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E:\●●●持ち出し分●戻すこと\20211101 ▼ブログ用▼\202109 【資産運用】ブログ用\"/>
    </mc:Choice>
  </mc:AlternateContent>
  <xr:revisionPtr revIDLastSave="0" documentId="13_ncr:1_{A57E29F1-E2D8-4CA3-9E02-32242946D184}" xr6:coauthVersionLast="47" xr6:coauthVersionMax="47" xr10:uidLastSave="{00000000-0000-0000-0000-000000000000}"/>
  <bookViews>
    <workbookView xWindow="2370" yWindow="16080" windowWidth="21840" windowHeight="13740" tabRatio="809" activeTab="1" xr2:uid="{00000000-000D-0000-FFFF-FFFF00000000}"/>
  </bookViews>
  <sheets>
    <sheet name="【B】コード表（自作）" sheetId="74" r:id="rId1"/>
    <sheet name="【B2】ヤフー(貼付)" sheetId="76" r:id="rId2"/>
    <sheet name="【C】データベース・SBI＋楽天+ﾈｵﾓﾊﾞ親子3人分（自作）" sheetId="75" r:id="rId3"/>
    <sheet name="【D】見える化（暴落リスク×為替リスク)" sheetId="73" r:id="rId4"/>
  </sheets>
  <externalReferences>
    <externalReference r:id="rId5"/>
  </externalReferences>
  <definedNames>
    <definedName name="_xlnm._FilterDatabase" localSheetId="0">#REF!</definedName>
    <definedName name="_xlnm._FilterDatabase" localSheetId="1">#REF!</definedName>
    <definedName name="_xlnm._FilterDatabase" localSheetId="2" hidden="1">'【C】データベース・SBI＋楽天+ﾈｵﾓﾊﾞ親子3人分（自作）'!$A$1:$BB$1</definedName>
    <definedName name="_xlnm._FilterDatabase">#REF!</definedName>
    <definedName name="_xlnm.Criteria" localSheetId="2">'【C】データベース・SBI＋楽天+ﾈｵﾓﾊﾞ親子3人分（自作）'!#REF!</definedName>
  </definedNames>
  <calcPr calcId="191029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72" i="75" l="1"/>
  <c r="AJ565" i="75"/>
  <c r="AJ558" i="75"/>
  <c r="AJ551" i="75"/>
  <c r="AJ544" i="75"/>
  <c r="AJ537" i="75"/>
  <c r="AJ530" i="75"/>
  <c r="AJ523" i="75"/>
  <c r="AJ516" i="75"/>
  <c r="AJ509" i="75"/>
  <c r="AJ502" i="75"/>
  <c r="AJ495" i="75"/>
  <c r="AJ488" i="75"/>
  <c r="AJ481" i="75"/>
  <c r="AJ474" i="75"/>
  <c r="AJ467" i="75"/>
  <c r="AJ460" i="75"/>
  <c r="AJ453" i="75"/>
  <c r="AJ446" i="75"/>
  <c r="AJ439" i="75"/>
  <c r="AJ432" i="75"/>
  <c r="AJ425" i="75"/>
  <c r="AJ418" i="75"/>
  <c r="AJ411" i="75"/>
  <c r="AJ404" i="75"/>
  <c r="AJ397" i="75"/>
  <c r="AJ390" i="75"/>
  <c r="AJ383" i="75"/>
  <c r="AJ376" i="75"/>
  <c r="AJ369" i="75"/>
  <c r="AJ362" i="75"/>
  <c r="AJ355" i="75"/>
  <c r="AJ348" i="75"/>
  <c r="AJ341" i="75"/>
  <c r="AJ334" i="75"/>
  <c r="BA331" i="75"/>
  <c r="BB331" i="75"/>
  <c r="BA332" i="75"/>
  <c r="BB332" i="75"/>
  <c r="BA334" i="75"/>
  <c r="BB334" i="75"/>
  <c r="BA335" i="75"/>
  <c r="BB335" i="75"/>
  <c r="BA336" i="75"/>
  <c r="BB336" i="75"/>
  <c r="BA337" i="75"/>
  <c r="BB337" i="75"/>
  <c r="BA338" i="75"/>
  <c r="BB338" i="75"/>
  <c r="BA339" i="75"/>
  <c r="BB339" i="75"/>
  <c r="BA340" i="75"/>
  <c r="BB340" i="75"/>
  <c r="BA341" i="75"/>
  <c r="BB341" i="75"/>
  <c r="BA342" i="75"/>
  <c r="BB342" i="75"/>
  <c r="BA343" i="75"/>
  <c r="BB343" i="75"/>
  <c r="BA344" i="75"/>
  <c r="BB344" i="75"/>
  <c r="BA345" i="75"/>
  <c r="BB345" i="75"/>
  <c r="BA346" i="75"/>
  <c r="BB346" i="75"/>
  <c r="BA347" i="75"/>
  <c r="BB347" i="75"/>
  <c r="BA348" i="75"/>
  <c r="BB348" i="75"/>
  <c r="BA349" i="75"/>
  <c r="BB349" i="75"/>
  <c r="BA350" i="75"/>
  <c r="BB350" i="75"/>
  <c r="BA351" i="75"/>
  <c r="BB351" i="75"/>
  <c r="BA352" i="75"/>
  <c r="BB352" i="75"/>
  <c r="BA353" i="75"/>
  <c r="BB353" i="75"/>
  <c r="BA354" i="75"/>
  <c r="BB354" i="75"/>
  <c r="BA355" i="75"/>
  <c r="BB355" i="75"/>
  <c r="BA356" i="75"/>
  <c r="BB356" i="75"/>
  <c r="BA357" i="75"/>
  <c r="BB357" i="75"/>
  <c r="BA358" i="75"/>
  <c r="BB358" i="75"/>
  <c r="BA359" i="75"/>
  <c r="BB359" i="75"/>
  <c r="BA360" i="75"/>
  <c r="BB360" i="75"/>
  <c r="BA361" i="75"/>
  <c r="BB361" i="75"/>
  <c r="BA362" i="75"/>
  <c r="BB362" i="75"/>
  <c r="BA363" i="75"/>
  <c r="BB363" i="75"/>
  <c r="BA364" i="75"/>
  <c r="BB364" i="75"/>
  <c r="BA365" i="75"/>
  <c r="BB365" i="75"/>
  <c r="BA366" i="75"/>
  <c r="BB366" i="75"/>
  <c r="BA367" i="75"/>
  <c r="BB367" i="75"/>
  <c r="BA368" i="75"/>
  <c r="BB368" i="75"/>
  <c r="BA369" i="75"/>
  <c r="BB369" i="75"/>
  <c r="BA370" i="75"/>
  <c r="BB370" i="75"/>
  <c r="BA371" i="75"/>
  <c r="BB371" i="75"/>
  <c r="BA372" i="75"/>
  <c r="BB372" i="75"/>
  <c r="BA373" i="75"/>
  <c r="BB373" i="75"/>
  <c r="BA374" i="75"/>
  <c r="BB374" i="75"/>
  <c r="BA375" i="75"/>
  <c r="BB375" i="75"/>
  <c r="BA376" i="75"/>
  <c r="BB376" i="75"/>
  <c r="BA377" i="75"/>
  <c r="BB377" i="75"/>
  <c r="BA378" i="75"/>
  <c r="BB378" i="75"/>
  <c r="BA379" i="75"/>
  <c r="BB379" i="75"/>
  <c r="BA380" i="75"/>
  <c r="BB380" i="75"/>
  <c r="BA381" i="75"/>
  <c r="BB381" i="75"/>
  <c r="BA382" i="75"/>
  <c r="BB382" i="75"/>
  <c r="BA383" i="75"/>
  <c r="BB383" i="75"/>
  <c r="BA384" i="75"/>
  <c r="BB384" i="75"/>
  <c r="BA385" i="75"/>
  <c r="BB385" i="75"/>
  <c r="BA386" i="75"/>
  <c r="BB386" i="75"/>
  <c r="BA387" i="75"/>
  <c r="BB387" i="75"/>
  <c r="BA388" i="75"/>
  <c r="BB388" i="75"/>
  <c r="BA389" i="75"/>
  <c r="BB389" i="75"/>
  <c r="BA390" i="75"/>
  <c r="BB390" i="75"/>
  <c r="BA391" i="75"/>
  <c r="BB391" i="75"/>
  <c r="BA392" i="75"/>
  <c r="BB392" i="75"/>
  <c r="BA393" i="75"/>
  <c r="BB393" i="75"/>
  <c r="BA394" i="75"/>
  <c r="BB394" i="75"/>
  <c r="BA395" i="75"/>
  <c r="BB395" i="75"/>
  <c r="BA396" i="75"/>
  <c r="BB396" i="75"/>
  <c r="BA397" i="75"/>
  <c r="BB397" i="75"/>
  <c r="BA398" i="75"/>
  <c r="BB398" i="75"/>
  <c r="BA399" i="75"/>
  <c r="BB399" i="75"/>
  <c r="BA400" i="75"/>
  <c r="BB400" i="75"/>
  <c r="BA401" i="75"/>
  <c r="BB401" i="75"/>
  <c r="BA402" i="75"/>
  <c r="BB402" i="75"/>
  <c r="BA403" i="75"/>
  <c r="BB403" i="75"/>
  <c r="BA404" i="75"/>
  <c r="BB404" i="75"/>
  <c r="BA405" i="75"/>
  <c r="BB405" i="75"/>
  <c r="BA406" i="75"/>
  <c r="BB406" i="75"/>
  <c r="BA407" i="75"/>
  <c r="BB407" i="75"/>
  <c r="BA408" i="75"/>
  <c r="BB408" i="75"/>
  <c r="BA409" i="75"/>
  <c r="BB409" i="75"/>
  <c r="BA410" i="75"/>
  <c r="BB410" i="75"/>
  <c r="BA411" i="75"/>
  <c r="BB411" i="75"/>
  <c r="BA412" i="75"/>
  <c r="BB412" i="75"/>
  <c r="BA413" i="75"/>
  <c r="BB413" i="75"/>
  <c r="BA414" i="75"/>
  <c r="BB414" i="75"/>
  <c r="BA415" i="75"/>
  <c r="BB415" i="75"/>
  <c r="BA416" i="75"/>
  <c r="BB416" i="75"/>
  <c r="BA417" i="75"/>
  <c r="BB417" i="75"/>
  <c r="BA418" i="75"/>
  <c r="BB418" i="75"/>
  <c r="BA419" i="75"/>
  <c r="BB419" i="75"/>
  <c r="BA420" i="75"/>
  <c r="BB420" i="75"/>
  <c r="BA421" i="75"/>
  <c r="BB421" i="75"/>
  <c r="BA422" i="75"/>
  <c r="BB422" i="75"/>
  <c r="BA423" i="75"/>
  <c r="BB423" i="75"/>
  <c r="BA424" i="75"/>
  <c r="BB424" i="75"/>
  <c r="BA425" i="75"/>
  <c r="BB425" i="75"/>
  <c r="BA426" i="75"/>
  <c r="BB426" i="75"/>
  <c r="BA427" i="75"/>
  <c r="BB427" i="75"/>
  <c r="BA428" i="75"/>
  <c r="BB428" i="75"/>
  <c r="BA429" i="75"/>
  <c r="BB429" i="75"/>
  <c r="BA430" i="75"/>
  <c r="BB430" i="75"/>
  <c r="BA431" i="75"/>
  <c r="BB431" i="75"/>
  <c r="BA432" i="75"/>
  <c r="BB432" i="75"/>
  <c r="BA433" i="75"/>
  <c r="BB433" i="75"/>
  <c r="BA434" i="75"/>
  <c r="BB434" i="75"/>
  <c r="BA435" i="75"/>
  <c r="BB435" i="75"/>
  <c r="BA436" i="75"/>
  <c r="BB436" i="75"/>
  <c r="BA437" i="75"/>
  <c r="BB437" i="75"/>
  <c r="BA438" i="75"/>
  <c r="BB438" i="75"/>
  <c r="BA439" i="75"/>
  <c r="BB439" i="75"/>
  <c r="BA440" i="75"/>
  <c r="BB440" i="75"/>
  <c r="BA441" i="75"/>
  <c r="BB441" i="75"/>
  <c r="BA442" i="75"/>
  <c r="BB442" i="75"/>
  <c r="BA443" i="75"/>
  <c r="BB443" i="75"/>
  <c r="BA444" i="75"/>
  <c r="BB444" i="75"/>
  <c r="BA445" i="75"/>
  <c r="BB445" i="75"/>
  <c r="BA446" i="75"/>
  <c r="BB446" i="75"/>
  <c r="BA447" i="75"/>
  <c r="BB447" i="75"/>
  <c r="BA448" i="75"/>
  <c r="BB448" i="75"/>
  <c r="BA449" i="75"/>
  <c r="BB449" i="75"/>
  <c r="BA450" i="75"/>
  <c r="BB450" i="75"/>
  <c r="BA451" i="75"/>
  <c r="BB451" i="75"/>
  <c r="BA452" i="75"/>
  <c r="BB452" i="75"/>
  <c r="BA453" i="75"/>
  <c r="BB453" i="75"/>
  <c r="BA454" i="75"/>
  <c r="BB454" i="75"/>
  <c r="BA455" i="75"/>
  <c r="BB455" i="75"/>
  <c r="BA456" i="75"/>
  <c r="BB456" i="75"/>
  <c r="BA457" i="75"/>
  <c r="BB457" i="75"/>
  <c r="BA458" i="75"/>
  <c r="BB458" i="75"/>
  <c r="BA459" i="75"/>
  <c r="BB459" i="75"/>
  <c r="BA460" i="75"/>
  <c r="BB460" i="75"/>
  <c r="BA461" i="75"/>
  <c r="BB461" i="75"/>
  <c r="BA462" i="75"/>
  <c r="BB462" i="75"/>
  <c r="BA463" i="75"/>
  <c r="BB463" i="75"/>
  <c r="BA464" i="75"/>
  <c r="BB464" i="75"/>
  <c r="BA465" i="75"/>
  <c r="BB465" i="75"/>
  <c r="BA466" i="75"/>
  <c r="BB466" i="75"/>
  <c r="BA467" i="75"/>
  <c r="BB467" i="75"/>
  <c r="BA468" i="75"/>
  <c r="BB468" i="75"/>
  <c r="BA469" i="75"/>
  <c r="BB469" i="75"/>
  <c r="BA470" i="75"/>
  <c r="BB470" i="75"/>
  <c r="BA471" i="75"/>
  <c r="BB471" i="75"/>
  <c r="BA472" i="75"/>
  <c r="BB472" i="75"/>
  <c r="BA473" i="75"/>
  <c r="BB473" i="75"/>
  <c r="BA474" i="75"/>
  <c r="BB474" i="75"/>
  <c r="BA475" i="75"/>
  <c r="BB475" i="75"/>
  <c r="BA476" i="75"/>
  <c r="BB476" i="75"/>
  <c r="BA477" i="75"/>
  <c r="BB477" i="75"/>
  <c r="BA478" i="75"/>
  <c r="BB478" i="75"/>
  <c r="BA479" i="75"/>
  <c r="BB479" i="75"/>
  <c r="BA480" i="75"/>
  <c r="BB480" i="75"/>
  <c r="BA481" i="75"/>
  <c r="BB481" i="75"/>
  <c r="BA482" i="75"/>
  <c r="BB482" i="75"/>
  <c r="BA483" i="75"/>
  <c r="BB483" i="75"/>
  <c r="BA484" i="75"/>
  <c r="BB484" i="75"/>
  <c r="BA485" i="75"/>
  <c r="BB485" i="75"/>
  <c r="BA486" i="75"/>
  <c r="BB486" i="75"/>
  <c r="BA487" i="75"/>
  <c r="BB487" i="75"/>
  <c r="BA488" i="75"/>
  <c r="BB488" i="75"/>
  <c r="BA489" i="75"/>
  <c r="BB489" i="75"/>
  <c r="BA490" i="75"/>
  <c r="BB490" i="75"/>
  <c r="BA491" i="75"/>
  <c r="BB491" i="75"/>
  <c r="BA492" i="75"/>
  <c r="BB492" i="75"/>
  <c r="BA493" i="75"/>
  <c r="BB493" i="75"/>
  <c r="BA494" i="75"/>
  <c r="BB494" i="75"/>
  <c r="BA495" i="75"/>
  <c r="BB495" i="75"/>
  <c r="BA496" i="75"/>
  <c r="BB496" i="75"/>
  <c r="BA497" i="75"/>
  <c r="BB497" i="75"/>
  <c r="BA498" i="75"/>
  <c r="BB498" i="75"/>
  <c r="BA499" i="75"/>
  <c r="BB499" i="75"/>
  <c r="BA500" i="75"/>
  <c r="BB500" i="75"/>
  <c r="BA501" i="75"/>
  <c r="BB501" i="75"/>
  <c r="BA502" i="75"/>
  <c r="BB502" i="75"/>
  <c r="BA503" i="75"/>
  <c r="BB503" i="75"/>
  <c r="BA504" i="75"/>
  <c r="BB504" i="75"/>
  <c r="BA505" i="75"/>
  <c r="BB505" i="75"/>
  <c r="BA506" i="75"/>
  <c r="BB506" i="75"/>
  <c r="BA507" i="75"/>
  <c r="BB507" i="75"/>
  <c r="BA508" i="75"/>
  <c r="BB508" i="75"/>
  <c r="BA509" i="75"/>
  <c r="BB509" i="75"/>
  <c r="BA510" i="75"/>
  <c r="BB510" i="75"/>
  <c r="BA511" i="75"/>
  <c r="BB511" i="75"/>
  <c r="BA512" i="75"/>
  <c r="BB512" i="75"/>
  <c r="BA513" i="75"/>
  <c r="BB513" i="75"/>
  <c r="BA514" i="75"/>
  <c r="BB514" i="75"/>
  <c r="BA515" i="75"/>
  <c r="BB515" i="75"/>
  <c r="BA516" i="75"/>
  <c r="BB516" i="75"/>
  <c r="BA517" i="75"/>
  <c r="BB517" i="75"/>
  <c r="BA518" i="75"/>
  <c r="BB518" i="75"/>
  <c r="BA519" i="75"/>
  <c r="BB519" i="75"/>
  <c r="BA520" i="75"/>
  <c r="BB520" i="75"/>
  <c r="BA521" i="75"/>
  <c r="BB521" i="75"/>
  <c r="BA522" i="75"/>
  <c r="BB522" i="75"/>
  <c r="BA523" i="75"/>
  <c r="BB523" i="75"/>
  <c r="BA524" i="75"/>
  <c r="BB524" i="75"/>
  <c r="BA525" i="75"/>
  <c r="BB525" i="75"/>
  <c r="BA526" i="75"/>
  <c r="BB526" i="75"/>
  <c r="BA527" i="75"/>
  <c r="BB527" i="75"/>
  <c r="BA528" i="75"/>
  <c r="BB528" i="75"/>
  <c r="BA529" i="75"/>
  <c r="BB529" i="75"/>
  <c r="BA530" i="75"/>
  <c r="BB530" i="75"/>
  <c r="BA531" i="75"/>
  <c r="BB531" i="75"/>
  <c r="BA532" i="75"/>
  <c r="BB532" i="75"/>
  <c r="BA533" i="75"/>
  <c r="BB533" i="75"/>
  <c r="BA534" i="75"/>
  <c r="BB534" i="75"/>
  <c r="BA535" i="75"/>
  <c r="BB535" i="75"/>
  <c r="BA536" i="75"/>
  <c r="BB536" i="75"/>
  <c r="BA537" i="75"/>
  <c r="BB537" i="75"/>
  <c r="BA538" i="75"/>
  <c r="BB538" i="75"/>
  <c r="BA539" i="75"/>
  <c r="BB539" i="75"/>
  <c r="BA540" i="75"/>
  <c r="BB540" i="75"/>
  <c r="BA541" i="75"/>
  <c r="BB541" i="75"/>
  <c r="BA542" i="75"/>
  <c r="BB542" i="75"/>
  <c r="BA543" i="75"/>
  <c r="BB543" i="75"/>
  <c r="BA544" i="75"/>
  <c r="BB544" i="75"/>
  <c r="BA545" i="75"/>
  <c r="BB545" i="75"/>
  <c r="BA546" i="75"/>
  <c r="BB546" i="75"/>
  <c r="BA547" i="75"/>
  <c r="BB547" i="75"/>
  <c r="BA548" i="75"/>
  <c r="BB548" i="75"/>
  <c r="BA549" i="75"/>
  <c r="BB549" i="75"/>
  <c r="BA550" i="75"/>
  <c r="BB550" i="75"/>
  <c r="BA551" i="75"/>
  <c r="BB551" i="75"/>
  <c r="BA552" i="75"/>
  <c r="BB552" i="75"/>
  <c r="BA553" i="75"/>
  <c r="BB553" i="75"/>
  <c r="BA554" i="75"/>
  <c r="BB554" i="75"/>
  <c r="BA555" i="75"/>
  <c r="BB555" i="75"/>
  <c r="BA556" i="75"/>
  <c r="BB556" i="75"/>
  <c r="BA557" i="75"/>
  <c r="BB557" i="75"/>
  <c r="BA558" i="75"/>
  <c r="BB558" i="75"/>
  <c r="BA559" i="75"/>
  <c r="BB559" i="75"/>
  <c r="BA560" i="75"/>
  <c r="BB560" i="75"/>
  <c r="BA561" i="75"/>
  <c r="BB561" i="75"/>
  <c r="BA562" i="75"/>
  <c r="BB562" i="75"/>
  <c r="BA563" i="75"/>
  <c r="BB563" i="75"/>
  <c r="BA564" i="75"/>
  <c r="BB564" i="75"/>
  <c r="BA565" i="75"/>
  <c r="BB565" i="75"/>
  <c r="BA566" i="75"/>
  <c r="BB566" i="75"/>
  <c r="BA567" i="75"/>
  <c r="BB567" i="75"/>
  <c r="BA568" i="75"/>
  <c r="BB568" i="75"/>
  <c r="BA569" i="75"/>
  <c r="BB569" i="75"/>
  <c r="BA570" i="75"/>
  <c r="BB570" i="75"/>
  <c r="BA571" i="75"/>
  <c r="BB571" i="75"/>
  <c r="BA572" i="75"/>
  <c r="BB572" i="75"/>
  <c r="BA573" i="75"/>
  <c r="BB573" i="75"/>
  <c r="BA574" i="75"/>
  <c r="BB574" i="75"/>
  <c r="BA575" i="75"/>
  <c r="BB575" i="75"/>
  <c r="BA576" i="75"/>
  <c r="BB576" i="75"/>
  <c r="BA577" i="75"/>
  <c r="BB577" i="75"/>
  <c r="BA578" i="75"/>
  <c r="BB578" i="75"/>
  <c r="AN582" i="75"/>
  <c r="AR582" i="75"/>
  <c r="AP582" i="75"/>
  <c r="AZ578" i="75"/>
  <c r="AY578" i="75"/>
  <c r="AX578" i="75"/>
  <c r="AW578" i="75"/>
  <c r="AV578" i="75"/>
  <c r="AD578" i="75"/>
  <c r="AZ577" i="75"/>
  <c r="AY577" i="75"/>
  <c r="AX577" i="75"/>
  <c r="AW577" i="75"/>
  <c r="AV577" i="75"/>
  <c r="AD577" i="75"/>
  <c r="AZ576" i="75"/>
  <c r="AY576" i="75"/>
  <c r="AX576" i="75"/>
  <c r="AW576" i="75"/>
  <c r="AV576" i="75"/>
  <c r="AD576" i="75"/>
  <c r="AZ575" i="75"/>
  <c r="AY575" i="75"/>
  <c r="AX575" i="75"/>
  <c r="AW575" i="75"/>
  <c r="AV575" i="75"/>
  <c r="AD575" i="75"/>
  <c r="AZ574" i="75"/>
  <c r="AY574" i="75"/>
  <c r="AX574" i="75"/>
  <c r="AW574" i="75"/>
  <c r="AV574" i="75"/>
  <c r="AD574" i="75"/>
  <c r="AZ573" i="75"/>
  <c r="AY573" i="75"/>
  <c r="AX573" i="75"/>
  <c r="AW573" i="75"/>
  <c r="AV573" i="75"/>
  <c r="AD573" i="75"/>
  <c r="AR572" i="75"/>
  <c r="AP572" i="75"/>
  <c r="AC572" i="75"/>
  <c r="AZ571" i="75"/>
  <c r="AY571" i="75"/>
  <c r="AX571" i="75"/>
  <c r="AW571" i="75"/>
  <c r="AV571" i="75"/>
  <c r="AD571" i="75"/>
  <c r="AZ570" i="75"/>
  <c r="AY570" i="75"/>
  <c r="AX570" i="75"/>
  <c r="AW570" i="75"/>
  <c r="AV570" i="75"/>
  <c r="AD570" i="75"/>
  <c r="AZ569" i="75"/>
  <c r="AY569" i="75"/>
  <c r="AX569" i="75"/>
  <c r="AW569" i="75"/>
  <c r="AV569" i="75"/>
  <c r="AD569" i="75"/>
  <c r="AZ568" i="75"/>
  <c r="AY568" i="75"/>
  <c r="AX568" i="75"/>
  <c r="AW568" i="75"/>
  <c r="AV568" i="75"/>
  <c r="AD568" i="75"/>
  <c r="AZ567" i="75"/>
  <c r="AY567" i="75"/>
  <c r="AX567" i="75"/>
  <c r="AW567" i="75"/>
  <c r="AV567" i="75"/>
  <c r="AD567" i="75"/>
  <c r="AZ566" i="75"/>
  <c r="AY566" i="75"/>
  <c r="AX566" i="75"/>
  <c r="AW566" i="75"/>
  <c r="AV566" i="75"/>
  <c r="AD566" i="75"/>
  <c r="AR565" i="75"/>
  <c r="AP565" i="75"/>
  <c r="AC565" i="75"/>
  <c r="AZ564" i="75"/>
  <c r="AY564" i="75"/>
  <c r="AX564" i="75"/>
  <c r="AW564" i="75"/>
  <c r="AV564" i="75"/>
  <c r="AD564" i="75"/>
  <c r="AZ563" i="75"/>
  <c r="AY563" i="75"/>
  <c r="AX563" i="75"/>
  <c r="AW563" i="75"/>
  <c r="AV563" i="75"/>
  <c r="AD563" i="75"/>
  <c r="AZ562" i="75"/>
  <c r="AY562" i="75"/>
  <c r="AX562" i="75"/>
  <c r="AW562" i="75"/>
  <c r="AV562" i="75"/>
  <c r="AD562" i="75"/>
  <c r="AZ561" i="75"/>
  <c r="AY561" i="75"/>
  <c r="AX561" i="75"/>
  <c r="AW561" i="75"/>
  <c r="AV561" i="75"/>
  <c r="AD561" i="75"/>
  <c r="AZ560" i="75"/>
  <c r="AY560" i="75"/>
  <c r="AX560" i="75"/>
  <c r="AW560" i="75"/>
  <c r="AV560" i="75"/>
  <c r="AD560" i="75"/>
  <c r="AZ559" i="75"/>
  <c r="AY559" i="75"/>
  <c r="AX559" i="75"/>
  <c r="AW559" i="75"/>
  <c r="AV559" i="75"/>
  <c r="AD559" i="75"/>
  <c r="AR558" i="75"/>
  <c r="AP558" i="75"/>
  <c r="AC558" i="75"/>
  <c r="AZ557" i="75"/>
  <c r="AY557" i="75"/>
  <c r="AX557" i="75"/>
  <c r="AW557" i="75"/>
  <c r="AV557" i="75"/>
  <c r="AD557" i="75"/>
  <c r="AZ556" i="75"/>
  <c r="AY556" i="75"/>
  <c r="AX556" i="75"/>
  <c r="AW556" i="75"/>
  <c r="AV556" i="75"/>
  <c r="AD556" i="75"/>
  <c r="AZ555" i="75"/>
  <c r="AY555" i="75"/>
  <c r="AX555" i="75"/>
  <c r="AW555" i="75"/>
  <c r="AV555" i="75"/>
  <c r="AD555" i="75"/>
  <c r="AZ554" i="75"/>
  <c r="AY554" i="75"/>
  <c r="AX554" i="75"/>
  <c r="AW554" i="75"/>
  <c r="AV554" i="75"/>
  <c r="AD554" i="75"/>
  <c r="AZ553" i="75"/>
  <c r="AY553" i="75"/>
  <c r="AX553" i="75"/>
  <c r="AW553" i="75"/>
  <c r="AV553" i="75"/>
  <c r="AD553" i="75"/>
  <c r="AZ552" i="75"/>
  <c r="AY552" i="75"/>
  <c r="AX552" i="75"/>
  <c r="AW552" i="75"/>
  <c r="AV552" i="75"/>
  <c r="AD552" i="75"/>
  <c r="AR551" i="75"/>
  <c r="AP551" i="75"/>
  <c r="AC551" i="75"/>
  <c r="AZ550" i="75"/>
  <c r="AY550" i="75"/>
  <c r="AX550" i="75"/>
  <c r="AW550" i="75"/>
  <c r="AV550" i="75"/>
  <c r="AD550" i="75"/>
  <c r="AZ549" i="75"/>
  <c r="AY549" i="75"/>
  <c r="AX549" i="75"/>
  <c r="AW549" i="75"/>
  <c r="AV549" i="75"/>
  <c r="AD549" i="75"/>
  <c r="AZ548" i="75"/>
  <c r="AY548" i="75"/>
  <c r="AX548" i="75"/>
  <c r="AW548" i="75"/>
  <c r="AV548" i="75"/>
  <c r="AD548" i="75"/>
  <c r="AZ547" i="75"/>
  <c r="AY547" i="75"/>
  <c r="AX547" i="75"/>
  <c r="AW547" i="75"/>
  <c r="AV547" i="75"/>
  <c r="AD547" i="75"/>
  <c r="AZ546" i="75"/>
  <c r="AY546" i="75"/>
  <c r="AX546" i="75"/>
  <c r="AW546" i="75"/>
  <c r="AV546" i="75"/>
  <c r="AD546" i="75"/>
  <c r="AZ545" i="75"/>
  <c r="AY545" i="75"/>
  <c r="AX545" i="75"/>
  <c r="AW545" i="75"/>
  <c r="AV545" i="75"/>
  <c r="AD545" i="75"/>
  <c r="AR544" i="75"/>
  <c r="AP544" i="75"/>
  <c r="AC544" i="75"/>
  <c r="AZ543" i="75"/>
  <c r="AY543" i="75"/>
  <c r="AX543" i="75"/>
  <c r="AW543" i="75"/>
  <c r="AV543" i="75"/>
  <c r="AD543" i="75"/>
  <c r="AZ542" i="75"/>
  <c r="AY542" i="75"/>
  <c r="AX542" i="75"/>
  <c r="AW542" i="75"/>
  <c r="AV542" i="75"/>
  <c r="AD542" i="75"/>
  <c r="AZ541" i="75"/>
  <c r="AY541" i="75"/>
  <c r="AX541" i="75"/>
  <c r="AW541" i="75"/>
  <c r="AV541" i="75"/>
  <c r="AD541" i="75"/>
  <c r="AZ540" i="75"/>
  <c r="AY540" i="75"/>
  <c r="AX540" i="75"/>
  <c r="AW540" i="75"/>
  <c r="AV540" i="75"/>
  <c r="AD540" i="75"/>
  <c r="AZ539" i="75"/>
  <c r="AY539" i="75"/>
  <c r="AX539" i="75"/>
  <c r="AW539" i="75"/>
  <c r="AV539" i="75"/>
  <c r="AD539" i="75"/>
  <c r="AZ538" i="75"/>
  <c r="AY538" i="75"/>
  <c r="AX538" i="75"/>
  <c r="AW538" i="75"/>
  <c r="AV538" i="75"/>
  <c r="AD538" i="75"/>
  <c r="AR537" i="75"/>
  <c r="AP537" i="75"/>
  <c r="AC537" i="75"/>
  <c r="AZ536" i="75"/>
  <c r="AY536" i="75"/>
  <c r="AX536" i="75"/>
  <c r="AW536" i="75"/>
  <c r="AV536" i="75"/>
  <c r="AD536" i="75"/>
  <c r="AZ535" i="75"/>
  <c r="AY535" i="75"/>
  <c r="AX535" i="75"/>
  <c r="AW535" i="75"/>
  <c r="AV535" i="75"/>
  <c r="AD535" i="75"/>
  <c r="AZ534" i="75"/>
  <c r="AY534" i="75"/>
  <c r="AX534" i="75"/>
  <c r="AW534" i="75"/>
  <c r="AV534" i="75"/>
  <c r="AD534" i="75"/>
  <c r="AZ533" i="75"/>
  <c r="AY533" i="75"/>
  <c r="AX533" i="75"/>
  <c r="AW533" i="75"/>
  <c r="AV533" i="75"/>
  <c r="AD533" i="75"/>
  <c r="AZ532" i="75"/>
  <c r="AY532" i="75"/>
  <c r="AX532" i="75"/>
  <c r="AW532" i="75"/>
  <c r="AV532" i="75"/>
  <c r="AD532" i="75"/>
  <c r="AZ531" i="75"/>
  <c r="AY531" i="75"/>
  <c r="AX531" i="75"/>
  <c r="AW531" i="75"/>
  <c r="AV531" i="75"/>
  <c r="AD531" i="75"/>
  <c r="AR530" i="75"/>
  <c r="AP530" i="75"/>
  <c r="AC530" i="75"/>
  <c r="AZ529" i="75"/>
  <c r="AY529" i="75"/>
  <c r="AX529" i="75"/>
  <c r="AW529" i="75"/>
  <c r="AV529" i="75"/>
  <c r="AD529" i="75"/>
  <c r="AZ528" i="75"/>
  <c r="AY528" i="75"/>
  <c r="AX528" i="75"/>
  <c r="AW528" i="75"/>
  <c r="AV528" i="75"/>
  <c r="AD528" i="75"/>
  <c r="AZ527" i="75"/>
  <c r="AY527" i="75"/>
  <c r="AX527" i="75"/>
  <c r="AW527" i="75"/>
  <c r="AV527" i="75"/>
  <c r="AD527" i="75"/>
  <c r="AZ526" i="75"/>
  <c r="AY526" i="75"/>
  <c r="AX526" i="75"/>
  <c r="AW526" i="75"/>
  <c r="AV526" i="75"/>
  <c r="AD526" i="75"/>
  <c r="AZ525" i="75"/>
  <c r="AY525" i="75"/>
  <c r="AX525" i="75"/>
  <c r="AW525" i="75"/>
  <c r="AV525" i="75"/>
  <c r="AD525" i="75"/>
  <c r="AZ524" i="75"/>
  <c r="AY524" i="75"/>
  <c r="AX524" i="75"/>
  <c r="AW524" i="75"/>
  <c r="AV524" i="75"/>
  <c r="AD524" i="75"/>
  <c r="AR523" i="75"/>
  <c r="AP523" i="75"/>
  <c r="AC523" i="75"/>
  <c r="AZ522" i="75"/>
  <c r="AY522" i="75"/>
  <c r="AX522" i="75"/>
  <c r="AW522" i="75"/>
  <c r="AV522" i="75"/>
  <c r="AD522" i="75"/>
  <c r="AZ521" i="75"/>
  <c r="AY521" i="75"/>
  <c r="AX521" i="75"/>
  <c r="AW521" i="75"/>
  <c r="AV521" i="75"/>
  <c r="AD521" i="75"/>
  <c r="AZ520" i="75"/>
  <c r="AY520" i="75"/>
  <c r="AX520" i="75"/>
  <c r="AW520" i="75"/>
  <c r="AV520" i="75"/>
  <c r="AD520" i="75"/>
  <c r="AZ519" i="75"/>
  <c r="AY519" i="75"/>
  <c r="AX519" i="75"/>
  <c r="AW519" i="75"/>
  <c r="AV519" i="75"/>
  <c r="AD519" i="75"/>
  <c r="AZ518" i="75"/>
  <c r="AY518" i="75"/>
  <c r="AX518" i="75"/>
  <c r="AW518" i="75"/>
  <c r="AV518" i="75"/>
  <c r="AD518" i="75"/>
  <c r="AZ517" i="75"/>
  <c r="AY517" i="75"/>
  <c r="AX517" i="75"/>
  <c r="AW517" i="75"/>
  <c r="AV517" i="75"/>
  <c r="AD517" i="75"/>
  <c r="AR516" i="75"/>
  <c r="AP516" i="75"/>
  <c r="AC516" i="75"/>
  <c r="AZ515" i="75"/>
  <c r="AY515" i="75"/>
  <c r="AX515" i="75"/>
  <c r="AW515" i="75"/>
  <c r="AV515" i="75"/>
  <c r="AD515" i="75"/>
  <c r="AZ514" i="75"/>
  <c r="AY514" i="75"/>
  <c r="AX514" i="75"/>
  <c r="AW514" i="75"/>
  <c r="AV514" i="75"/>
  <c r="AD514" i="75"/>
  <c r="AZ513" i="75"/>
  <c r="AY513" i="75"/>
  <c r="AX513" i="75"/>
  <c r="AW513" i="75"/>
  <c r="AV513" i="75"/>
  <c r="AD513" i="75"/>
  <c r="AZ512" i="75"/>
  <c r="AY512" i="75"/>
  <c r="AX512" i="75"/>
  <c r="AW512" i="75"/>
  <c r="AV512" i="75"/>
  <c r="AD512" i="75"/>
  <c r="AZ511" i="75"/>
  <c r="AY511" i="75"/>
  <c r="AX511" i="75"/>
  <c r="AW511" i="75"/>
  <c r="AV511" i="75"/>
  <c r="AD511" i="75"/>
  <c r="AZ510" i="75"/>
  <c r="AY510" i="75"/>
  <c r="AX510" i="75"/>
  <c r="AW510" i="75"/>
  <c r="AV510" i="75"/>
  <c r="AD510" i="75"/>
  <c r="AR509" i="75"/>
  <c r="AP509" i="75"/>
  <c r="AC509" i="75"/>
  <c r="AZ508" i="75"/>
  <c r="AY508" i="75"/>
  <c r="AX508" i="75"/>
  <c r="AW508" i="75"/>
  <c r="AV508" i="75"/>
  <c r="AD508" i="75"/>
  <c r="AZ507" i="75"/>
  <c r="AY507" i="75"/>
  <c r="AX507" i="75"/>
  <c r="AW507" i="75"/>
  <c r="AV507" i="75"/>
  <c r="AD507" i="75"/>
  <c r="AZ506" i="75"/>
  <c r="AY506" i="75"/>
  <c r="AX506" i="75"/>
  <c r="AW506" i="75"/>
  <c r="AV506" i="75"/>
  <c r="AD506" i="75"/>
  <c r="AZ505" i="75"/>
  <c r="AY505" i="75"/>
  <c r="AX505" i="75"/>
  <c r="AW505" i="75"/>
  <c r="AV505" i="75"/>
  <c r="AD505" i="75"/>
  <c r="AZ504" i="75"/>
  <c r="AY504" i="75"/>
  <c r="AX504" i="75"/>
  <c r="AW504" i="75"/>
  <c r="AV504" i="75"/>
  <c r="AD504" i="75"/>
  <c r="AZ503" i="75"/>
  <c r="AY503" i="75"/>
  <c r="AX503" i="75"/>
  <c r="AW503" i="75"/>
  <c r="AV503" i="75"/>
  <c r="AD503" i="75"/>
  <c r="AR502" i="75"/>
  <c r="AP502" i="75"/>
  <c r="AC502" i="75"/>
  <c r="AZ501" i="75"/>
  <c r="AY501" i="75"/>
  <c r="AX501" i="75"/>
  <c r="AW501" i="75"/>
  <c r="AV501" i="75"/>
  <c r="AD501" i="75"/>
  <c r="AZ500" i="75"/>
  <c r="AY500" i="75"/>
  <c r="AX500" i="75"/>
  <c r="AW500" i="75"/>
  <c r="AV500" i="75"/>
  <c r="AD500" i="75"/>
  <c r="AZ499" i="75"/>
  <c r="AY499" i="75"/>
  <c r="AX499" i="75"/>
  <c r="AW499" i="75"/>
  <c r="AV499" i="75"/>
  <c r="AD499" i="75"/>
  <c r="AZ498" i="75"/>
  <c r="AY498" i="75"/>
  <c r="AX498" i="75"/>
  <c r="AW498" i="75"/>
  <c r="AV498" i="75"/>
  <c r="AD498" i="75"/>
  <c r="AZ497" i="75"/>
  <c r="AY497" i="75"/>
  <c r="AX497" i="75"/>
  <c r="AW497" i="75"/>
  <c r="AV497" i="75"/>
  <c r="AD497" i="75"/>
  <c r="AZ496" i="75"/>
  <c r="AY496" i="75"/>
  <c r="AX496" i="75"/>
  <c r="AW496" i="75"/>
  <c r="AV496" i="75"/>
  <c r="AD496" i="75"/>
  <c r="AR495" i="75"/>
  <c r="AP495" i="75"/>
  <c r="AC495" i="75"/>
  <c r="AZ494" i="75"/>
  <c r="AY494" i="75"/>
  <c r="AX494" i="75"/>
  <c r="AW494" i="75"/>
  <c r="AV494" i="75"/>
  <c r="AD494" i="75"/>
  <c r="AZ493" i="75"/>
  <c r="AY493" i="75"/>
  <c r="AX493" i="75"/>
  <c r="AW493" i="75"/>
  <c r="AV493" i="75"/>
  <c r="AD493" i="75"/>
  <c r="AZ492" i="75"/>
  <c r="AY492" i="75"/>
  <c r="AX492" i="75"/>
  <c r="AW492" i="75"/>
  <c r="AV492" i="75"/>
  <c r="AD492" i="75"/>
  <c r="AZ491" i="75"/>
  <c r="AY491" i="75"/>
  <c r="AX491" i="75"/>
  <c r="AW491" i="75"/>
  <c r="AV491" i="75"/>
  <c r="AD491" i="75"/>
  <c r="AZ490" i="75"/>
  <c r="AY490" i="75"/>
  <c r="AX490" i="75"/>
  <c r="AW490" i="75"/>
  <c r="AV490" i="75"/>
  <c r="AD490" i="75"/>
  <c r="AZ489" i="75"/>
  <c r="AY489" i="75"/>
  <c r="AX489" i="75"/>
  <c r="AW489" i="75"/>
  <c r="AV489" i="75"/>
  <c r="AD489" i="75"/>
  <c r="AR488" i="75"/>
  <c r="AP488" i="75"/>
  <c r="AC488" i="75"/>
  <c r="AZ487" i="75"/>
  <c r="AY487" i="75"/>
  <c r="AX487" i="75"/>
  <c r="AW487" i="75"/>
  <c r="AV487" i="75"/>
  <c r="AD487" i="75"/>
  <c r="AZ486" i="75"/>
  <c r="AY486" i="75"/>
  <c r="AX486" i="75"/>
  <c r="AW486" i="75"/>
  <c r="AV486" i="75"/>
  <c r="AD486" i="75"/>
  <c r="AZ485" i="75"/>
  <c r="AY485" i="75"/>
  <c r="AX485" i="75"/>
  <c r="AW485" i="75"/>
  <c r="AV485" i="75"/>
  <c r="AD485" i="75"/>
  <c r="AZ484" i="75"/>
  <c r="AY484" i="75"/>
  <c r="AX484" i="75"/>
  <c r="AW484" i="75"/>
  <c r="AV484" i="75"/>
  <c r="AD484" i="75"/>
  <c r="AZ483" i="75"/>
  <c r="AY483" i="75"/>
  <c r="AX483" i="75"/>
  <c r="AW483" i="75"/>
  <c r="AV483" i="75"/>
  <c r="AD483" i="75"/>
  <c r="AZ482" i="75"/>
  <c r="AY482" i="75"/>
  <c r="AX482" i="75"/>
  <c r="AW482" i="75"/>
  <c r="AV482" i="75"/>
  <c r="AD482" i="75"/>
  <c r="AR481" i="75"/>
  <c r="AP481" i="75"/>
  <c r="AC481" i="75"/>
  <c r="AZ480" i="75"/>
  <c r="AY480" i="75"/>
  <c r="AX480" i="75"/>
  <c r="AW480" i="75"/>
  <c r="AV480" i="75"/>
  <c r="AD480" i="75"/>
  <c r="AZ479" i="75"/>
  <c r="AY479" i="75"/>
  <c r="AX479" i="75"/>
  <c r="AW479" i="75"/>
  <c r="AV479" i="75"/>
  <c r="AD479" i="75"/>
  <c r="AZ478" i="75"/>
  <c r="AY478" i="75"/>
  <c r="AX478" i="75"/>
  <c r="AW478" i="75"/>
  <c r="AV478" i="75"/>
  <c r="AD478" i="75"/>
  <c r="AZ477" i="75"/>
  <c r="AY477" i="75"/>
  <c r="AX477" i="75"/>
  <c r="AW477" i="75"/>
  <c r="AV477" i="75"/>
  <c r="AD477" i="75"/>
  <c r="AZ476" i="75"/>
  <c r="AY476" i="75"/>
  <c r="AX476" i="75"/>
  <c r="AW476" i="75"/>
  <c r="AV476" i="75"/>
  <c r="AD476" i="75"/>
  <c r="AZ475" i="75"/>
  <c r="AY475" i="75"/>
  <c r="AX475" i="75"/>
  <c r="AW475" i="75"/>
  <c r="AV475" i="75"/>
  <c r="AD475" i="75"/>
  <c r="AR474" i="75"/>
  <c r="AP474" i="75"/>
  <c r="AC474" i="75"/>
  <c r="AZ473" i="75"/>
  <c r="AY473" i="75"/>
  <c r="AX473" i="75"/>
  <c r="AW473" i="75"/>
  <c r="AV473" i="75"/>
  <c r="AD473" i="75"/>
  <c r="AZ472" i="75"/>
  <c r="AY472" i="75"/>
  <c r="AX472" i="75"/>
  <c r="AW472" i="75"/>
  <c r="AV472" i="75"/>
  <c r="AD472" i="75"/>
  <c r="AZ471" i="75"/>
  <c r="AY471" i="75"/>
  <c r="AX471" i="75"/>
  <c r="AW471" i="75"/>
  <c r="AV471" i="75"/>
  <c r="AD471" i="75"/>
  <c r="AZ470" i="75"/>
  <c r="AY470" i="75"/>
  <c r="AX470" i="75"/>
  <c r="AW470" i="75"/>
  <c r="AV470" i="75"/>
  <c r="AD470" i="75"/>
  <c r="AZ469" i="75"/>
  <c r="AY469" i="75"/>
  <c r="AX469" i="75"/>
  <c r="AW469" i="75"/>
  <c r="AV469" i="75"/>
  <c r="AD469" i="75"/>
  <c r="AZ468" i="75"/>
  <c r="AY468" i="75"/>
  <c r="AX468" i="75"/>
  <c r="AW468" i="75"/>
  <c r="AV468" i="75"/>
  <c r="AD468" i="75"/>
  <c r="AR467" i="75"/>
  <c r="AP467" i="75"/>
  <c r="AC467" i="75"/>
  <c r="AZ466" i="75"/>
  <c r="AY466" i="75"/>
  <c r="AX466" i="75"/>
  <c r="AW466" i="75"/>
  <c r="AV466" i="75"/>
  <c r="AD466" i="75"/>
  <c r="AZ465" i="75"/>
  <c r="AY465" i="75"/>
  <c r="AX465" i="75"/>
  <c r="AW465" i="75"/>
  <c r="AV465" i="75"/>
  <c r="AD465" i="75"/>
  <c r="AZ464" i="75"/>
  <c r="AY464" i="75"/>
  <c r="AX464" i="75"/>
  <c r="AW464" i="75"/>
  <c r="AV464" i="75"/>
  <c r="AD464" i="75"/>
  <c r="AZ463" i="75"/>
  <c r="AY463" i="75"/>
  <c r="AX463" i="75"/>
  <c r="AW463" i="75"/>
  <c r="AV463" i="75"/>
  <c r="AD463" i="75"/>
  <c r="AZ462" i="75"/>
  <c r="AY462" i="75"/>
  <c r="AX462" i="75"/>
  <c r="AW462" i="75"/>
  <c r="AV462" i="75"/>
  <c r="AD462" i="75"/>
  <c r="AZ461" i="75"/>
  <c r="AY461" i="75"/>
  <c r="AX461" i="75"/>
  <c r="AW461" i="75"/>
  <c r="AV461" i="75"/>
  <c r="AD461" i="75"/>
  <c r="AR460" i="75"/>
  <c r="AP460" i="75"/>
  <c r="AC460" i="75"/>
  <c r="AZ459" i="75"/>
  <c r="AY459" i="75"/>
  <c r="AX459" i="75"/>
  <c r="AW459" i="75"/>
  <c r="AV459" i="75"/>
  <c r="AD459" i="75"/>
  <c r="AZ458" i="75"/>
  <c r="AY458" i="75"/>
  <c r="AX458" i="75"/>
  <c r="AW458" i="75"/>
  <c r="AV458" i="75"/>
  <c r="AD458" i="75"/>
  <c r="AZ457" i="75"/>
  <c r="AY457" i="75"/>
  <c r="AX457" i="75"/>
  <c r="AW457" i="75"/>
  <c r="AV457" i="75"/>
  <c r="AD457" i="75"/>
  <c r="AZ456" i="75"/>
  <c r="AY456" i="75"/>
  <c r="AX456" i="75"/>
  <c r="AW456" i="75"/>
  <c r="AV456" i="75"/>
  <c r="AD456" i="75"/>
  <c r="AZ455" i="75"/>
  <c r="AY455" i="75"/>
  <c r="AX455" i="75"/>
  <c r="AW455" i="75"/>
  <c r="AV455" i="75"/>
  <c r="AD455" i="75"/>
  <c r="AZ454" i="75"/>
  <c r="AY454" i="75"/>
  <c r="AX454" i="75"/>
  <c r="AW454" i="75"/>
  <c r="AV454" i="75"/>
  <c r="AD454" i="75"/>
  <c r="AR453" i="75"/>
  <c r="AP453" i="75"/>
  <c r="AC453" i="75"/>
  <c r="AZ452" i="75"/>
  <c r="AY452" i="75"/>
  <c r="AX452" i="75"/>
  <c r="AW452" i="75"/>
  <c r="AV452" i="75"/>
  <c r="AD452" i="75"/>
  <c r="AZ451" i="75"/>
  <c r="AY451" i="75"/>
  <c r="AX451" i="75"/>
  <c r="AW451" i="75"/>
  <c r="AV451" i="75"/>
  <c r="AD451" i="75"/>
  <c r="AZ450" i="75"/>
  <c r="AY450" i="75"/>
  <c r="AX450" i="75"/>
  <c r="AW450" i="75"/>
  <c r="AV450" i="75"/>
  <c r="AD450" i="75"/>
  <c r="AZ449" i="75"/>
  <c r="AY449" i="75"/>
  <c r="AX449" i="75"/>
  <c r="AW449" i="75"/>
  <c r="AV449" i="75"/>
  <c r="AD449" i="75"/>
  <c r="AZ448" i="75"/>
  <c r="AY448" i="75"/>
  <c r="AX448" i="75"/>
  <c r="AW448" i="75"/>
  <c r="AV448" i="75"/>
  <c r="AD448" i="75"/>
  <c r="AZ447" i="75"/>
  <c r="AY447" i="75"/>
  <c r="AX447" i="75"/>
  <c r="AW447" i="75"/>
  <c r="AV447" i="75"/>
  <c r="AD447" i="75"/>
  <c r="AR446" i="75"/>
  <c r="AP446" i="75"/>
  <c r="AC446" i="75"/>
  <c r="AZ445" i="75"/>
  <c r="AY445" i="75"/>
  <c r="AX445" i="75"/>
  <c r="AW445" i="75"/>
  <c r="AV445" i="75"/>
  <c r="AD445" i="75"/>
  <c r="AZ444" i="75"/>
  <c r="AY444" i="75"/>
  <c r="AX444" i="75"/>
  <c r="AW444" i="75"/>
  <c r="AV444" i="75"/>
  <c r="AD444" i="75"/>
  <c r="AZ443" i="75"/>
  <c r="AY443" i="75"/>
  <c r="AX443" i="75"/>
  <c r="AW443" i="75"/>
  <c r="AV443" i="75"/>
  <c r="AD443" i="75"/>
  <c r="AZ442" i="75"/>
  <c r="AY442" i="75"/>
  <c r="AX442" i="75"/>
  <c r="AW442" i="75"/>
  <c r="AV442" i="75"/>
  <c r="AD442" i="75"/>
  <c r="AZ441" i="75"/>
  <c r="AY441" i="75"/>
  <c r="AX441" i="75"/>
  <c r="AW441" i="75"/>
  <c r="AV441" i="75"/>
  <c r="AD441" i="75"/>
  <c r="AZ440" i="75"/>
  <c r="AY440" i="75"/>
  <c r="AX440" i="75"/>
  <c r="AW440" i="75"/>
  <c r="AV440" i="75"/>
  <c r="AD440" i="75"/>
  <c r="AR439" i="75"/>
  <c r="AP439" i="75"/>
  <c r="AC439" i="75"/>
  <c r="AZ438" i="75"/>
  <c r="AY438" i="75"/>
  <c r="AX438" i="75"/>
  <c r="AW438" i="75"/>
  <c r="AV438" i="75"/>
  <c r="AD438" i="75"/>
  <c r="AZ437" i="75"/>
  <c r="AY437" i="75"/>
  <c r="AX437" i="75"/>
  <c r="AW437" i="75"/>
  <c r="AV437" i="75"/>
  <c r="AD437" i="75"/>
  <c r="AZ436" i="75"/>
  <c r="AY436" i="75"/>
  <c r="AX436" i="75"/>
  <c r="AW436" i="75"/>
  <c r="AV436" i="75"/>
  <c r="AD436" i="75"/>
  <c r="AZ435" i="75"/>
  <c r="AY435" i="75"/>
  <c r="AX435" i="75"/>
  <c r="AW435" i="75"/>
  <c r="AV435" i="75"/>
  <c r="AD435" i="75"/>
  <c r="AZ434" i="75"/>
  <c r="AY434" i="75"/>
  <c r="AX434" i="75"/>
  <c r="AW434" i="75"/>
  <c r="AV434" i="75"/>
  <c r="AD434" i="75"/>
  <c r="AZ433" i="75"/>
  <c r="AY433" i="75"/>
  <c r="AX433" i="75"/>
  <c r="AW433" i="75"/>
  <c r="AV433" i="75"/>
  <c r="AD433" i="75"/>
  <c r="AR432" i="75"/>
  <c r="AP432" i="75"/>
  <c r="AC432" i="75"/>
  <c r="AZ431" i="75"/>
  <c r="AY431" i="75"/>
  <c r="AX431" i="75"/>
  <c r="AW431" i="75"/>
  <c r="AV431" i="75"/>
  <c r="AD431" i="75"/>
  <c r="AZ430" i="75"/>
  <c r="AY430" i="75"/>
  <c r="AX430" i="75"/>
  <c r="AW430" i="75"/>
  <c r="AV430" i="75"/>
  <c r="AD430" i="75"/>
  <c r="AZ429" i="75"/>
  <c r="AY429" i="75"/>
  <c r="AX429" i="75"/>
  <c r="AW429" i="75"/>
  <c r="AV429" i="75"/>
  <c r="AD429" i="75"/>
  <c r="AZ428" i="75"/>
  <c r="AY428" i="75"/>
  <c r="AX428" i="75"/>
  <c r="AW428" i="75"/>
  <c r="AV428" i="75"/>
  <c r="AD428" i="75"/>
  <c r="AZ427" i="75"/>
  <c r="AY427" i="75"/>
  <c r="AX427" i="75"/>
  <c r="AW427" i="75"/>
  <c r="AV427" i="75"/>
  <c r="AD427" i="75"/>
  <c r="AZ426" i="75"/>
  <c r="AY426" i="75"/>
  <c r="AX426" i="75"/>
  <c r="AW426" i="75"/>
  <c r="AV426" i="75"/>
  <c r="AD426" i="75"/>
  <c r="AR425" i="75"/>
  <c r="AP425" i="75"/>
  <c r="AC425" i="75"/>
  <c r="AZ424" i="75"/>
  <c r="AY424" i="75"/>
  <c r="AX424" i="75"/>
  <c r="AW424" i="75"/>
  <c r="AV424" i="75"/>
  <c r="AD424" i="75"/>
  <c r="AZ423" i="75"/>
  <c r="AY423" i="75"/>
  <c r="AX423" i="75"/>
  <c r="AW423" i="75"/>
  <c r="AV423" i="75"/>
  <c r="AD423" i="75"/>
  <c r="AZ422" i="75"/>
  <c r="AY422" i="75"/>
  <c r="AX422" i="75"/>
  <c r="AW422" i="75"/>
  <c r="AV422" i="75"/>
  <c r="AD422" i="75"/>
  <c r="AZ421" i="75"/>
  <c r="AY421" i="75"/>
  <c r="AX421" i="75"/>
  <c r="AW421" i="75"/>
  <c r="AV421" i="75"/>
  <c r="AD421" i="75"/>
  <c r="AZ420" i="75"/>
  <c r="AY420" i="75"/>
  <c r="AX420" i="75"/>
  <c r="AW420" i="75"/>
  <c r="AV420" i="75"/>
  <c r="AD420" i="75"/>
  <c r="AZ419" i="75"/>
  <c r="AY419" i="75"/>
  <c r="AX419" i="75"/>
  <c r="AW419" i="75"/>
  <c r="AV419" i="75"/>
  <c r="AD419" i="75"/>
  <c r="AR418" i="75"/>
  <c r="AP418" i="75"/>
  <c r="AC418" i="75"/>
  <c r="AZ417" i="75"/>
  <c r="AY417" i="75"/>
  <c r="AX417" i="75"/>
  <c r="AW417" i="75"/>
  <c r="AV417" i="75"/>
  <c r="AD417" i="75"/>
  <c r="AZ416" i="75"/>
  <c r="AY416" i="75"/>
  <c r="AX416" i="75"/>
  <c r="AW416" i="75"/>
  <c r="AV416" i="75"/>
  <c r="AD416" i="75"/>
  <c r="AZ415" i="75"/>
  <c r="AY415" i="75"/>
  <c r="AX415" i="75"/>
  <c r="AW415" i="75"/>
  <c r="AV415" i="75"/>
  <c r="AD415" i="75"/>
  <c r="AZ414" i="75"/>
  <c r="AY414" i="75"/>
  <c r="AX414" i="75"/>
  <c r="AW414" i="75"/>
  <c r="AV414" i="75"/>
  <c r="AD414" i="75"/>
  <c r="AZ413" i="75"/>
  <c r="AY413" i="75"/>
  <c r="AX413" i="75"/>
  <c r="AW413" i="75"/>
  <c r="AV413" i="75"/>
  <c r="AD413" i="75"/>
  <c r="AZ412" i="75"/>
  <c r="AY412" i="75"/>
  <c r="AX412" i="75"/>
  <c r="AW412" i="75"/>
  <c r="AV412" i="75"/>
  <c r="AD412" i="75"/>
  <c r="AR411" i="75"/>
  <c r="AP411" i="75"/>
  <c r="AC411" i="75"/>
  <c r="AZ410" i="75"/>
  <c r="AY410" i="75"/>
  <c r="AX410" i="75"/>
  <c r="AW410" i="75"/>
  <c r="AV410" i="75"/>
  <c r="AD410" i="75"/>
  <c r="AZ409" i="75"/>
  <c r="AY409" i="75"/>
  <c r="AX409" i="75"/>
  <c r="AW409" i="75"/>
  <c r="AV409" i="75"/>
  <c r="AD409" i="75"/>
  <c r="AZ408" i="75"/>
  <c r="AY408" i="75"/>
  <c r="AX408" i="75"/>
  <c r="AW408" i="75"/>
  <c r="AV408" i="75"/>
  <c r="AD408" i="75"/>
  <c r="AZ407" i="75"/>
  <c r="AY407" i="75"/>
  <c r="AX407" i="75"/>
  <c r="AW407" i="75"/>
  <c r="AV407" i="75"/>
  <c r="AD407" i="75"/>
  <c r="AZ406" i="75"/>
  <c r="AY406" i="75"/>
  <c r="AX406" i="75"/>
  <c r="AW406" i="75"/>
  <c r="AV406" i="75"/>
  <c r="AD406" i="75"/>
  <c r="AZ405" i="75"/>
  <c r="AY405" i="75"/>
  <c r="AX405" i="75"/>
  <c r="AW405" i="75"/>
  <c r="AV405" i="75"/>
  <c r="AD405" i="75"/>
  <c r="AR404" i="75"/>
  <c r="AP404" i="75"/>
  <c r="AC404" i="75"/>
  <c r="AZ403" i="75"/>
  <c r="AY403" i="75"/>
  <c r="AX403" i="75"/>
  <c r="AW403" i="75"/>
  <c r="AV403" i="75"/>
  <c r="AD403" i="75"/>
  <c r="AZ402" i="75"/>
  <c r="AY402" i="75"/>
  <c r="AX402" i="75"/>
  <c r="AW402" i="75"/>
  <c r="AV402" i="75"/>
  <c r="AD402" i="75"/>
  <c r="AZ401" i="75"/>
  <c r="AY401" i="75"/>
  <c r="AX401" i="75"/>
  <c r="AW401" i="75"/>
  <c r="AV401" i="75"/>
  <c r="AD401" i="75"/>
  <c r="AZ400" i="75"/>
  <c r="AY400" i="75"/>
  <c r="AX400" i="75"/>
  <c r="AW400" i="75"/>
  <c r="AV400" i="75"/>
  <c r="AD400" i="75"/>
  <c r="AZ399" i="75"/>
  <c r="AY399" i="75"/>
  <c r="AX399" i="75"/>
  <c r="AW399" i="75"/>
  <c r="AV399" i="75"/>
  <c r="AD399" i="75"/>
  <c r="AZ398" i="75"/>
  <c r="AY398" i="75"/>
  <c r="AX398" i="75"/>
  <c r="AW398" i="75"/>
  <c r="AV398" i="75"/>
  <c r="AD398" i="75"/>
  <c r="AR397" i="75"/>
  <c r="AP397" i="75"/>
  <c r="AC397" i="75"/>
  <c r="AZ396" i="75"/>
  <c r="AY396" i="75"/>
  <c r="AX396" i="75"/>
  <c r="AW396" i="75"/>
  <c r="AV396" i="75"/>
  <c r="AD396" i="75"/>
  <c r="AZ395" i="75"/>
  <c r="AY395" i="75"/>
  <c r="AX395" i="75"/>
  <c r="AW395" i="75"/>
  <c r="AV395" i="75"/>
  <c r="AD395" i="75"/>
  <c r="AZ394" i="75"/>
  <c r="AY394" i="75"/>
  <c r="AX394" i="75"/>
  <c r="AW394" i="75"/>
  <c r="AV394" i="75"/>
  <c r="AD394" i="75"/>
  <c r="AZ393" i="75"/>
  <c r="AY393" i="75"/>
  <c r="AX393" i="75"/>
  <c r="AW393" i="75"/>
  <c r="AV393" i="75"/>
  <c r="AD393" i="75"/>
  <c r="AZ392" i="75"/>
  <c r="AY392" i="75"/>
  <c r="AX392" i="75"/>
  <c r="AW392" i="75"/>
  <c r="AV392" i="75"/>
  <c r="AD392" i="75"/>
  <c r="AZ391" i="75"/>
  <c r="AY391" i="75"/>
  <c r="AX391" i="75"/>
  <c r="AW391" i="75"/>
  <c r="AV391" i="75"/>
  <c r="AD391" i="75"/>
  <c r="AR390" i="75"/>
  <c r="AP390" i="75"/>
  <c r="AC390" i="75"/>
  <c r="AZ389" i="75"/>
  <c r="AY389" i="75"/>
  <c r="AX389" i="75"/>
  <c r="AW389" i="75"/>
  <c r="AV389" i="75"/>
  <c r="AD389" i="75"/>
  <c r="AZ388" i="75"/>
  <c r="AY388" i="75"/>
  <c r="AX388" i="75"/>
  <c r="AW388" i="75"/>
  <c r="AV388" i="75"/>
  <c r="AD388" i="75"/>
  <c r="AZ387" i="75"/>
  <c r="AY387" i="75"/>
  <c r="AX387" i="75"/>
  <c r="AW387" i="75"/>
  <c r="AV387" i="75"/>
  <c r="AD387" i="75"/>
  <c r="AZ386" i="75"/>
  <c r="AY386" i="75"/>
  <c r="AX386" i="75"/>
  <c r="AW386" i="75"/>
  <c r="AV386" i="75"/>
  <c r="AD386" i="75"/>
  <c r="AZ385" i="75"/>
  <c r="AY385" i="75"/>
  <c r="AX385" i="75"/>
  <c r="AW385" i="75"/>
  <c r="AV385" i="75"/>
  <c r="AD385" i="75"/>
  <c r="AZ384" i="75"/>
  <c r="AY384" i="75"/>
  <c r="AX384" i="75"/>
  <c r="AW384" i="75"/>
  <c r="AV384" i="75"/>
  <c r="AD384" i="75"/>
  <c r="AR383" i="75"/>
  <c r="AP383" i="75"/>
  <c r="AC383" i="75"/>
  <c r="AZ382" i="75"/>
  <c r="AY382" i="75"/>
  <c r="AX382" i="75"/>
  <c r="AW382" i="75"/>
  <c r="AV382" i="75"/>
  <c r="AD382" i="75"/>
  <c r="AZ381" i="75"/>
  <c r="AY381" i="75"/>
  <c r="AX381" i="75"/>
  <c r="AW381" i="75"/>
  <c r="AV381" i="75"/>
  <c r="AD381" i="75"/>
  <c r="AZ380" i="75"/>
  <c r="AY380" i="75"/>
  <c r="AX380" i="75"/>
  <c r="AW380" i="75"/>
  <c r="AV380" i="75"/>
  <c r="AD380" i="75"/>
  <c r="AZ379" i="75"/>
  <c r="AY379" i="75"/>
  <c r="AX379" i="75"/>
  <c r="AW379" i="75"/>
  <c r="AV379" i="75"/>
  <c r="AD379" i="75"/>
  <c r="AZ378" i="75"/>
  <c r="AY378" i="75"/>
  <c r="AX378" i="75"/>
  <c r="AW378" i="75"/>
  <c r="AV378" i="75"/>
  <c r="AD378" i="75"/>
  <c r="AZ377" i="75"/>
  <c r="AY377" i="75"/>
  <c r="AX377" i="75"/>
  <c r="AW377" i="75"/>
  <c r="AV377" i="75"/>
  <c r="AD377" i="75"/>
  <c r="AR376" i="75"/>
  <c r="AP376" i="75"/>
  <c r="AC376" i="75"/>
  <c r="AZ375" i="75"/>
  <c r="AY375" i="75"/>
  <c r="AX375" i="75"/>
  <c r="AW375" i="75"/>
  <c r="AV375" i="75"/>
  <c r="AD375" i="75"/>
  <c r="AZ374" i="75"/>
  <c r="AY374" i="75"/>
  <c r="AX374" i="75"/>
  <c r="AW374" i="75"/>
  <c r="AV374" i="75"/>
  <c r="AD374" i="75"/>
  <c r="AZ373" i="75"/>
  <c r="AY373" i="75"/>
  <c r="AX373" i="75"/>
  <c r="AW373" i="75"/>
  <c r="AV373" i="75"/>
  <c r="AD373" i="75"/>
  <c r="AZ372" i="75"/>
  <c r="AY372" i="75"/>
  <c r="AX372" i="75"/>
  <c r="AW372" i="75"/>
  <c r="AV372" i="75"/>
  <c r="AD372" i="75"/>
  <c r="AZ371" i="75"/>
  <c r="AY371" i="75"/>
  <c r="AX371" i="75"/>
  <c r="AW371" i="75"/>
  <c r="AV371" i="75"/>
  <c r="AD371" i="75"/>
  <c r="AZ370" i="75"/>
  <c r="AY370" i="75"/>
  <c r="AX370" i="75"/>
  <c r="AW370" i="75"/>
  <c r="AV370" i="75"/>
  <c r="AD370" i="75"/>
  <c r="AR369" i="75"/>
  <c r="AP369" i="75"/>
  <c r="AC369" i="75"/>
  <c r="AZ368" i="75"/>
  <c r="AY368" i="75"/>
  <c r="AX368" i="75"/>
  <c r="AW368" i="75"/>
  <c r="AV368" i="75"/>
  <c r="AD368" i="75"/>
  <c r="AZ367" i="75"/>
  <c r="AY367" i="75"/>
  <c r="AX367" i="75"/>
  <c r="AW367" i="75"/>
  <c r="AV367" i="75"/>
  <c r="AD367" i="75"/>
  <c r="AZ366" i="75"/>
  <c r="AY366" i="75"/>
  <c r="AX366" i="75"/>
  <c r="AW366" i="75"/>
  <c r="AV366" i="75"/>
  <c r="AD366" i="75"/>
  <c r="AZ365" i="75"/>
  <c r="AY365" i="75"/>
  <c r="AX365" i="75"/>
  <c r="AW365" i="75"/>
  <c r="AV365" i="75"/>
  <c r="AD365" i="75"/>
  <c r="AZ364" i="75"/>
  <c r="AY364" i="75"/>
  <c r="AX364" i="75"/>
  <c r="AW364" i="75"/>
  <c r="AV364" i="75"/>
  <c r="AD364" i="75"/>
  <c r="AZ363" i="75"/>
  <c r="AY363" i="75"/>
  <c r="AX363" i="75"/>
  <c r="AW363" i="75"/>
  <c r="AV363" i="75"/>
  <c r="AD363" i="75"/>
  <c r="AR362" i="75"/>
  <c r="AP362" i="75"/>
  <c r="AC362" i="75"/>
  <c r="AZ361" i="75"/>
  <c r="AY361" i="75"/>
  <c r="AX361" i="75"/>
  <c r="AW361" i="75"/>
  <c r="AV361" i="75"/>
  <c r="AD361" i="75"/>
  <c r="AZ360" i="75"/>
  <c r="AY360" i="75"/>
  <c r="AX360" i="75"/>
  <c r="AW360" i="75"/>
  <c r="AV360" i="75"/>
  <c r="AD360" i="75"/>
  <c r="AZ359" i="75"/>
  <c r="AY359" i="75"/>
  <c r="AX359" i="75"/>
  <c r="AW359" i="75"/>
  <c r="AV359" i="75"/>
  <c r="AD359" i="75"/>
  <c r="AZ358" i="75"/>
  <c r="AY358" i="75"/>
  <c r="AX358" i="75"/>
  <c r="AW358" i="75"/>
  <c r="AV358" i="75"/>
  <c r="AD358" i="75"/>
  <c r="AZ357" i="75"/>
  <c r="AY357" i="75"/>
  <c r="AX357" i="75"/>
  <c r="AW357" i="75"/>
  <c r="AV357" i="75"/>
  <c r="AD357" i="75"/>
  <c r="AZ356" i="75"/>
  <c r="AY356" i="75"/>
  <c r="AX356" i="75"/>
  <c r="AW356" i="75"/>
  <c r="AV356" i="75"/>
  <c r="AD356" i="75"/>
  <c r="AR355" i="75"/>
  <c r="AP355" i="75"/>
  <c r="AC355" i="75"/>
  <c r="AZ354" i="75"/>
  <c r="AY354" i="75"/>
  <c r="AX354" i="75"/>
  <c r="AW354" i="75"/>
  <c r="AV354" i="75"/>
  <c r="AD354" i="75"/>
  <c r="AZ353" i="75"/>
  <c r="AY353" i="75"/>
  <c r="AX353" i="75"/>
  <c r="AW353" i="75"/>
  <c r="AV353" i="75"/>
  <c r="AD353" i="75"/>
  <c r="AZ352" i="75"/>
  <c r="AY352" i="75"/>
  <c r="AX352" i="75"/>
  <c r="AW352" i="75"/>
  <c r="AV352" i="75"/>
  <c r="AD352" i="75"/>
  <c r="AZ351" i="75"/>
  <c r="AY351" i="75"/>
  <c r="AX351" i="75"/>
  <c r="AW351" i="75"/>
  <c r="AV351" i="75"/>
  <c r="AD351" i="75"/>
  <c r="AZ350" i="75"/>
  <c r="AY350" i="75"/>
  <c r="AX350" i="75"/>
  <c r="AW350" i="75"/>
  <c r="AV350" i="75"/>
  <c r="AD350" i="75"/>
  <c r="AZ349" i="75"/>
  <c r="AY349" i="75"/>
  <c r="AX349" i="75"/>
  <c r="AW349" i="75"/>
  <c r="AV349" i="75"/>
  <c r="AD349" i="75"/>
  <c r="AR348" i="75"/>
  <c r="AP348" i="75"/>
  <c r="AC348" i="75"/>
  <c r="AZ347" i="75"/>
  <c r="AY347" i="75"/>
  <c r="AX347" i="75"/>
  <c r="AW347" i="75"/>
  <c r="AV347" i="75"/>
  <c r="AD347" i="75"/>
  <c r="AZ346" i="75"/>
  <c r="AY346" i="75"/>
  <c r="AX346" i="75"/>
  <c r="AW346" i="75"/>
  <c r="AV346" i="75"/>
  <c r="AD346" i="75"/>
  <c r="AZ345" i="75"/>
  <c r="AY345" i="75"/>
  <c r="AX345" i="75"/>
  <c r="AW345" i="75"/>
  <c r="AV345" i="75"/>
  <c r="AD345" i="75"/>
  <c r="AZ344" i="75"/>
  <c r="AY344" i="75"/>
  <c r="AX344" i="75"/>
  <c r="AW344" i="75"/>
  <c r="AV344" i="75"/>
  <c r="AD344" i="75"/>
  <c r="AZ343" i="75"/>
  <c r="AY343" i="75"/>
  <c r="AX343" i="75"/>
  <c r="AW343" i="75"/>
  <c r="AV343" i="75"/>
  <c r="AD343" i="75"/>
  <c r="AZ342" i="75"/>
  <c r="AY342" i="75"/>
  <c r="AX342" i="75"/>
  <c r="AW342" i="75"/>
  <c r="AV342" i="75"/>
  <c r="AD342" i="75"/>
  <c r="AR341" i="75"/>
  <c r="AP341" i="75"/>
  <c r="AC341" i="75"/>
  <c r="AZ340" i="75"/>
  <c r="AY340" i="75"/>
  <c r="AX340" i="75"/>
  <c r="AW340" i="75"/>
  <c r="AV340" i="75"/>
  <c r="AD340" i="75"/>
  <c r="AZ339" i="75"/>
  <c r="AY339" i="75"/>
  <c r="AX339" i="75"/>
  <c r="AW339" i="75"/>
  <c r="AV339" i="75"/>
  <c r="AD339" i="75"/>
  <c r="AZ338" i="75"/>
  <c r="AY338" i="75"/>
  <c r="AX338" i="75"/>
  <c r="AW338" i="75"/>
  <c r="AV338" i="75"/>
  <c r="AD338" i="75"/>
  <c r="AZ337" i="75"/>
  <c r="AY337" i="75"/>
  <c r="AX337" i="75"/>
  <c r="AW337" i="75"/>
  <c r="AV337" i="75"/>
  <c r="AD337" i="75"/>
  <c r="AZ336" i="75"/>
  <c r="AY336" i="75"/>
  <c r="AX336" i="75"/>
  <c r="AW336" i="75"/>
  <c r="AV336" i="75"/>
  <c r="AD336" i="75"/>
  <c r="AZ335" i="75"/>
  <c r="AY335" i="75"/>
  <c r="AX335" i="75"/>
  <c r="AW335" i="75"/>
  <c r="AV335" i="75"/>
  <c r="AD335" i="75"/>
  <c r="AR334" i="75"/>
  <c r="AP334" i="75"/>
  <c r="AC334" i="75"/>
  <c r="AZ332" i="75"/>
  <c r="AY332" i="75"/>
  <c r="AX332" i="75"/>
  <c r="AW332" i="75"/>
  <c r="AV332" i="75"/>
  <c r="AZ331" i="75"/>
  <c r="AY331" i="75"/>
  <c r="AX331" i="75"/>
  <c r="AW331" i="75"/>
  <c r="AV331" i="75"/>
  <c r="AD331" i="75"/>
  <c r="K616" i="76"/>
  <c r="J616" i="76"/>
  <c r="I616" i="76"/>
  <c r="H616" i="76"/>
  <c r="G616" i="76"/>
  <c r="F616" i="76"/>
  <c r="E616" i="76"/>
  <c r="D616" i="76"/>
  <c r="K598" i="76"/>
  <c r="J598" i="76"/>
  <c r="I598" i="76"/>
  <c r="H598" i="76"/>
  <c r="G598" i="76"/>
  <c r="F598" i="76"/>
  <c r="E598" i="76"/>
  <c r="D598" i="76"/>
  <c r="K580" i="76"/>
  <c r="J580" i="76"/>
  <c r="I580" i="76"/>
  <c r="H580" i="76"/>
  <c r="G580" i="76"/>
  <c r="F580" i="76"/>
  <c r="E580" i="76"/>
  <c r="D580" i="76"/>
  <c r="K562" i="76"/>
  <c r="J562" i="76"/>
  <c r="I562" i="76"/>
  <c r="H562" i="76"/>
  <c r="G562" i="76"/>
  <c r="F562" i="76"/>
  <c r="E562" i="76"/>
  <c r="D562" i="76"/>
  <c r="K544" i="76"/>
  <c r="J544" i="76"/>
  <c r="I544" i="76"/>
  <c r="H544" i="76"/>
  <c r="G544" i="76"/>
  <c r="F544" i="76"/>
  <c r="E544" i="76"/>
  <c r="D544" i="76"/>
  <c r="K526" i="76"/>
  <c r="J526" i="76"/>
  <c r="I526" i="76"/>
  <c r="H526" i="76"/>
  <c r="G526" i="76"/>
  <c r="F526" i="76"/>
  <c r="E526" i="76"/>
  <c r="D526" i="76"/>
  <c r="K508" i="76"/>
  <c r="J508" i="76"/>
  <c r="I508" i="76"/>
  <c r="H508" i="76"/>
  <c r="G508" i="76"/>
  <c r="F508" i="76"/>
  <c r="E508" i="76"/>
  <c r="D508" i="76"/>
  <c r="K490" i="76"/>
  <c r="J490" i="76"/>
  <c r="I490" i="76"/>
  <c r="H490" i="76"/>
  <c r="G490" i="76"/>
  <c r="F490" i="76"/>
  <c r="E490" i="76"/>
  <c r="D490" i="76"/>
  <c r="K472" i="76"/>
  <c r="J472" i="76"/>
  <c r="I472" i="76"/>
  <c r="H472" i="76"/>
  <c r="G472" i="76"/>
  <c r="F472" i="76"/>
  <c r="E472" i="76"/>
  <c r="D472" i="76"/>
  <c r="K454" i="76"/>
  <c r="J454" i="76"/>
  <c r="I454" i="76"/>
  <c r="H454" i="76"/>
  <c r="G454" i="76"/>
  <c r="F454" i="76"/>
  <c r="E454" i="76"/>
  <c r="D454" i="76"/>
  <c r="K436" i="76"/>
  <c r="J436" i="76"/>
  <c r="I436" i="76"/>
  <c r="H436" i="76"/>
  <c r="G436" i="76"/>
  <c r="F436" i="76"/>
  <c r="E436" i="76"/>
  <c r="D436" i="76"/>
  <c r="K418" i="76"/>
  <c r="J418" i="76"/>
  <c r="I418" i="76"/>
  <c r="H418" i="76"/>
  <c r="G418" i="76"/>
  <c r="F418" i="76"/>
  <c r="E418" i="76"/>
  <c r="D418" i="76"/>
  <c r="K400" i="76"/>
  <c r="J400" i="76"/>
  <c r="I400" i="76"/>
  <c r="H400" i="76"/>
  <c r="G400" i="76"/>
  <c r="F400" i="76"/>
  <c r="E400" i="76"/>
  <c r="D400" i="76"/>
  <c r="K382" i="76"/>
  <c r="J382" i="76"/>
  <c r="I382" i="76"/>
  <c r="H382" i="76"/>
  <c r="G382" i="76"/>
  <c r="F382" i="76"/>
  <c r="E382" i="76"/>
  <c r="D382" i="76"/>
  <c r="K364" i="76"/>
  <c r="J364" i="76"/>
  <c r="I364" i="76"/>
  <c r="H364" i="76"/>
  <c r="G364" i="76"/>
  <c r="F364" i="76"/>
  <c r="E364" i="76"/>
  <c r="D364" i="76"/>
  <c r="K346" i="76"/>
  <c r="J346" i="76"/>
  <c r="I346" i="76"/>
  <c r="H346" i="76"/>
  <c r="G346" i="76"/>
  <c r="F346" i="76"/>
  <c r="E346" i="76"/>
  <c r="D346" i="76"/>
  <c r="K328" i="76"/>
  <c r="J328" i="76"/>
  <c r="I328" i="76"/>
  <c r="H328" i="76"/>
  <c r="G328" i="76"/>
  <c r="F328" i="76"/>
  <c r="E328" i="76"/>
  <c r="D328" i="76"/>
  <c r="K310" i="76"/>
  <c r="J310" i="76"/>
  <c r="I310" i="76"/>
  <c r="H310" i="76"/>
  <c r="G310" i="76"/>
  <c r="F310" i="76"/>
  <c r="E310" i="76"/>
  <c r="D310" i="76"/>
  <c r="K292" i="76"/>
  <c r="J292" i="76"/>
  <c r="I292" i="76"/>
  <c r="H292" i="76"/>
  <c r="G292" i="76"/>
  <c r="F292" i="76"/>
  <c r="E292" i="76"/>
  <c r="D292" i="76"/>
  <c r="K274" i="76"/>
  <c r="J274" i="76"/>
  <c r="I274" i="76"/>
  <c r="H274" i="76"/>
  <c r="G274" i="76"/>
  <c r="F274" i="76"/>
  <c r="E274" i="76"/>
  <c r="D274" i="76"/>
  <c r="K256" i="76"/>
  <c r="J256" i="76"/>
  <c r="I256" i="76"/>
  <c r="H256" i="76"/>
  <c r="G256" i="76"/>
  <c r="F256" i="76"/>
  <c r="E256" i="76"/>
  <c r="D256" i="76"/>
  <c r="K238" i="76"/>
  <c r="J238" i="76"/>
  <c r="I238" i="76"/>
  <c r="H238" i="76"/>
  <c r="G238" i="76"/>
  <c r="F238" i="76"/>
  <c r="E238" i="76"/>
  <c r="D238" i="76"/>
  <c r="K220" i="76"/>
  <c r="J220" i="76"/>
  <c r="I220" i="76"/>
  <c r="H220" i="76"/>
  <c r="G220" i="76"/>
  <c r="F220" i="76"/>
  <c r="E220" i="76"/>
  <c r="D220" i="76"/>
  <c r="K202" i="76"/>
  <c r="J202" i="76"/>
  <c r="I202" i="76"/>
  <c r="H202" i="76"/>
  <c r="G202" i="76"/>
  <c r="F202" i="76"/>
  <c r="E202" i="76"/>
  <c r="D202" i="76"/>
  <c r="K184" i="76"/>
  <c r="J184" i="76"/>
  <c r="I184" i="76"/>
  <c r="H184" i="76"/>
  <c r="G184" i="76"/>
  <c r="F184" i="76"/>
  <c r="E184" i="76"/>
  <c r="D184" i="76"/>
  <c r="K166" i="76"/>
  <c r="J166" i="76"/>
  <c r="I166" i="76"/>
  <c r="H166" i="76"/>
  <c r="G166" i="76"/>
  <c r="F166" i="76"/>
  <c r="E166" i="76"/>
  <c r="D166" i="76"/>
  <c r="K148" i="76"/>
  <c r="J148" i="76"/>
  <c r="I148" i="76"/>
  <c r="H148" i="76"/>
  <c r="G148" i="76"/>
  <c r="F148" i="76"/>
  <c r="E148" i="76"/>
  <c r="D148" i="76"/>
  <c r="K130" i="76"/>
  <c r="J130" i="76"/>
  <c r="I130" i="76"/>
  <c r="H130" i="76"/>
  <c r="G130" i="76"/>
  <c r="F130" i="76"/>
  <c r="E130" i="76"/>
  <c r="D130" i="76"/>
  <c r="K112" i="76"/>
  <c r="J112" i="76"/>
  <c r="I112" i="76"/>
  <c r="H112" i="76"/>
  <c r="G112" i="76"/>
  <c r="F112" i="76"/>
  <c r="E112" i="76"/>
  <c r="D112" i="76"/>
  <c r="K94" i="76"/>
  <c r="J94" i="76"/>
  <c r="I94" i="76"/>
  <c r="H94" i="76"/>
  <c r="G94" i="76"/>
  <c r="F94" i="76"/>
  <c r="E94" i="76"/>
  <c r="D94" i="76"/>
  <c r="K76" i="76"/>
  <c r="J76" i="76"/>
  <c r="I76" i="76"/>
  <c r="H76" i="76"/>
  <c r="G76" i="76"/>
  <c r="F76" i="76"/>
  <c r="E76" i="76"/>
  <c r="D76" i="76"/>
  <c r="K58" i="76"/>
  <c r="J58" i="76"/>
  <c r="I58" i="76"/>
  <c r="H58" i="76"/>
  <c r="G58" i="76"/>
  <c r="F58" i="76"/>
  <c r="E58" i="76"/>
  <c r="D58" i="76"/>
  <c r="K40" i="76"/>
  <c r="J40" i="76"/>
  <c r="I40" i="76"/>
  <c r="H40" i="76"/>
  <c r="G40" i="76"/>
  <c r="F40" i="76"/>
  <c r="E40" i="76"/>
  <c r="D40" i="76"/>
  <c r="K22" i="76"/>
  <c r="J22" i="76"/>
  <c r="I22" i="76"/>
  <c r="H22" i="76"/>
  <c r="G22" i="76"/>
  <c r="F22" i="76"/>
  <c r="E22" i="76"/>
  <c r="D22" i="76"/>
  <c r="K4" i="76"/>
  <c r="J4" i="76"/>
  <c r="I4" i="76"/>
  <c r="H4" i="76"/>
  <c r="G4" i="76"/>
  <c r="F4" i="76"/>
  <c r="E4" i="76"/>
  <c r="D4" i="76"/>
  <c r="AZ334" i="75" l="1"/>
  <c r="AY334" i="75"/>
  <c r="AX334" i="75"/>
  <c r="AW334" i="75"/>
  <c r="AV334" i="75"/>
  <c r="AF334" i="75"/>
  <c r="AH334" i="75" s="1"/>
  <c r="AD334" i="75"/>
  <c r="AS334" i="75"/>
  <c r="AZ341" i="75"/>
  <c r="AY341" i="75"/>
  <c r="AX341" i="75"/>
  <c r="AW341" i="75"/>
  <c r="AV341" i="75"/>
  <c r="AF341" i="75"/>
  <c r="AH341" i="75" s="1"/>
  <c r="AD341" i="75"/>
  <c r="AS341" i="75"/>
  <c r="AZ348" i="75"/>
  <c r="AY348" i="75"/>
  <c r="AX348" i="75"/>
  <c r="AW348" i="75"/>
  <c r="AV348" i="75"/>
  <c r="AF348" i="75"/>
  <c r="AH348" i="75" s="1"/>
  <c r="AD348" i="75"/>
  <c r="AS348" i="75"/>
  <c r="AZ355" i="75"/>
  <c r="AY355" i="75"/>
  <c r="AX355" i="75"/>
  <c r="AW355" i="75"/>
  <c r="AV355" i="75"/>
  <c r="AF355" i="75"/>
  <c r="AH355" i="75" s="1"/>
  <c r="AD355" i="75"/>
  <c r="AS355" i="75"/>
  <c r="AZ362" i="75"/>
  <c r="AY362" i="75"/>
  <c r="AX362" i="75"/>
  <c r="AW362" i="75"/>
  <c r="AV362" i="75"/>
  <c r="AF362" i="75"/>
  <c r="AH362" i="75" s="1"/>
  <c r="AD362" i="75"/>
  <c r="AS362" i="75"/>
  <c r="AZ369" i="75"/>
  <c r="AY369" i="75"/>
  <c r="AX369" i="75"/>
  <c r="AW369" i="75"/>
  <c r="AV369" i="75"/>
  <c r="AF369" i="75"/>
  <c r="AH369" i="75" s="1"/>
  <c r="AD369" i="75"/>
  <c r="AS369" i="75"/>
  <c r="AZ376" i="75"/>
  <c r="AY376" i="75"/>
  <c r="AX376" i="75"/>
  <c r="AW376" i="75"/>
  <c r="AV376" i="75"/>
  <c r="AF376" i="75"/>
  <c r="AH376" i="75" s="1"/>
  <c r="AD376" i="75"/>
  <c r="AS376" i="75"/>
  <c r="AZ383" i="75"/>
  <c r="AY383" i="75"/>
  <c r="AX383" i="75"/>
  <c r="AW383" i="75"/>
  <c r="AV383" i="75"/>
  <c r="AF383" i="75"/>
  <c r="AH383" i="75" s="1"/>
  <c r="AD383" i="75"/>
  <c r="AS383" i="75"/>
  <c r="AZ390" i="75"/>
  <c r="AY390" i="75"/>
  <c r="AX390" i="75"/>
  <c r="AW390" i="75"/>
  <c r="AV390" i="75"/>
  <c r="AF390" i="75"/>
  <c r="AH390" i="75" s="1"/>
  <c r="AD390" i="75"/>
  <c r="AS390" i="75"/>
  <c r="AZ397" i="75"/>
  <c r="AY397" i="75"/>
  <c r="AX397" i="75"/>
  <c r="AW397" i="75"/>
  <c r="AV397" i="75"/>
  <c r="AF397" i="75"/>
  <c r="AH397" i="75" s="1"/>
  <c r="AD397" i="75"/>
  <c r="AS397" i="75"/>
  <c r="AZ404" i="75"/>
  <c r="AY404" i="75"/>
  <c r="AX404" i="75"/>
  <c r="AW404" i="75"/>
  <c r="AV404" i="75"/>
  <c r="AF404" i="75"/>
  <c r="AH404" i="75" s="1"/>
  <c r="AD404" i="75"/>
  <c r="AS404" i="75"/>
  <c r="AZ411" i="75"/>
  <c r="AY411" i="75"/>
  <c r="AX411" i="75"/>
  <c r="AW411" i="75"/>
  <c r="AV411" i="75"/>
  <c r="AF411" i="75"/>
  <c r="AH411" i="75" s="1"/>
  <c r="AD411" i="75"/>
  <c r="AS411" i="75"/>
  <c r="AZ418" i="75"/>
  <c r="AY418" i="75"/>
  <c r="AX418" i="75"/>
  <c r="AW418" i="75"/>
  <c r="AV418" i="75"/>
  <c r="AF418" i="75"/>
  <c r="AH418" i="75" s="1"/>
  <c r="AD418" i="75"/>
  <c r="AS418" i="75"/>
  <c r="AZ425" i="75"/>
  <c r="AY425" i="75"/>
  <c r="AX425" i="75"/>
  <c r="AW425" i="75"/>
  <c r="AV425" i="75"/>
  <c r="AF425" i="75"/>
  <c r="AH425" i="75" s="1"/>
  <c r="AD425" i="75"/>
  <c r="AS425" i="75"/>
  <c r="AZ432" i="75"/>
  <c r="AY432" i="75"/>
  <c r="AX432" i="75"/>
  <c r="AW432" i="75"/>
  <c r="AV432" i="75"/>
  <c r="AF432" i="75"/>
  <c r="AH432" i="75" s="1"/>
  <c r="AD432" i="75"/>
  <c r="AS432" i="75"/>
  <c r="AZ439" i="75"/>
  <c r="AY439" i="75"/>
  <c r="AX439" i="75"/>
  <c r="AW439" i="75"/>
  <c r="AV439" i="75"/>
  <c r="AF439" i="75"/>
  <c r="AH439" i="75" s="1"/>
  <c r="AD439" i="75"/>
  <c r="AS439" i="75"/>
  <c r="AZ446" i="75"/>
  <c r="AY446" i="75"/>
  <c r="AX446" i="75"/>
  <c r="AW446" i="75"/>
  <c r="AV446" i="75"/>
  <c r="AF446" i="75"/>
  <c r="AH446" i="75" s="1"/>
  <c r="AD446" i="75"/>
  <c r="AS446" i="75"/>
  <c r="AZ453" i="75"/>
  <c r="AY453" i="75"/>
  <c r="AX453" i="75"/>
  <c r="AW453" i="75"/>
  <c r="AV453" i="75"/>
  <c r="AF453" i="75"/>
  <c r="AH453" i="75" s="1"/>
  <c r="AD453" i="75"/>
  <c r="AS453" i="75"/>
  <c r="AZ460" i="75"/>
  <c r="AY460" i="75"/>
  <c r="AX460" i="75"/>
  <c r="AW460" i="75"/>
  <c r="AV460" i="75"/>
  <c r="AF460" i="75"/>
  <c r="AH460" i="75" s="1"/>
  <c r="AD460" i="75"/>
  <c r="AS460" i="75"/>
  <c r="AZ467" i="75"/>
  <c r="AY467" i="75"/>
  <c r="AX467" i="75"/>
  <c r="AW467" i="75"/>
  <c r="AV467" i="75"/>
  <c r="AF467" i="75"/>
  <c r="AH467" i="75" s="1"/>
  <c r="AD467" i="75"/>
  <c r="AS467" i="75"/>
  <c r="AZ474" i="75"/>
  <c r="AY474" i="75"/>
  <c r="AX474" i="75"/>
  <c r="AW474" i="75"/>
  <c r="AV474" i="75"/>
  <c r="AF474" i="75"/>
  <c r="AH474" i="75" s="1"/>
  <c r="AD474" i="75"/>
  <c r="AS474" i="75"/>
  <c r="AZ481" i="75"/>
  <c r="AY481" i="75"/>
  <c r="AX481" i="75"/>
  <c r="AW481" i="75"/>
  <c r="AV481" i="75"/>
  <c r="AF481" i="75"/>
  <c r="AH481" i="75" s="1"/>
  <c r="AD481" i="75"/>
  <c r="AS481" i="75"/>
  <c r="AZ488" i="75"/>
  <c r="AY488" i="75"/>
  <c r="AX488" i="75"/>
  <c r="AW488" i="75"/>
  <c r="AV488" i="75"/>
  <c r="AF488" i="75"/>
  <c r="AH488" i="75" s="1"/>
  <c r="AD488" i="75"/>
  <c r="AS488" i="75"/>
  <c r="AZ495" i="75"/>
  <c r="AY495" i="75"/>
  <c r="AX495" i="75"/>
  <c r="AW495" i="75"/>
  <c r="AV495" i="75"/>
  <c r="AF495" i="75"/>
  <c r="AH495" i="75" s="1"/>
  <c r="AD495" i="75"/>
  <c r="AS495" i="75"/>
  <c r="AZ502" i="75"/>
  <c r="AY502" i="75"/>
  <c r="AX502" i="75"/>
  <c r="AW502" i="75"/>
  <c r="AV502" i="75"/>
  <c r="AF502" i="75"/>
  <c r="AH502" i="75" s="1"/>
  <c r="AD502" i="75"/>
  <c r="AS502" i="75"/>
  <c r="AZ509" i="75"/>
  <c r="AY509" i="75"/>
  <c r="AX509" i="75"/>
  <c r="AW509" i="75"/>
  <c r="AV509" i="75"/>
  <c r="AF509" i="75"/>
  <c r="AH509" i="75" s="1"/>
  <c r="AD509" i="75"/>
  <c r="AS509" i="75"/>
  <c r="AZ516" i="75"/>
  <c r="AY516" i="75"/>
  <c r="AX516" i="75"/>
  <c r="AW516" i="75"/>
  <c r="AV516" i="75"/>
  <c r="AF516" i="75"/>
  <c r="AH516" i="75" s="1"/>
  <c r="AD516" i="75"/>
  <c r="AS516" i="75"/>
  <c r="AZ523" i="75"/>
  <c r="AY523" i="75"/>
  <c r="AX523" i="75"/>
  <c r="AW523" i="75"/>
  <c r="AV523" i="75"/>
  <c r="AF523" i="75"/>
  <c r="AH523" i="75" s="1"/>
  <c r="AD523" i="75"/>
  <c r="AS523" i="75"/>
  <c r="AZ530" i="75"/>
  <c r="AY530" i="75"/>
  <c r="AX530" i="75"/>
  <c r="AW530" i="75"/>
  <c r="AV530" i="75"/>
  <c r="AF530" i="75"/>
  <c r="AH530" i="75" s="1"/>
  <c r="AD530" i="75"/>
  <c r="AS530" i="75"/>
  <c r="AZ537" i="75"/>
  <c r="AY537" i="75"/>
  <c r="AX537" i="75"/>
  <c r="AW537" i="75"/>
  <c r="AV537" i="75"/>
  <c r="AF537" i="75"/>
  <c r="AH537" i="75" s="1"/>
  <c r="AD537" i="75"/>
  <c r="AS537" i="75"/>
  <c r="AZ544" i="75"/>
  <c r="AY544" i="75"/>
  <c r="AX544" i="75"/>
  <c r="AW544" i="75"/>
  <c r="AV544" i="75"/>
  <c r="AF544" i="75"/>
  <c r="AH544" i="75" s="1"/>
  <c r="AD544" i="75"/>
  <c r="AS544" i="75"/>
  <c r="AZ551" i="75"/>
  <c r="AY551" i="75"/>
  <c r="AX551" i="75"/>
  <c r="AW551" i="75"/>
  <c r="AV551" i="75"/>
  <c r="AF551" i="75"/>
  <c r="AH551" i="75" s="1"/>
  <c r="AD551" i="75"/>
  <c r="AS551" i="75"/>
  <c r="AZ558" i="75"/>
  <c r="AY558" i="75"/>
  <c r="AX558" i="75"/>
  <c r="AW558" i="75"/>
  <c r="AV558" i="75"/>
  <c r="AF558" i="75"/>
  <c r="AH558" i="75" s="1"/>
  <c r="AD558" i="75"/>
  <c r="AS558" i="75"/>
  <c r="AZ565" i="75"/>
  <c r="AY565" i="75"/>
  <c r="AX565" i="75"/>
  <c r="AW565" i="75"/>
  <c r="AV565" i="75"/>
  <c r="AF565" i="75"/>
  <c r="AH565" i="75" s="1"/>
  <c r="AD565" i="75"/>
  <c r="AS565" i="75"/>
  <c r="AZ572" i="75"/>
  <c r="AY572" i="75"/>
  <c r="AX572" i="75"/>
  <c r="AW572" i="75"/>
  <c r="AV572" i="75"/>
  <c r="AF572" i="75"/>
  <c r="AH572" i="75" s="1"/>
  <c r="AD572" i="75"/>
  <c r="AZ322" i="75" l="1"/>
  <c r="AY322" i="75"/>
  <c r="AX322" i="75"/>
  <c r="AW322" i="75"/>
  <c r="AV322" i="75"/>
  <c r="AZ321" i="75"/>
  <c r="AY321" i="75"/>
  <c r="AX321" i="75"/>
  <c r="AW321" i="75"/>
  <c r="AV321" i="75"/>
  <c r="AZ320" i="75"/>
  <c r="AY320" i="75"/>
  <c r="AX320" i="75"/>
  <c r="AW320" i="75"/>
  <c r="AV320" i="75"/>
  <c r="AD320" i="75"/>
  <c r="AZ319" i="75"/>
  <c r="AY319" i="75"/>
  <c r="AX319" i="75"/>
  <c r="AW319" i="75"/>
  <c r="AV319" i="75"/>
  <c r="AD319" i="75"/>
  <c r="AZ317" i="75"/>
  <c r="AY317" i="75"/>
  <c r="AX317" i="75"/>
  <c r="AW317" i="75"/>
  <c r="AV317" i="75"/>
  <c r="AZ316" i="75"/>
  <c r="AY316" i="75"/>
  <c r="AX316" i="75"/>
  <c r="AW316" i="75"/>
  <c r="AV316" i="75"/>
  <c r="AD316" i="75"/>
  <c r="AZ275" i="75"/>
  <c r="AY275" i="75"/>
  <c r="AX275" i="75"/>
  <c r="AW275" i="75"/>
  <c r="AV275" i="75"/>
  <c r="AZ274" i="75"/>
  <c r="AY274" i="75"/>
  <c r="AX274" i="75"/>
  <c r="AW274" i="75"/>
  <c r="AV274" i="75"/>
  <c r="AZ273" i="75"/>
  <c r="AY273" i="75"/>
  <c r="AX273" i="75"/>
  <c r="AW273" i="75"/>
  <c r="AV273" i="75"/>
  <c r="AD273" i="75"/>
  <c r="AZ272" i="75"/>
  <c r="AY272" i="75"/>
  <c r="AX272" i="75"/>
  <c r="AW272" i="75"/>
  <c r="AV272" i="75"/>
  <c r="AD272" i="75"/>
  <c r="AZ270" i="75"/>
  <c r="AY270" i="75"/>
  <c r="AX270" i="75"/>
  <c r="AW270" i="75"/>
  <c r="AV270" i="75"/>
  <c r="AZ269" i="75"/>
  <c r="AY269" i="75"/>
  <c r="AX269" i="75"/>
  <c r="AW269" i="75"/>
  <c r="AV269" i="75"/>
  <c r="AD269" i="75"/>
  <c r="AZ229" i="75"/>
  <c r="AY229" i="75"/>
  <c r="AX229" i="75"/>
  <c r="AW229" i="75"/>
  <c r="AV229" i="75"/>
  <c r="AZ228" i="75"/>
  <c r="AY228" i="75"/>
  <c r="AX228" i="75"/>
  <c r="AW228" i="75"/>
  <c r="AV228" i="75"/>
  <c r="AZ227" i="75"/>
  <c r="AY227" i="75"/>
  <c r="AX227" i="75"/>
  <c r="AW227" i="75"/>
  <c r="AV227" i="75"/>
  <c r="AD227" i="75"/>
  <c r="AZ226" i="75"/>
  <c r="AY226" i="75"/>
  <c r="AX226" i="75"/>
  <c r="AW226" i="75"/>
  <c r="AV226" i="75"/>
  <c r="AD226" i="75"/>
  <c r="AZ224" i="75"/>
  <c r="AY224" i="75"/>
  <c r="AX224" i="75"/>
  <c r="AW224" i="75"/>
  <c r="AV224" i="75"/>
  <c r="AY223" i="75"/>
  <c r="AX223" i="75"/>
  <c r="AW223" i="75"/>
  <c r="AV223" i="75"/>
  <c r="AD223" i="75"/>
  <c r="AZ223" i="75"/>
  <c r="BA223" i="75"/>
  <c r="BB223" i="75"/>
  <c r="BA224" i="75"/>
  <c r="BB224" i="75"/>
  <c r="BA226" i="75"/>
  <c r="BB226" i="75"/>
  <c r="BA227" i="75"/>
  <c r="BB227" i="75"/>
  <c r="BA228" i="75"/>
  <c r="BB228" i="75"/>
  <c r="BA229" i="75"/>
  <c r="BB229" i="75"/>
  <c r="BA269" i="75"/>
  <c r="BB269" i="75"/>
  <c r="BA270" i="75"/>
  <c r="BB270" i="75"/>
  <c r="BA272" i="75"/>
  <c r="BB272" i="75"/>
  <c r="BA273" i="75"/>
  <c r="BB273" i="75"/>
  <c r="BA274" i="75"/>
  <c r="BB274" i="75"/>
  <c r="BA275" i="75"/>
  <c r="BB275" i="75"/>
  <c r="BA316" i="75"/>
  <c r="BB316" i="75"/>
  <c r="BA317" i="75"/>
  <c r="BB317" i="75"/>
  <c r="BA319" i="75"/>
  <c r="BB319" i="75"/>
  <c r="BA320" i="75"/>
  <c r="BB320" i="75"/>
  <c r="BA321" i="75"/>
  <c r="BB321" i="75"/>
  <c r="BA322" i="75"/>
  <c r="BB322" i="75"/>
  <c r="AR328" i="75"/>
  <c r="AQ328" i="75"/>
  <c r="AP328" i="75"/>
  <c r="AO328" i="75"/>
  <c r="AN328" i="75"/>
  <c r="AM328" i="75"/>
  <c r="AL328" i="75"/>
  <c r="AK328" i="75"/>
  <c r="AJ328" i="75"/>
  <c r="AI328" i="75"/>
  <c r="AH328" i="75"/>
  <c r="AG328" i="75"/>
  <c r="AF328" i="75"/>
  <c r="AE328" i="75"/>
  <c r="AC328" i="75"/>
  <c r="AB328" i="75"/>
  <c r="AR327" i="75"/>
  <c r="AQ327" i="75"/>
  <c r="AP327" i="75"/>
  <c r="AO327" i="75"/>
  <c r="AN327" i="75"/>
  <c r="AM327" i="75"/>
  <c r="AL327" i="75"/>
  <c r="AK327" i="75"/>
  <c r="AJ327" i="75"/>
  <c r="AI327" i="75"/>
  <c r="AH327" i="75"/>
  <c r="AG327" i="75"/>
  <c r="AF327" i="75"/>
  <c r="AE327" i="75"/>
  <c r="AC327" i="75"/>
  <c r="AB327" i="75"/>
  <c r="AR326" i="75"/>
  <c r="AQ326" i="75"/>
  <c r="AP326" i="75"/>
  <c r="AO326" i="75"/>
  <c r="AN326" i="75"/>
  <c r="AM326" i="75"/>
  <c r="AL326" i="75"/>
  <c r="AK326" i="75"/>
  <c r="AJ326" i="75"/>
  <c r="AI326" i="75"/>
  <c r="AH326" i="75"/>
  <c r="AG326" i="75"/>
  <c r="AF326" i="75"/>
  <c r="AE326" i="75"/>
  <c r="AC326" i="75"/>
  <c r="AB326" i="75"/>
  <c r="AR325" i="75"/>
  <c r="AQ325" i="75"/>
  <c r="AP325" i="75"/>
  <c r="AO325" i="75"/>
  <c r="AN325" i="75"/>
  <c r="AM325" i="75"/>
  <c r="AL325" i="75"/>
  <c r="AK325" i="75"/>
  <c r="AJ325" i="75"/>
  <c r="AI325" i="75"/>
  <c r="AH325" i="75"/>
  <c r="AG325" i="75"/>
  <c r="AF325" i="75"/>
  <c r="AE325" i="75"/>
  <c r="AC325" i="75"/>
  <c r="AB325" i="75"/>
  <c r="AR324" i="75"/>
  <c r="AQ324" i="75"/>
  <c r="AP324" i="75"/>
  <c r="AO324" i="75"/>
  <c r="AN324" i="75"/>
  <c r="AM324" i="75"/>
  <c r="AL324" i="75"/>
  <c r="AK324" i="75"/>
  <c r="AJ324" i="75"/>
  <c r="AI324" i="75"/>
  <c r="AH324" i="75"/>
  <c r="AG324" i="75"/>
  <c r="AF324" i="75"/>
  <c r="AE324" i="75"/>
  <c r="AC324" i="75"/>
  <c r="AB324" i="75"/>
  <c r="AS322" i="75"/>
  <c r="AS321" i="75"/>
  <c r="AP320" i="75"/>
  <c r="AS320" i="75" s="1"/>
  <c r="AP319" i="75"/>
  <c r="AS319" i="75" s="1"/>
  <c r="AS317" i="75"/>
  <c r="AP316" i="75"/>
  <c r="AS316" i="75" s="1"/>
  <c r="AR314" i="75"/>
  <c r="AQ314" i="75"/>
  <c r="AP314" i="75"/>
  <c r="AO314" i="75"/>
  <c r="AN314" i="75"/>
  <c r="AM314" i="75"/>
  <c r="AL314" i="75"/>
  <c r="AK314" i="75"/>
  <c r="AJ314" i="75"/>
  <c r="AI314" i="75"/>
  <c r="AH314" i="75"/>
  <c r="AG314" i="75"/>
  <c r="AF314" i="75"/>
  <c r="AE314" i="75"/>
  <c r="AC314" i="75"/>
  <c r="AB314" i="75"/>
  <c r="AR313" i="75"/>
  <c r="AQ313" i="75"/>
  <c r="AP313" i="75"/>
  <c r="AO313" i="75"/>
  <c r="AN313" i="75"/>
  <c r="AM313" i="75"/>
  <c r="AL313" i="75"/>
  <c r="AK313" i="75"/>
  <c r="AJ313" i="75"/>
  <c r="AI313" i="75"/>
  <c r="AH313" i="75"/>
  <c r="AG313" i="75"/>
  <c r="AF313" i="75"/>
  <c r="AE313" i="75"/>
  <c r="AC313" i="75"/>
  <c r="AB313" i="75"/>
  <c r="AR312" i="75"/>
  <c r="AQ312" i="75"/>
  <c r="AP312" i="75"/>
  <c r="AO312" i="75"/>
  <c r="AN312" i="75"/>
  <c r="AM312" i="75"/>
  <c r="AL312" i="75"/>
  <c r="AK312" i="75"/>
  <c r="AJ312" i="75"/>
  <c r="AI312" i="75"/>
  <c r="AH312" i="75"/>
  <c r="AG312" i="75"/>
  <c r="AF312" i="75"/>
  <c r="AE312" i="75"/>
  <c r="AC312" i="75"/>
  <c r="AB312" i="75"/>
  <c r="AR311" i="75"/>
  <c r="AQ311" i="75"/>
  <c r="AP311" i="75"/>
  <c r="AO311" i="75"/>
  <c r="AN311" i="75"/>
  <c r="AM311" i="75"/>
  <c r="AL311" i="75"/>
  <c r="AK311" i="75"/>
  <c r="AJ311" i="75"/>
  <c r="AI311" i="75"/>
  <c r="AH311" i="75"/>
  <c r="AG311" i="75"/>
  <c r="AF311" i="75"/>
  <c r="AE311" i="75"/>
  <c r="AC311" i="75"/>
  <c r="AB311" i="75"/>
  <c r="AR310" i="75"/>
  <c r="AQ310" i="75"/>
  <c r="AP310" i="75"/>
  <c r="AO310" i="75"/>
  <c r="AN310" i="75"/>
  <c r="AM310" i="75"/>
  <c r="AL310" i="75"/>
  <c r="AK310" i="75"/>
  <c r="AJ310" i="75"/>
  <c r="AI310" i="75"/>
  <c r="AH310" i="75"/>
  <c r="AG310" i="75"/>
  <c r="AF310" i="75"/>
  <c r="AE310" i="75"/>
  <c r="AC310" i="75"/>
  <c r="AB310" i="75"/>
  <c r="AR309" i="75"/>
  <c r="AQ309" i="75"/>
  <c r="AP309" i="75"/>
  <c r="AO309" i="75"/>
  <c r="AN309" i="75"/>
  <c r="AM309" i="75"/>
  <c r="AL309" i="75"/>
  <c r="AK309" i="75"/>
  <c r="AJ309" i="75"/>
  <c r="AI309" i="75"/>
  <c r="AH309" i="75"/>
  <c r="AG309" i="75"/>
  <c r="AF309" i="75"/>
  <c r="AE309" i="75"/>
  <c r="AC309" i="75"/>
  <c r="AB309" i="75"/>
  <c r="AR308" i="75"/>
  <c r="AQ308" i="75"/>
  <c r="AP308" i="75"/>
  <c r="AO308" i="75"/>
  <c r="AN308" i="75"/>
  <c r="AM308" i="75"/>
  <c r="AL308" i="75"/>
  <c r="AK308" i="75"/>
  <c r="AJ308" i="75"/>
  <c r="AI308" i="75"/>
  <c r="AH308" i="75"/>
  <c r="AG308" i="75"/>
  <c r="AF308" i="75"/>
  <c r="AE308" i="75"/>
  <c r="AC308" i="75"/>
  <c r="AB308" i="75"/>
  <c r="AR307" i="75"/>
  <c r="AQ307" i="75"/>
  <c r="AP307" i="75"/>
  <c r="AO307" i="75"/>
  <c r="AN307" i="75"/>
  <c r="AM307" i="75"/>
  <c r="AL307" i="75"/>
  <c r="AK307" i="75"/>
  <c r="AJ307" i="75"/>
  <c r="AI307" i="75"/>
  <c r="AH307" i="75"/>
  <c r="AG307" i="75"/>
  <c r="AF307" i="75"/>
  <c r="AE307" i="75"/>
  <c r="AC307" i="75"/>
  <c r="AB307" i="75"/>
  <c r="AR306" i="75"/>
  <c r="AQ306" i="75"/>
  <c r="AP306" i="75"/>
  <c r="AO306" i="75"/>
  <c r="AN306" i="75"/>
  <c r="AM306" i="75"/>
  <c r="AL306" i="75"/>
  <c r="AK306" i="75"/>
  <c r="AJ306" i="75"/>
  <c r="AI306" i="75"/>
  <c r="AH306" i="75"/>
  <c r="AG306" i="75"/>
  <c r="AF306" i="75"/>
  <c r="AE306" i="75"/>
  <c r="AC306" i="75"/>
  <c r="AB306" i="75"/>
  <c r="AR305" i="75"/>
  <c r="AQ305" i="75"/>
  <c r="AP305" i="75"/>
  <c r="AO305" i="75"/>
  <c r="AN305" i="75"/>
  <c r="AM305" i="75"/>
  <c r="AL305" i="75"/>
  <c r="AK305" i="75"/>
  <c r="AJ305" i="75"/>
  <c r="AI305" i="75"/>
  <c r="AH305" i="75"/>
  <c r="AG305" i="75"/>
  <c r="AF305" i="75"/>
  <c r="AE305" i="75"/>
  <c r="AC305" i="75"/>
  <c r="AB305" i="75"/>
  <c r="AR304" i="75"/>
  <c r="AQ304" i="75"/>
  <c r="AP304" i="75"/>
  <c r="AO304" i="75"/>
  <c r="AN304" i="75"/>
  <c r="AM304" i="75"/>
  <c r="AL304" i="75"/>
  <c r="AK304" i="75"/>
  <c r="AJ304" i="75"/>
  <c r="AI304" i="75"/>
  <c r="AH304" i="75"/>
  <c r="AG304" i="75"/>
  <c r="AF304" i="75"/>
  <c r="AE304" i="75"/>
  <c r="AC304" i="75"/>
  <c r="AB304" i="75"/>
  <c r="AR303" i="75"/>
  <c r="AQ303" i="75"/>
  <c r="AP303" i="75"/>
  <c r="AO303" i="75"/>
  <c r="AN303" i="75"/>
  <c r="AM303" i="75"/>
  <c r="AL303" i="75"/>
  <c r="AK303" i="75"/>
  <c r="AJ303" i="75"/>
  <c r="AI303" i="75"/>
  <c r="AH303" i="75"/>
  <c r="AG303" i="75"/>
  <c r="AF303" i="75"/>
  <c r="AE303" i="75"/>
  <c r="AC303" i="75"/>
  <c r="AB303" i="75"/>
  <c r="AR302" i="75"/>
  <c r="AQ302" i="75"/>
  <c r="AP302" i="75"/>
  <c r="AO302" i="75"/>
  <c r="AN302" i="75"/>
  <c r="AM302" i="75"/>
  <c r="AL302" i="75"/>
  <c r="AK302" i="75"/>
  <c r="AJ302" i="75"/>
  <c r="AI302" i="75"/>
  <c r="AH302" i="75"/>
  <c r="AG302" i="75"/>
  <c r="AF302" i="75"/>
  <c r="AE302" i="75"/>
  <c r="AC302" i="75"/>
  <c r="AB302" i="75"/>
  <c r="AR301" i="75"/>
  <c r="AQ301" i="75"/>
  <c r="AP301" i="75"/>
  <c r="AO301" i="75"/>
  <c r="AN301" i="75"/>
  <c r="AM301" i="75"/>
  <c r="AL301" i="75"/>
  <c r="AK301" i="75"/>
  <c r="AJ301" i="75"/>
  <c r="AI301" i="75"/>
  <c r="AH301" i="75"/>
  <c r="AG301" i="75"/>
  <c r="AF301" i="75"/>
  <c r="AE301" i="75"/>
  <c r="AC301" i="75"/>
  <c r="AB301" i="75"/>
  <c r="AR300" i="75"/>
  <c r="AQ300" i="75"/>
  <c r="AP300" i="75"/>
  <c r="AO300" i="75"/>
  <c r="AN300" i="75"/>
  <c r="AM300" i="75"/>
  <c r="AL300" i="75"/>
  <c r="AK300" i="75"/>
  <c r="AJ300" i="75"/>
  <c r="AI300" i="75"/>
  <c r="AH300" i="75"/>
  <c r="AG300" i="75"/>
  <c r="AF300" i="75"/>
  <c r="AE300" i="75"/>
  <c r="AC300" i="75"/>
  <c r="AB300" i="75"/>
  <c r="AR299" i="75"/>
  <c r="AQ299" i="75"/>
  <c r="AP299" i="75"/>
  <c r="AO299" i="75"/>
  <c r="AN299" i="75"/>
  <c r="AM299" i="75"/>
  <c r="AL299" i="75"/>
  <c r="AK299" i="75"/>
  <c r="AJ299" i="75"/>
  <c r="AI299" i="75"/>
  <c r="AH299" i="75"/>
  <c r="AG299" i="75"/>
  <c r="AF299" i="75"/>
  <c r="AE299" i="75"/>
  <c r="AC299" i="75"/>
  <c r="AB299" i="75"/>
  <c r="AR298" i="75"/>
  <c r="AQ298" i="75"/>
  <c r="AP298" i="75"/>
  <c r="AO298" i="75"/>
  <c r="AN298" i="75"/>
  <c r="AM298" i="75"/>
  <c r="AL298" i="75"/>
  <c r="AK298" i="75"/>
  <c r="AJ298" i="75"/>
  <c r="AI298" i="75"/>
  <c r="AH298" i="75"/>
  <c r="AG298" i="75"/>
  <c r="AF298" i="75"/>
  <c r="AE298" i="75"/>
  <c r="AC298" i="75"/>
  <c r="AB298" i="75"/>
  <c r="AR297" i="75"/>
  <c r="AQ297" i="75"/>
  <c r="AP297" i="75"/>
  <c r="AO297" i="75"/>
  <c r="AN297" i="75"/>
  <c r="AM297" i="75"/>
  <c r="AL297" i="75"/>
  <c r="AK297" i="75"/>
  <c r="AJ297" i="75"/>
  <c r="AI297" i="75"/>
  <c r="AH297" i="75"/>
  <c r="AG297" i="75"/>
  <c r="AF297" i="75"/>
  <c r="AE297" i="75"/>
  <c r="AC297" i="75"/>
  <c r="AB297" i="75"/>
  <c r="AR296" i="75"/>
  <c r="AQ296" i="75"/>
  <c r="AP296" i="75"/>
  <c r="AO296" i="75"/>
  <c r="AN296" i="75"/>
  <c r="AM296" i="75"/>
  <c r="AL296" i="75"/>
  <c r="AK296" i="75"/>
  <c r="AJ296" i="75"/>
  <c r="AI296" i="75"/>
  <c r="AH296" i="75"/>
  <c r="AG296" i="75"/>
  <c r="AF296" i="75"/>
  <c r="AE296" i="75"/>
  <c r="AC296" i="75"/>
  <c r="AB296" i="75"/>
  <c r="AR295" i="75"/>
  <c r="AQ295" i="75"/>
  <c r="AP295" i="75"/>
  <c r="AO295" i="75"/>
  <c r="AN295" i="75"/>
  <c r="AM295" i="75"/>
  <c r="AL295" i="75"/>
  <c r="AK295" i="75"/>
  <c r="AJ295" i="75"/>
  <c r="AI295" i="75"/>
  <c r="AH295" i="75"/>
  <c r="AG295" i="75"/>
  <c r="AF295" i="75"/>
  <c r="AE295" i="75"/>
  <c r="AC295" i="75"/>
  <c r="AB295" i="75"/>
  <c r="AR294" i="75"/>
  <c r="AQ294" i="75"/>
  <c r="AP294" i="75"/>
  <c r="AO294" i="75"/>
  <c r="AN294" i="75"/>
  <c r="AM294" i="75"/>
  <c r="AL294" i="75"/>
  <c r="AK294" i="75"/>
  <c r="AJ294" i="75"/>
  <c r="AI294" i="75"/>
  <c r="AH294" i="75"/>
  <c r="AG294" i="75"/>
  <c r="AF294" i="75"/>
  <c r="AE294" i="75"/>
  <c r="AC294" i="75"/>
  <c r="AB294" i="75"/>
  <c r="AR293" i="75"/>
  <c r="AQ293" i="75"/>
  <c r="AP293" i="75"/>
  <c r="AO293" i="75"/>
  <c r="AN293" i="75"/>
  <c r="AM293" i="75"/>
  <c r="AL293" i="75"/>
  <c r="AK293" i="75"/>
  <c r="AJ293" i="75"/>
  <c r="AI293" i="75"/>
  <c r="AH293" i="75"/>
  <c r="AG293" i="75"/>
  <c r="AF293" i="75"/>
  <c r="AE293" i="75"/>
  <c r="AC293" i="75"/>
  <c r="AB293" i="75"/>
  <c r="AR292" i="75"/>
  <c r="AQ292" i="75"/>
  <c r="AP292" i="75"/>
  <c r="AO292" i="75"/>
  <c r="AN292" i="75"/>
  <c r="AM292" i="75"/>
  <c r="AL292" i="75"/>
  <c r="AK292" i="75"/>
  <c r="AJ292" i="75"/>
  <c r="AI292" i="75"/>
  <c r="AH292" i="75"/>
  <c r="AG292" i="75"/>
  <c r="AF292" i="75"/>
  <c r="AE292" i="75"/>
  <c r="AC292" i="75"/>
  <c r="AB292" i="75"/>
  <c r="AR291" i="75"/>
  <c r="AQ291" i="75"/>
  <c r="AP291" i="75"/>
  <c r="AO291" i="75"/>
  <c r="AN291" i="75"/>
  <c r="AM291" i="75"/>
  <c r="AL291" i="75"/>
  <c r="AK291" i="75"/>
  <c r="AJ291" i="75"/>
  <c r="AI291" i="75"/>
  <c r="AH291" i="75"/>
  <c r="AG291" i="75"/>
  <c r="AF291" i="75"/>
  <c r="AE291" i="75"/>
  <c r="AC291" i="75"/>
  <c r="AB291" i="75"/>
  <c r="AR290" i="75"/>
  <c r="AQ290" i="75"/>
  <c r="AP290" i="75"/>
  <c r="AO290" i="75"/>
  <c r="AN290" i="75"/>
  <c r="AM290" i="75"/>
  <c r="AL290" i="75"/>
  <c r="AK290" i="75"/>
  <c r="AJ290" i="75"/>
  <c r="AI290" i="75"/>
  <c r="AH290" i="75"/>
  <c r="AG290" i="75"/>
  <c r="AF290" i="75"/>
  <c r="AE290" i="75"/>
  <c r="AC290" i="75"/>
  <c r="AB290" i="75"/>
  <c r="AR289" i="75"/>
  <c r="AQ289" i="75"/>
  <c r="AP289" i="75"/>
  <c r="AO289" i="75"/>
  <c r="AN289" i="75"/>
  <c r="AM289" i="75"/>
  <c r="AL289" i="75"/>
  <c r="AK289" i="75"/>
  <c r="AJ289" i="75"/>
  <c r="AI289" i="75"/>
  <c r="AH289" i="75"/>
  <c r="AG289" i="75"/>
  <c r="AF289" i="75"/>
  <c r="AE289" i="75"/>
  <c r="AC289" i="75"/>
  <c r="AB289" i="75"/>
  <c r="AR288" i="75"/>
  <c r="AQ288" i="75"/>
  <c r="AP288" i="75"/>
  <c r="AO288" i="75"/>
  <c r="AN288" i="75"/>
  <c r="AM288" i="75"/>
  <c r="AL288" i="75"/>
  <c r="AK288" i="75"/>
  <c r="AJ288" i="75"/>
  <c r="AI288" i="75"/>
  <c r="AH288" i="75"/>
  <c r="AG288" i="75"/>
  <c r="AF288" i="75"/>
  <c r="AE288" i="75"/>
  <c r="AC288" i="75"/>
  <c r="AB288" i="75"/>
  <c r="AR287" i="75"/>
  <c r="AQ287" i="75"/>
  <c r="AP287" i="75"/>
  <c r="AO287" i="75"/>
  <c r="AN287" i="75"/>
  <c r="AM287" i="75"/>
  <c r="AL287" i="75"/>
  <c r="AK287" i="75"/>
  <c r="AJ287" i="75"/>
  <c r="AI287" i="75"/>
  <c r="AH287" i="75"/>
  <c r="AG287" i="75"/>
  <c r="AF287" i="75"/>
  <c r="AE287" i="75"/>
  <c r="AC287" i="75"/>
  <c r="AB287" i="75"/>
  <c r="AR286" i="75"/>
  <c r="AQ286" i="75"/>
  <c r="AP286" i="75"/>
  <c r="AO286" i="75"/>
  <c r="AN286" i="75"/>
  <c r="AM286" i="75"/>
  <c r="AL286" i="75"/>
  <c r="AK286" i="75"/>
  <c r="AJ286" i="75"/>
  <c r="AI286" i="75"/>
  <c r="AH286" i="75"/>
  <c r="AG286" i="75"/>
  <c r="AF286" i="75"/>
  <c r="AE286" i="75"/>
  <c r="AC286" i="75"/>
  <c r="AB286" i="75"/>
  <c r="AR285" i="75"/>
  <c r="AQ285" i="75"/>
  <c r="AP285" i="75"/>
  <c r="AO285" i="75"/>
  <c r="AN285" i="75"/>
  <c r="AM285" i="75"/>
  <c r="AL285" i="75"/>
  <c r="AK285" i="75"/>
  <c r="AJ285" i="75"/>
  <c r="AI285" i="75"/>
  <c r="AH285" i="75"/>
  <c r="AG285" i="75"/>
  <c r="AF285" i="75"/>
  <c r="AE285" i="75"/>
  <c r="AC285" i="75"/>
  <c r="AB285" i="75"/>
  <c r="AR284" i="75"/>
  <c r="AQ284" i="75"/>
  <c r="AP284" i="75"/>
  <c r="AO284" i="75"/>
  <c r="AN284" i="75"/>
  <c r="AM284" i="75"/>
  <c r="AL284" i="75"/>
  <c r="AK284" i="75"/>
  <c r="AJ284" i="75"/>
  <c r="AI284" i="75"/>
  <c r="AH284" i="75"/>
  <c r="AG284" i="75"/>
  <c r="AF284" i="75"/>
  <c r="AE284" i="75"/>
  <c r="AC284" i="75"/>
  <c r="AB284" i="75"/>
  <c r="AR283" i="75"/>
  <c r="AQ283" i="75"/>
  <c r="AP283" i="75"/>
  <c r="AO283" i="75"/>
  <c r="AN283" i="75"/>
  <c r="AM283" i="75"/>
  <c r="AL283" i="75"/>
  <c r="AK283" i="75"/>
  <c r="AJ283" i="75"/>
  <c r="AI283" i="75"/>
  <c r="AH283" i="75"/>
  <c r="AG283" i="75"/>
  <c r="AF283" i="75"/>
  <c r="AE283" i="75"/>
  <c r="AC283" i="75"/>
  <c r="AB283" i="75"/>
  <c r="AR282" i="75"/>
  <c r="AQ282" i="75"/>
  <c r="AP282" i="75"/>
  <c r="AO282" i="75"/>
  <c r="AN282" i="75"/>
  <c r="AM282" i="75"/>
  <c r="AL282" i="75"/>
  <c r="AK282" i="75"/>
  <c r="AJ282" i="75"/>
  <c r="AI282" i="75"/>
  <c r="AH282" i="75"/>
  <c r="AG282" i="75"/>
  <c r="AF282" i="75"/>
  <c r="AE282" i="75"/>
  <c r="AC282" i="75"/>
  <c r="AB282" i="75"/>
  <c r="AR281" i="75"/>
  <c r="AQ281" i="75"/>
  <c r="AP281" i="75"/>
  <c r="AO281" i="75"/>
  <c r="AN281" i="75"/>
  <c r="AM281" i="75"/>
  <c r="AL281" i="75"/>
  <c r="AK281" i="75"/>
  <c r="AJ281" i="75"/>
  <c r="AI281" i="75"/>
  <c r="AH281" i="75"/>
  <c r="AG281" i="75"/>
  <c r="AF281" i="75"/>
  <c r="AE281" i="75"/>
  <c r="AC281" i="75"/>
  <c r="AB281" i="75"/>
  <c r="AR280" i="75"/>
  <c r="AQ280" i="75"/>
  <c r="AP280" i="75"/>
  <c r="AO280" i="75"/>
  <c r="AN280" i="75"/>
  <c r="AM280" i="75"/>
  <c r="AL280" i="75"/>
  <c r="AK280" i="75"/>
  <c r="AJ280" i="75"/>
  <c r="AI280" i="75"/>
  <c r="AH280" i="75"/>
  <c r="AG280" i="75"/>
  <c r="AF280" i="75"/>
  <c r="AE280" i="75"/>
  <c r="AC280" i="75"/>
  <c r="AB280" i="75"/>
  <c r="AR279" i="75"/>
  <c r="AQ279" i="75"/>
  <c r="AP279" i="75"/>
  <c r="AO279" i="75"/>
  <c r="AN279" i="75"/>
  <c r="AM279" i="75"/>
  <c r="AL279" i="75"/>
  <c r="AK279" i="75"/>
  <c r="AJ279" i="75"/>
  <c r="AI279" i="75"/>
  <c r="AH279" i="75"/>
  <c r="AG279" i="75"/>
  <c r="AF279" i="75"/>
  <c r="AE279" i="75"/>
  <c r="AC279" i="75"/>
  <c r="AB279" i="75"/>
  <c r="AR278" i="75"/>
  <c r="AQ278" i="75"/>
  <c r="AP278" i="75"/>
  <c r="AO278" i="75"/>
  <c r="AN278" i="75"/>
  <c r="AM278" i="75"/>
  <c r="AL278" i="75"/>
  <c r="AK278" i="75"/>
  <c r="AJ278" i="75"/>
  <c r="AI278" i="75"/>
  <c r="AH278" i="75"/>
  <c r="AG278" i="75"/>
  <c r="AF278" i="75"/>
  <c r="AE278" i="75"/>
  <c r="AC278" i="75"/>
  <c r="AB278" i="75"/>
  <c r="AR277" i="75"/>
  <c r="AQ277" i="75"/>
  <c r="AP277" i="75"/>
  <c r="AO277" i="75"/>
  <c r="AN277" i="75"/>
  <c r="AM277" i="75"/>
  <c r="AL277" i="75"/>
  <c r="AK277" i="75"/>
  <c r="AJ277" i="75"/>
  <c r="AI277" i="75"/>
  <c r="AH277" i="75"/>
  <c r="AG277" i="75"/>
  <c r="AF277" i="75"/>
  <c r="AE277" i="75"/>
  <c r="AC277" i="75"/>
  <c r="AB277" i="75"/>
  <c r="AS275" i="75"/>
  <c r="AS274" i="75"/>
  <c r="AP273" i="75"/>
  <c r="AS273" i="75" s="1"/>
  <c r="AP272" i="75"/>
  <c r="AS272" i="75" s="1"/>
  <c r="AS270" i="75"/>
  <c r="AP269" i="75"/>
  <c r="AS269" i="75" s="1"/>
  <c r="AR267" i="75"/>
  <c r="AQ267" i="75"/>
  <c r="AP267" i="75"/>
  <c r="AO267" i="75"/>
  <c r="AN267" i="75"/>
  <c r="AM267" i="75"/>
  <c r="AL267" i="75"/>
  <c r="AK267" i="75"/>
  <c r="AJ267" i="75"/>
  <c r="AI267" i="75"/>
  <c r="AH267" i="75"/>
  <c r="AG267" i="75"/>
  <c r="AF267" i="75"/>
  <c r="AE267" i="75"/>
  <c r="AC267" i="75"/>
  <c r="AB267" i="75"/>
  <c r="AR266" i="75"/>
  <c r="AQ266" i="75"/>
  <c r="AP266" i="75"/>
  <c r="AO266" i="75"/>
  <c r="AN266" i="75"/>
  <c r="AM266" i="75"/>
  <c r="AL266" i="75"/>
  <c r="AK266" i="75"/>
  <c r="AJ266" i="75"/>
  <c r="AI266" i="75"/>
  <c r="AH266" i="75"/>
  <c r="AG266" i="75"/>
  <c r="AF266" i="75"/>
  <c r="AE266" i="75"/>
  <c r="AC266" i="75"/>
  <c r="AB266" i="75"/>
  <c r="AR265" i="75"/>
  <c r="AQ265" i="75"/>
  <c r="AP265" i="75"/>
  <c r="AO265" i="75"/>
  <c r="AN265" i="75"/>
  <c r="AM265" i="75"/>
  <c r="AL265" i="75"/>
  <c r="AK265" i="75"/>
  <c r="AJ265" i="75"/>
  <c r="AI265" i="75"/>
  <c r="AH265" i="75"/>
  <c r="AG265" i="75"/>
  <c r="AF265" i="75"/>
  <c r="AE265" i="75"/>
  <c r="AC265" i="75"/>
  <c r="AB265" i="75"/>
  <c r="AR264" i="75"/>
  <c r="AQ264" i="75"/>
  <c r="AP264" i="75"/>
  <c r="AO264" i="75"/>
  <c r="AN264" i="75"/>
  <c r="AM264" i="75"/>
  <c r="AL264" i="75"/>
  <c r="AK264" i="75"/>
  <c r="AJ264" i="75"/>
  <c r="AI264" i="75"/>
  <c r="AH264" i="75"/>
  <c r="AG264" i="75"/>
  <c r="AF264" i="75"/>
  <c r="AE264" i="75"/>
  <c r="AC264" i="75"/>
  <c r="AB264" i="75"/>
  <c r="AR263" i="75"/>
  <c r="AQ263" i="75"/>
  <c r="AP263" i="75"/>
  <c r="AO263" i="75"/>
  <c r="AN263" i="75"/>
  <c r="AM263" i="75"/>
  <c r="AL263" i="75"/>
  <c r="AK263" i="75"/>
  <c r="AJ263" i="75"/>
  <c r="AI263" i="75"/>
  <c r="AH263" i="75"/>
  <c r="AG263" i="75"/>
  <c r="AF263" i="75"/>
  <c r="AE263" i="75"/>
  <c r="AC263" i="75"/>
  <c r="AB263" i="75"/>
  <c r="AR262" i="75"/>
  <c r="AQ262" i="75"/>
  <c r="AP262" i="75"/>
  <c r="AO262" i="75"/>
  <c r="AN262" i="75"/>
  <c r="AM262" i="75"/>
  <c r="AL262" i="75"/>
  <c r="AK262" i="75"/>
  <c r="AJ262" i="75"/>
  <c r="AI262" i="75"/>
  <c r="AH262" i="75"/>
  <c r="AG262" i="75"/>
  <c r="AF262" i="75"/>
  <c r="AE262" i="75"/>
  <c r="AC262" i="75"/>
  <c r="AB262" i="75"/>
  <c r="AR261" i="75"/>
  <c r="AQ261" i="75"/>
  <c r="AP261" i="75"/>
  <c r="AO261" i="75"/>
  <c r="AN261" i="75"/>
  <c r="AM261" i="75"/>
  <c r="AL261" i="75"/>
  <c r="AK261" i="75"/>
  <c r="AJ261" i="75"/>
  <c r="AI261" i="75"/>
  <c r="AH261" i="75"/>
  <c r="AG261" i="75"/>
  <c r="AF261" i="75"/>
  <c r="AE261" i="75"/>
  <c r="AC261" i="75"/>
  <c r="AB261" i="75"/>
  <c r="AR260" i="75"/>
  <c r="AQ260" i="75"/>
  <c r="AP260" i="75"/>
  <c r="AO260" i="75"/>
  <c r="AN260" i="75"/>
  <c r="AM260" i="75"/>
  <c r="AL260" i="75"/>
  <c r="AK260" i="75"/>
  <c r="AJ260" i="75"/>
  <c r="AI260" i="75"/>
  <c r="AH260" i="75"/>
  <c r="AG260" i="75"/>
  <c r="AF260" i="75"/>
  <c r="AE260" i="75"/>
  <c r="AC260" i="75"/>
  <c r="AB260" i="75"/>
  <c r="AR259" i="75"/>
  <c r="AQ259" i="75"/>
  <c r="AP259" i="75"/>
  <c r="AO259" i="75"/>
  <c r="AN259" i="75"/>
  <c r="AM259" i="75"/>
  <c r="AL259" i="75"/>
  <c r="AK259" i="75"/>
  <c r="AJ259" i="75"/>
  <c r="AI259" i="75"/>
  <c r="AH259" i="75"/>
  <c r="AG259" i="75"/>
  <c r="AF259" i="75"/>
  <c r="AE259" i="75"/>
  <c r="AC259" i="75"/>
  <c r="AB259" i="75"/>
  <c r="AR258" i="75"/>
  <c r="AQ258" i="75"/>
  <c r="AP258" i="75"/>
  <c r="AO258" i="75"/>
  <c r="AN258" i="75"/>
  <c r="AM258" i="75"/>
  <c r="AL258" i="75"/>
  <c r="AK258" i="75"/>
  <c r="AJ258" i="75"/>
  <c r="AI258" i="75"/>
  <c r="AH258" i="75"/>
  <c r="AG258" i="75"/>
  <c r="AF258" i="75"/>
  <c r="AE258" i="75"/>
  <c r="AC258" i="75"/>
  <c r="AB258" i="75"/>
  <c r="AR257" i="75"/>
  <c r="AQ257" i="75"/>
  <c r="AP257" i="75"/>
  <c r="AO257" i="75"/>
  <c r="AN257" i="75"/>
  <c r="AM257" i="75"/>
  <c r="AL257" i="75"/>
  <c r="AK257" i="75"/>
  <c r="AJ257" i="75"/>
  <c r="AI257" i="75"/>
  <c r="AH257" i="75"/>
  <c r="AG257" i="75"/>
  <c r="AF257" i="75"/>
  <c r="AE257" i="75"/>
  <c r="AC257" i="75"/>
  <c r="AB257" i="75"/>
  <c r="AR256" i="75"/>
  <c r="AQ256" i="75"/>
  <c r="AP256" i="75"/>
  <c r="AO256" i="75"/>
  <c r="AN256" i="75"/>
  <c r="AM256" i="75"/>
  <c r="AL256" i="75"/>
  <c r="AK256" i="75"/>
  <c r="AJ256" i="75"/>
  <c r="AI256" i="75"/>
  <c r="AH256" i="75"/>
  <c r="AG256" i="75"/>
  <c r="AF256" i="75"/>
  <c r="AE256" i="75"/>
  <c r="AC256" i="75"/>
  <c r="AB256" i="75"/>
  <c r="AR255" i="75"/>
  <c r="AQ255" i="75"/>
  <c r="AP255" i="75"/>
  <c r="AO255" i="75"/>
  <c r="AN255" i="75"/>
  <c r="AM255" i="75"/>
  <c r="AL255" i="75"/>
  <c r="AK255" i="75"/>
  <c r="AJ255" i="75"/>
  <c r="AI255" i="75"/>
  <c r="AH255" i="75"/>
  <c r="AG255" i="75"/>
  <c r="AF255" i="75"/>
  <c r="AE255" i="75"/>
  <c r="AC255" i="75"/>
  <c r="AB255" i="75"/>
  <c r="AR254" i="75"/>
  <c r="AQ254" i="75"/>
  <c r="AP254" i="75"/>
  <c r="AO254" i="75"/>
  <c r="AN254" i="75"/>
  <c r="AM254" i="75"/>
  <c r="AL254" i="75"/>
  <c r="AK254" i="75"/>
  <c r="AJ254" i="75"/>
  <c r="AI254" i="75"/>
  <c r="AH254" i="75"/>
  <c r="AG254" i="75"/>
  <c r="AF254" i="75"/>
  <c r="AE254" i="75"/>
  <c r="AC254" i="75"/>
  <c r="AB254" i="75"/>
  <c r="AR253" i="75"/>
  <c r="AQ253" i="75"/>
  <c r="AP253" i="75"/>
  <c r="AO253" i="75"/>
  <c r="AN253" i="75"/>
  <c r="AM253" i="75"/>
  <c r="AL253" i="75"/>
  <c r="AK253" i="75"/>
  <c r="AJ253" i="75"/>
  <c r="AI253" i="75"/>
  <c r="AH253" i="75"/>
  <c r="AG253" i="75"/>
  <c r="AF253" i="75"/>
  <c r="AE253" i="75"/>
  <c r="AC253" i="75"/>
  <c r="AB253" i="75"/>
  <c r="AR252" i="75"/>
  <c r="AQ252" i="75"/>
  <c r="AP252" i="75"/>
  <c r="AO252" i="75"/>
  <c r="AN252" i="75"/>
  <c r="AM252" i="75"/>
  <c r="AL252" i="75"/>
  <c r="AK252" i="75"/>
  <c r="AJ252" i="75"/>
  <c r="AI252" i="75"/>
  <c r="AH252" i="75"/>
  <c r="AG252" i="75"/>
  <c r="AF252" i="75"/>
  <c r="AE252" i="75"/>
  <c r="AC252" i="75"/>
  <c r="AB252" i="75"/>
  <c r="AR251" i="75"/>
  <c r="AQ251" i="75"/>
  <c r="AP251" i="75"/>
  <c r="AO251" i="75"/>
  <c r="AN251" i="75"/>
  <c r="AM251" i="75"/>
  <c r="AL251" i="75"/>
  <c r="AK251" i="75"/>
  <c r="AJ251" i="75"/>
  <c r="AI251" i="75"/>
  <c r="AH251" i="75"/>
  <c r="AG251" i="75"/>
  <c r="AF251" i="75"/>
  <c r="AE251" i="75"/>
  <c r="AC251" i="75"/>
  <c r="AB251" i="75"/>
  <c r="AR250" i="75"/>
  <c r="AQ250" i="75"/>
  <c r="AP250" i="75"/>
  <c r="AO250" i="75"/>
  <c r="AN250" i="75"/>
  <c r="AM250" i="75"/>
  <c r="AL250" i="75"/>
  <c r="AK250" i="75"/>
  <c r="AJ250" i="75"/>
  <c r="AI250" i="75"/>
  <c r="AH250" i="75"/>
  <c r="AG250" i="75"/>
  <c r="AF250" i="75"/>
  <c r="AE250" i="75"/>
  <c r="AC250" i="75"/>
  <c r="AB250" i="75"/>
  <c r="AR249" i="75"/>
  <c r="AQ249" i="75"/>
  <c r="AP249" i="75"/>
  <c r="AO249" i="75"/>
  <c r="AN249" i="75"/>
  <c r="AM249" i="75"/>
  <c r="AL249" i="75"/>
  <c r="AK249" i="75"/>
  <c r="AJ249" i="75"/>
  <c r="AI249" i="75"/>
  <c r="AH249" i="75"/>
  <c r="AG249" i="75"/>
  <c r="AF249" i="75"/>
  <c r="AE249" i="75"/>
  <c r="AC249" i="75"/>
  <c r="AB249" i="75"/>
  <c r="AR248" i="75"/>
  <c r="AQ248" i="75"/>
  <c r="AP248" i="75"/>
  <c r="AO248" i="75"/>
  <c r="AN248" i="75"/>
  <c r="AM248" i="75"/>
  <c r="AL248" i="75"/>
  <c r="AK248" i="75"/>
  <c r="AJ248" i="75"/>
  <c r="AI248" i="75"/>
  <c r="AH248" i="75"/>
  <c r="AG248" i="75"/>
  <c r="AF248" i="75"/>
  <c r="AE248" i="75"/>
  <c r="AC248" i="75"/>
  <c r="AB248" i="75"/>
  <c r="AR247" i="75"/>
  <c r="AQ247" i="75"/>
  <c r="AP247" i="75"/>
  <c r="AO247" i="75"/>
  <c r="AN247" i="75"/>
  <c r="AM247" i="75"/>
  <c r="AL247" i="75"/>
  <c r="AK247" i="75"/>
  <c r="AJ247" i="75"/>
  <c r="AI247" i="75"/>
  <c r="AH247" i="75"/>
  <c r="AG247" i="75"/>
  <c r="AF247" i="75"/>
  <c r="AE247" i="75"/>
  <c r="AC247" i="75"/>
  <c r="AB247" i="75"/>
  <c r="AR246" i="75"/>
  <c r="AQ246" i="75"/>
  <c r="AP246" i="75"/>
  <c r="AO246" i="75"/>
  <c r="AN246" i="75"/>
  <c r="AM246" i="75"/>
  <c r="AL246" i="75"/>
  <c r="AK246" i="75"/>
  <c r="AJ246" i="75"/>
  <c r="AI246" i="75"/>
  <c r="AH246" i="75"/>
  <c r="AG246" i="75"/>
  <c r="AF246" i="75"/>
  <c r="AE246" i="75"/>
  <c r="AC246" i="75"/>
  <c r="AB246" i="75"/>
  <c r="AR245" i="75"/>
  <c r="AQ245" i="75"/>
  <c r="AP245" i="75"/>
  <c r="AO245" i="75"/>
  <c r="AN245" i="75"/>
  <c r="AM245" i="75"/>
  <c r="AL245" i="75"/>
  <c r="AK245" i="75"/>
  <c r="AJ245" i="75"/>
  <c r="AI245" i="75"/>
  <c r="AH245" i="75"/>
  <c r="AG245" i="75"/>
  <c r="AF245" i="75"/>
  <c r="AE245" i="75"/>
  <c r="AC245" i="75"/>
  <c r="AB245" i="75"/>
  <c r="AR244" i="75"/>
  <c r="AQ244" i="75"/>
  <c r="AP244" i="75"/>
  <c r="AO244" i="75"/>
  <c r="AN244" i="75"/>
  <c r="AM244" i="75"/>
  <c r="AL244" i="75"/>
  <c r="AK244" i="75"/>
  <c r="AJ244" i="75"/>
  <c r="AI244" i="75"/>
  <c r="AH244" i="75"/>
  <c r="AG244" i="75"/>
  <c r="AF244" i="75"/>
  <c r="AE244" i="75"/>
  <c r="AC244" i="75"/>
  <c r="AB244" i="75"/>
  <c r="AR243" i="75"/>
  <c r="AQ243" i="75"/>
  <c r="AP243" i="75"/>
  <c r="AO243" i="75"/>
  <c r="AN243" i="75"/>
  <c r="AM243" i="75"/>
  <c r="AL243" i="75"/>
  <c r="AK243" i="75"/>
  <c r="AJ243" i="75"/>
  <c r="AI243" i="75"/>
  <c r="AH243" i="75"/>
  <c r="AG243" i="75"/>
  <c r="AF243" i="75"/>
  <c r="AE243" i="75"/>
  <c r="AC243" i="75"/>
  <c r="AB243" i="75"/>
  <c r="AR242" i="75"/>
  <c r="AQ242" i="75"/>
  <c r="AP242" i="75"/>
  <c r="AO242" i="75"/>
  <c r="AN242" i="75"/>
  <c r="AM242" i="75"/>
  <c r="AL242" i="75"/>
  <c r="AK242" i="75"/>
  <c r="AJ242" i="75"/>
  <c r="AI242" i="75"/>
  <c r="AH242" i="75"/>
  <c r="AG242" i="75"/>
  <c r="AF242" i="75"/>
  <c r="AE242" i="75"/>
  <c r="AC242" i="75"/>
  <c r="AB242" i="75"/>
  <c r="AR241" i="75"/>
  <c r="AQ241" i="75"/>
  <c r="AP241" i="75"/>
  <c r="AO241" i="75"/>
  <c r="AN241" i="75"/>
  <c r="AM241" i="75"/>
  <c r="AL241" i="75"/>
  <c r="AK241" i="75"/>
  <c r="AJ241" i="75"/>
  <c r="AI241" i="75"/>
  <c r="AH241" i="75"/>
  <c r="AG241" i="75"/>
  <c r="AF241" i="75"/>
  <c r="AE241" i="75"/>
  <c r="AC241" i="75"/>
  <c r="AB241" i="75"/>
  <c r="AR240" i="75"/>
  <c r="AQ240" i="75"/>
  <c r="AP240" i="75"/>
  <c r="AO240" i="75"/>
  <c r="AN240" i="75"/>
  <c r="AM240" i="75"/>
  <c r="AL240" i="75"/>
  <c r="AK240" i="75"/>
  <c r="AJ240" i="75"/>
  <c r="AI240" i="75"/>
  <c r="AH240" i="75"/>
  <c r="AG240" i="75"/>
  <c r="AF240" i="75"/>
  <c r="AE240" i="75"/>
  <c r="AC240" i="75"/>
  <c r="AB240" i="75"/>
  <c r="AR239" i="75"/>
  <c r="AQ239" i="75"/>
  <c r="AP239" i="75"/>
  <c r="AO239" i="75"/>
  <c r="AN239" i="75"/>
  <c r="AM239" i="75"/>
  <c r="AL239" i="75"/>
  <c r="AK239" i="75"/>
  <c r="AJ239" i="75"/>
  <c r="AI239" i="75"/>
  <c r="AH239" i="75"/>
  <c r="AG239" i="75"/>
  <c r="AF239" i="75"/>
  <c r="AE239" i="75"/>
  <c r="AC239" i="75"/>
  <c r="AB239" i="75"/>
  <c r="AR238" i="75"/>
  <c r="AQ238" i="75"/>
  <c r="AP238" i="75"/>
  <c r="AO238" i="75"/>
  <c r="AN238" i="75"/>
  <c r="AM238" i="75"/>
  <c r="AL238" i="75"/>
  <c r="AK238" i="75"/>
  <c r="AJ238" i="75"/>
  <c r="AI238" i="75"/>
  <c r="AH238" i="75"/>
  <c r="AG238" i="75"/>
  <c r="AF238" i="75"/>
  <c r="AE238" i="75"/>
  <c r="AC238" i="75"/>
  <c r="AB238" i="75"/>
  <c r="AR237" i="75"/>
  <c r="AQ237" i="75"/>
  <c r="AP237" i="75"/>
  <c r="AO237" i="75"/>
  <c r="AN237" i="75"/>
  <c r="AM237" i="75"/>
  <c r="AL237" i="75"/>
  <c r="AK237" i="75"/>
  <c r="AJ237" i="75"/>
  <c r="AI237" i="75"/>
  <c r="AH237" i="75"/>
  <c r="AG237" i="75"/>
  <c r="AF237" i="75"/>
  <c r="AE237" i="75"/>
  <c r="AC237" i="75"/>
  <c r="AB237" i="75"/>
  <c r="AR236" i="75"/>
  <c r="AQ236" i="75"/>
  <c r="AP236" i="75"/>
  <c r="AO236" i="75"/>
  <c r="AN236" i="75"/>
  <c r="AM236" i="75"/>
  <c r="AL236" i="75"/>
  <c r="AK236" i="75"/>
  <c r="AJ236" i="75"/>
  <c r="AI236" i="75"/>
  <c r="AH236" i="75"/>
  <c r="AG236" i="75"/>
  <c r="AF236" i="75"/>
  <c r="AE236" i="75"/>
  <c r="AC236" i="75"/>
  <c r="AB236" i="75"/>
  <c r="AR235" i="75"/>
  <c r="AQ235" i="75"/>
  <c r="AP235" i="75"/>
  <c r="AO235" i="75"/>
  <c r="AN235" i="75"/>
  <c r="AM235" i="75"/>
  <c r="AL235" i="75"/>
  <c r="AK235" i="75"/>
  <c r="AJ235" i="75"/>
  <c r="AI235" i="75"/>
  <c r="AH235" i="75"/>
  <c r="AG235" i="75"/>
  <c r="AF235" i="75"/>
  <c r="AE235" i="75"/>
  <c r="AC235" i="75"/>
  <c r="AB235" i="75"/>
  <c r="AR234" i="75"/>
  <c r="AQ234" i="75"/>
  <c r="AP234" i="75"/>
  <c r="AO234" i="75"/>
  <c r="AN234" i="75"/>
  <c r="AM234" i="75"/>
  <c r="AL234" i="75"/>
  <c r="AK234" i="75"/>
  <c r="AJ234" i="75"/>
  <c r="AI234" i="75"/>
  <c r="AH234" i="75"/>
  <c r="AG234" i="75"/>
  <c r="AF234" i="75"/>
  <c r="AE234" i="75"/>
  <c r="AC234" i="75"/>
  <c r="AB234" i="75"/>
  <c r="AR233" i="75"/>
  <c r="AQ233" i="75"/>
  <c r="AP233" i="75"/>
  <c r="AO233" i="75"/>
  <c r="AN233" i="75"/>
  <c r="AM233" i="75"/>
  <c r="AL233" i="75"/>
  <c r="AK233" i="75"/>
  <c r="AJ233" i="75"/>
  <c r="AI233" i="75"/>
  <c r="AH233" i="75"/>
  <c r="AG233" i="75"/>
  <c r="AF233" i="75"/>
  <c r="AE233" i="75"/>
  <c r="AC233" i="75"/>
  <c r="AB233" i="75"/>
  <c r="AR232" i="75"/>
  <c r="AQ232" i="75"/>
  <c r="AP232" i="75"/>
  <c r="AO232" i="75"/>
  <c r="AN232" i="75"/>
  <c r="AM232" i="75"/>
  <c r="AL232" i="75"/>
  <c r="AK232" i="75"/>
  <c r="AJ232" i="75"/>
  <c r="AI232" i="75"/>
  <c r="AH232" i="75"/>
  <c r="AG232" i="75"/>
  <c r="AF232" i="75"/>
  <c r="AE232" i="75"/>
  <c r="AC232" i="75"/>
  <c r="AB232" i="75"/>
  <c r="AR231" i="75"/>
  <c r="AQ231" i="75"/>
  <c r="AP231" i="75"/>
  <c r="AO231" i="75"/>
  <c r="AN231" i="75"/>
  <c r="AM231" i="75"/>
  <c r="AL231" i="75"/>
  <c r="AK231" i="75"/>
  <c r="AJ231" i="75"/>
  <c r="AI231" i="75"/>
  <c r="AH231" i="75"/>
  <c r="AG231" i="75"/>
  <c r="AF231" i="75"/>
  <c r="AE231" i="75"/>
  <c r="AC231" i="75"/>
  <c r="AB231" i="75"/>
  <c r="AS229" i="75"/>
  <c r="AS228" i="75"/>
  <c r="AP227" i="75"/>
  <c r="AS227" i="75" s="1"/>
  <c r="AP226" i="75"/>
  <c r="AS226" i="75" s="1"/>
  <c r="AS224" i="75"/>
  <c r="AP223" i="75"/>
  <c r="AS223" i="75" s="1"/>
  <c r="AZ231" i="75" l="1"/>
  <c r="AY231" i="75"/>
  <c r="AX231" i="75"/>
  <c r="AW231" i="75"/>
  <c r="AV231" i="75"/>
  <c r="AD231" i="75"/>
  <c r="BA231" i="75"/>
  <c r="BB231" i="75"/>
  <c r="AZ232" i="75"/>
  <c r="AY232" i="75"/>
  <c r="AX232" i="75"/>
  <c r="AW232" i="75"/>
  <c r="AV232" i="75"/>
  <c r="AD232" i="75"/>
  <c r="BA232" i="75"/>
  <c r="BB232" i="75"/>
  <c r="AZ233" i="75"/>
  <c r="AY233" i="75"/>
  <c r="AX233" i="75"/>
  <c r="AW233" i="75"/>
  <c r="AV233" i="75"/>
  <c r="AD233" i="75"/>
  <c r="BA233" i="75"/>
  <c r="BB233" i="75"/>
  <c r="AZ234" i="75"/>
  <c r="AY234" i="75"/>
  <c r="AX234" i="75"/>
  <c r="AW234" i="75"/>
  <c r="AV234" i="75"/>
  <c r="AD234" i="75"/>
  <c r="BA234" i="75"/>
  <c r="BB234" i="75"/>
  <c r="AZ235" i="75"/>
  <c r="AY235" i="75"/>
  <c r="AX235" i="75"/>
  <c r="AW235" i="75"/>
  <c r="AV235" i="75"/>
  <c r="AD235" i="75"/>
  <c r="BA235" i="75"/>
  <c r="BB235" i="75"/>
  <c r="AZ236" i="75"/>
  <c r="AY236" i="75"/>
  <c r="AX236" i="75"/>
  <c r="AW236" i="75"/>
  <c r="AV236" i="75"/>
  <c r="AD236" i="75"/>
  <c r="BA236" i="75"/>
  <c r="BB236" i="75"/>
  <c r="AZ237" i="75"/>
  <c r="AY237" i="75"/>
  <c r="AX237" i="75"/>
  <c r="AW237" i="75"/>
  <c r="AV237" i="75"/>
  <c r="AD237" i="75"/>
  <c r="BA237" i="75"/>
  <c r="BB237" i="75"/>
  <c r="AZ238" i="75"/>
  <c r="AY238" i="75"/>
  <c r="AX238" i="75"/>
  <c r="AW238" i="75"/>
  <c r="AV238" i="75"/>
  <c r="AD238" i="75"/>
  <c r="BA238" i="75"/>
  <c r="BB238" i="75"/>
  <c r="AZ239" i="75"/>
  <c r="AY239" i="75"/>
  <c r="AX239" i="75"/>
  <c r="AW239" i="75"/>
  <c r="AV239" i="75"/>
  <c r="AD239" i="75"/>
  <c r="BA239" i="75"/>
  <c r="BB239" i="75"/>
  <c r="AZ240" i="75"/>
  <c r="AY240" i="75"/>
  <c r="AX240" i="75"/>
  <c r="AW240" i="75"/>
  <c r="AV240" i="75"/>
  <c r="AD240" i="75"/>
  <c r="BA240" i="75"/>
  <c r="BB240" i="75"/>
  <c r="AZ241" i="75"/>
  <c r="AY241" i="75"/>
  <c r="AX241" i="75"/>
  <c r="AW241" i="75"/>
  <c r="AV241" i="75"/>
  <c r="AD241" i="75"/>
  <c r="BA241" i="75"/>
  <c r="BB241" i="75"/>
  <c r="AZ242" i="75"/>
  <c r="AY242" i="75"/>
  <c r="AX242" i="75"/>
  <c r="AW242" i="75"/>
  <c r="AV242" i="75"/>
  <c r="AD242" i="75"/>
  <c r="BA242" i="75"/>
  <c r="BB242" i="75"/>
  <c r="AZ243" i="75"/>
  <c r="AY243" i="75"/>
  <c r="AX243" i="75"/>
  <c r="AW243" i="75"/>
  <c r="AV243" i="75"/>
  <c r="AD243" i="75"/>
  <c r="BA243" i="75"/>
  <c r="BB243" i="75"/>
  <c r="AZ244" i="75"/>
  <c r="AY244" i="75"/>
  <c r="AX244" i="75"/>
  <c r="AW244" i="75"/>
  <c r="AV244" i="75"/>
  <c r="AD244" i="75"/>
  <c r="BA244" i="75"/>
  <c r="BB244" i="75"/>
  <c r="AZ245" i="75"/>
  <c r="AY245" i="75"/>
  <c r="AX245" i="75"/>
  <c r="AW245" i="75"/>
  <c r="AV245" i="75"/>
  <c r="AD245" i="75"/>
  <c r="BA245" i="75"/>
  <c r="BB245" i="75"/>
  <c r="AZ246" i="75"/>
  <c r="AY246" i="75"/>
  <c r="AX246" i="75"/>
  <c r="AW246" i="75"/>
  <c r="AV246" i="75"/>
  <c r="AD246" i="75"/>
  <c r="BA246" i="75"/>
  <c r="BB246" i="75"/>
  <c r="AZ247" i="75"/>
  <c r="AY247" i="75"/>
  <c r="AX247" i="75"/>
  <c r="AW247" i="75"/>
  <c r="AV247" i="75"/>
  <c r="AD247" i="75"/>
  <c r="BA247" i="75"/>
  <c r="BB247" i="75"/>
  <c r="AZ248" i="75"/>
  <c r="AY248" i="75"/>
  <c r="AX248" i="75"/>
  <c r="AW248" i="75"/>
  <c r="AV248" i="75"/>
  <c r="AD248" i="75"/>
  <c r="BA248" i="75"/>
  <c r="BB248" i="75"/>
  <c r="AZ249" i="75"/>
  <c r="AY249" i="75"/>
  <c r="AX249" i="75"/>
  <c r="AW249" i="75"/>
  <c r="AV249" i="75"/>
  <c r="AD249" i="75"/>
  <c r="BA249" i="75"/>
  <c r="BB249" i="75"/>
  <c r="AZ250" i="75"/>
  <c r="AY250" i="75"/>
  <c r="AX250" i="75"/>
  <c r="AW250" i="75"/>
  <c r="AV250" i="75"/>
  <c r="AD250" i="75"/>
  <c r="BA250" i="75"/>
  <c r="BB250" i="75"/>
  <c r="AZ251" i="75"/>
  <c r="AY251" i="75"/>
  <c r="AX251" i="75"/>
  <c r="AW251" i="75"/>
  <c r="AV251" i="75"/>
  <c r="AD251" i="75"/>
  <c r="BA251" i="75"/>
  <c r="BB251" i="75"/>
  <c r="AZ252" i="75"/>
  <c r="AY252" i="75"/>
  <c r="AX252" i="75"/>
  <c r="AW252" i="75"/>
  <c r="AV252" i="75"/>
  <c r="AD252" i="75"/>
  <c r="BA252" i="75"/>
  <c r="BB252" i="75"/>
  <c r="AZ253" i="75"/>
  <c r="AY253" i="75"/>
  <c r="AX253" i="75"/>
  <c r="AW253" i="75"/>
  <c r="AV253" i="75"/>
  <c r="AD253" i="75"/>
  <c r="BA253" i="75"/>
  <c r="BB253" i="75"/>
  <c r="AZ254" i="75"/>
  <c r="AY254" i="75"/>
  <c r="AX254" i="75"/>
  <c r="AW254" i="75"/>
  <c r="AV254" i="75"/>
  <c r="AD254" i="75"/>
  <c r="BA254" i="75"/>
  <c r="BB254" i="75"/>
  <c r="AZ255" i="75"/>
  <c r="AY255" i="75"/>
  <c r="AX255" i="75"/>
  <c r="AW255" i="75"/>
  <c r="AV255" i="75"/>
  <c r="AD255" i="75"/>
  <c r="BA255" i="75"/>
  <c r="BB255" i="75"/>
  <c r="AZ256" i="75"/>
  <c r="AY256" i="75"/>
  <c r="AX256" i="75"/>
  <c r="AW256" i="75"/>
  <c r="AV256" i="75"/>
  <c r="AD256" i="75"/>
  <c r="BA256" i="75"/>
  <c r="BB256" i="75"/>
  <c r="AZ257" i="75"/>
  <c r="AY257" i="75"/>
  <c r="AX257" i="75"/>
  <c r="AW257" i="75"/>
  <c r="AV257" i="75"/>
  <c r="AD257" i="75"/>
  <c r="BA257" i="75"/>
  <c r="BB257" i="75"/>
  <c r="AZ258" i="75"/>
  <c r="AY258" i="75"/>
  <c r="AX258" i="75"/>
  <c r="AW258" i="75"/>
  <c r="AV258" i="75"/>
  <c r="AD258" i="75"/>
  <c r="BA258" i="75"/>
  <c r="BB258" i="75"/>
  <c r="AZ259" i="75"/>
  <c r="AY259" i="75"/>
  <c r="AX259" i="75"/>
  <c r="AW259" i="75"/>
  <c r="AV259" i="75"/>
  <c r="AD259" i="75"/>
  <c r="BA259" i="75"/>
  <c r="BB259" i="75"/>
  <c r="AZ260" i="75"/>
  <c r="AY260" i="75"/>
  <c r="AX260" i="75"/>
  <c r="AW260" i="75"/>
  <c r="AV260" i="75"/>
  <c r="AD260" i="75"/>
  <c r="BA260" i="75"/>
  <c r="BB260" i="75"/>
  <c r="AZ261" i="75"/>
  <c r="AY261" i="75"/>
  <c r="AX261" i="75"/>
  <c r="AW261" i="75"/>
  <c r="AV261" i="75"/>
  <c r="AD261" i="75"/>
  <c r="BA261" i="75"/>
  <c r="BB261" i="75"/>
  <c r="AZ262" i="75"/>
  <c r="AY262" i="75"/>
  <c r="AX262" i="75"/>
  <c r="AW262" i="75"/>
  <c r="AV262" i="75"/>
  <c r="AD262" i="75"/>
  <c r="BA262" i="75"/>
  <c r="BB262" i="75"/>
  <c r="AZ263" i="75"/>
  <c r="AY263" i="75"/>
  <c r="AX263" i="75"/>
  <c r="AW263" i="75"/>
  <c r="AV263" i="75"/>
  <c r="AD263" i="75"/>
  <c r="BA263" i="75"/>
  <c r="BB263" i="75"/>
  <c r="AZ264" i="75"/>
  <c r="AY264" i="75"/>
  <c r="AX264" i="75"/>
  <c r="AW264" i="75"/>
  <c r="AV264" i="75"/>
  <c r="AD264" i="75"/>
  <c r="BA264" i="75"/>
  <c r="BB264" i="75"/>
  <c r="AZ265" i="75"/>
  <c r="AY265" i="75"/>
  <c r="AX265" i="75"/>
  <c r="AW265" i="75"/>
  <c r="AV265" i="75"/>
  <c r="AD265" i="75"/>
  <c r="BA265" i="75"/>
  <c r="BB265" i="75"/>
  <c r="AZ266" i="75"/>
  <c r="AY266" i="75"/>
  <c r="AX266" i="75"/>
  <c r="AW266" i="75"/>
  <c r="AV266" i="75"/>
  <c r="AD266" i="75"/>
  <c r="BA266" i="75"/>
  <c r="BB266" i="75"/>
  <c r="AZ267" i="75"/>
  <c r="AY267" i="75"/>
  <c r="AX267" i="75"/>
  <c r="AW267" i="75"/>
  <c r="AV267" i="75"/>
  <c r="AD267" i="75"/>
  <c r="BA267" i="75"/>
  <c r="BB267" i="75"/>
  <c r="AZ277" i="75"/>
  <c r="AY277" i="75"/>
  <c r="AX277" i="75"/>
  <c r="AW277" i="75"/>
  <c r="AV277" i="75"/>
  <c r="AD277" i="75"/>
  <c r="BA277" i="75"/>
  <c r="BB277" i="75"/>
  <c r="AZ278" i="75"/>
  <c r="AY278" i="75"/>
  <c r="AX278" i="75"/>
  <c r="AW278" i="75"/>
  <c r="AV278" i="75"/>
  <c r="AD278" i="75"/>
  <c r="BA278" i="75"/>
  <c r="BB278" i="75"/>
  <c r="AZ279" i="75"/>
  <c r="AY279" i="75"/>
  <c r="AX279" i="75"/>
  <c r="AW279" i="75"/>
  <c r="AV279" i="75"/>
  <c r="AD279" i="75"/>
  <c r="BA279" i="75"/>
  <c r="BB279" i="75"/>
  <c r="AZ280" i="75"/>
  <c r="AY280" i="75"/>
  <c r="AX280" i="75"/>
  <c r="AW280" i="75"/>
  <c r="AV280" i="75"/>
  <c r="AD280" i="75"/>
  <c r="BA280" i="75"/>
  <c r="BB280" i="75"/>
  <c r="AZ281" i="75"/>
  <c r="AY281" i="75"/>
  <c r="AX281" i="75"/>
  <c r="AW281" i="75"/>
  <c r="AV281" i="75"/>
  <c r="AD281" i="75"/>
  <c r="BA281" i="75"/>
  <c r="BB281" i="75"/>
  <c r="AZ282" i="75"/>
  <c r="AY282" i="75"/>
  <c r="AX282" i="75"/>
  <c r="AW282" i="75"/>
  <c r="AV282" i="75"/>
  <c r="AD282" i="75"/>
  <c r="BA282" i="75"/>
  <c r="BB282" i="75"/>
  <c r="AZ283" i="75"/>
  <c r="AY283" i="75"/>
  <c r="AX283" i="75"/>
  <c r="AW283" i="75"/>
  <c r="AV283" i="75"/>
  <c r="AD283" i="75"/>
  <c r="BA283" i="75"/>
  <c r="BB283" i="75"/>
  <c r="AZ284" i="75"/>
  <c r="AY284" i="75"/>
  <c r="AX284" i="75"/>
  <c r="AW284" i="75"/>
  <c r="AV284" i="75"/>
  <c r="AD284" i="75"/>
  <c r="BA284" i="75"/>
  <c r="BB284" i="75"/>
  <c r="AZ285" i="75"/>
  <c r="AY285" i="75"/>
  <c r="AX285" i="75"/>
  <c r="AW285" i="75"/>
  <c r="AV285" i="75"/>
  <c r="AD285" i="75"/>
  <c r="BA285" i="75"/>
  <c r="BB285" i="75"/>
  <c r="AZ286" i="75"/>
  <c r="AY286" i="75"/>
  <c r="AX286" i="75"/>
  <c r="AW286" i="75"/>
  <c r="AV286" i="75"/>
  <c r="AD286" i="75"/>
  <c r="BA286" i="75"/>
  <c r="BB286" i="75"/>
  <c r="AZ287" i="75"/>
  <c r="AY287" i="75"/>
  <c r="AX287" i="75"/>
  <c r="AW287" i="75"/>
  <c r="AV287" i="75"/>
  <c r="AD287" i="75"/>
  <c r="BA287" i="75"/>
  <c r="BB287" i="75"/>
  <c r="AZ288" i="75"/>
  <c r="AY288" i="75"/>
  <c r="AX288" i="75"/>
  <c r="AW288" i="75"/>
  <c r="AV288" i="75"/>
  <c r="AD288" i="75"/>
  <c r="BA288" i="75"/>
  <c r="BB288" i="75"/>
  <c r="AZ289" i="75"/>
  <c r="AY289" i="75"/>
  <c r="AX289" i="75"/>
  <c r="AW289" i="75"/>
  <c r="AV289" i="75"/>
  <c r="AD289" i="75"/>
  <c r="BA289" i="75"/>
  <c r="BB289" i="75"/>
  <c r="AZ290" i="75"/>
  <c r="AY290" i="75"/>
  <c r="AX290" i="75"/>
  <c r="AW290" i="75"/>
  <c r="AV290" i="75"/>
  <c r="AD290" i="75"/>
  <c r="BA290" i="75"/>
  <c r="BB290" i="75"/>
  <c r="AZ291" i="75"/>
  <c r="AY291" i="75"/>
  <c r="AX291" i="75"/>
  <c r="AW291" i="75"/>
  <c r="AV291" i="75"/>
  <c r="AD291" i="75"/>
  <c r="BA291" i="75"/>
  <c r="BB291" i="75"/>
  <c r="AZ292" i="75"/>
  <c r="AY292" i="75"/>
  <c r="AX292" i="75"/>
  <c r="AW292" i="75"/>
  <c r="AV292" i="75"/>
  <c r="AD292" i="75"/>
  <c r="BA292" i="75"/>
  <c r="BB292" i="75"/>
  <c r="AZ293" i="75"/>
  <c r="AY293" i="75"/>
  <c r="AX293" i="75"/>
  <c r="AW293" i="75"/>
  <c r="AV293" i="75"/>
  <c r="AD293" i="75"/>
  <c r="BA293" i="75"/>
  <c r="BB293" i="75"/>
  <c r="AZ294" i="75"/>
  <c r="AY294" i="75"/>
  <c r="AX294" i="75"/>
  <c r="AW294" i="75"/>
  <c r="AV294" i="75"/>
  <c r="AD294" i="75"/>
  <c r="BA294" i="75"/>
  <c r="BB294" i="75"/>
  <c r="AZ295" i="75"/>
  <c r="AY295" i="75"/>
  <c r="AX295" i="75"/>
  <c r="AW295" i="75"/>
  <c r="AV295" i="75"/>
  <c r="AD295" i="75"/>
  <c r="BA295" i="75"/>
  <c r="BB295" i="75"/>
  <c r="AZ296" i="75"/>
  <c r="AY296" i="75"/>
  <c r="AX296" i="75"/>
  <c r="AW296" i="75"/>
  <c r="AV296" i="75"/>
  <c r="AD296" i="75"/>
  <c r="BA296" i="75"/>
  <c r="BB296" i="75"/>
  <c r="AZ297" i="75"/>
  <c r="AY297" i="75"/>
  <c r="AX297" i="75"/>
  <c r="AW297" i="75"/>
  <c r="AV297" i="75"/>
  <c r="AD297" i="75"/>
  <c r="BA297" i="75"/>
  <c r="BB297" i="75"/>
  <c r="AZ298" i="75"/>
  <c r="AY298" i="75"/>
  <c r="AX298" i="75"/>
  <c r="AW298" i="75"/>
  <c r="AV298" i="75"/>
  <c r="AD298" i="75"/>
  <c r="BA298" i="75"/>
  <c r="BB298" i="75"/>
  <c r="AZ299" i="75"/>
  <c r="AY299" i="75"/>
  <c r="AX299" i="75"/>
  <c r="AW299" i="75"/>
  <c r="AV299" i="75"/>
  <c r="AD299" i="75"/>
  <c r="BA299" i="75"/>
  <c r="BB299" i="75"/>
  <c r="AZ300" i="75"/>
  <c r="AY300" i="75"/>
  <c r="AX300" i="75"/>
  <c r="AW300" i="75"/>
  <c r="AV300" i="75"/>
  <c r="AD300" i="75"/>
  <c r="BA300" i="75"/>
  <c r="BB300" i="75"/>
  <c r="AZ301" i="75"/>
  <c r="AY301" i="75"/>
  <c r="AX301" i="75"/>
  <c r="AW301" i="75"/>
  <c r="AV301" i="75"/>
  <c r="AD301" i="75"/>
  <c r="BA301" i="75"/>
  <c r="BB301" i="75"/>
  <c r="AZ302" i="75"/>
  <c r="AY302" i="75"/>
  <c r="AX302" i="75"/>
  <c r="AW302" i="75"/>
  <c r="AV302" i="75"/>
  <c r="AD302" i="75"/>
  <c r="BA302" i="75"/>
  <c r="BB302" i="75"/>
  <c r="AZ303" i="75"/>
  <c r="AY303" i="75"/>
  <c r="AX303" i="75"/>
  <c r="AW303" i="75"/>
  <c r="AV303" i="75"/>
  <c r="AD303" i="75"/>
  <c r="BA303" i="75"/>
  <c r="BB303" i="75"/>
  <c r="AZ304" i="75"/>
  <c r="AY304" i="75"/>
  <c r="AX304" i="75"/>
  <c r="AW304" i="75"/>
  <c r="AV304" i="75"/>
  <c r="AD304" i="75"/>
  <c r="BA304" i="75"/>
  <c r="BB304" i="75"/>
  <c r="AZ305" i="75"/>
  <c r="AY305" i="75"/>
  <c r="AX305" i="75"/>
  <c r="AW305" i="75"/>
  <c r="AV305" i="75"/>
  <c r="AD305" i="75"/>
  <c r="BA305" i="75"/>
  <c r="BB305" i="75"/>
  <c r="AZ306" i="75"/>
  <c r="AY306" i="75"/>
  <c r="AX306" i="75"/>
  <c r="AW306" i="75"/>
  <c r="AV306" i="75"/>
  <c r="AD306" i="75"/>
  <c r="BA306" i="75"/>
  <c r="BB306" i="75"/>
  <c r="AZ307" i="75"/>
  <c r="AY307" i="75"/>
  <c r="AX307" i="75"/>
  <c r="AW307" i="75"/>
  <c r="AV307" i="75"/>
  <c r="AD307" i="75"/>
  <c r="BA307" i="75"/>
  <c r="BB307" i="75"/>
  <c r="AZ308" i="75"/>
  <c r="AY308" i="75"/>
  <c r="AX308" i="75"/>
  <c r="AW308" i="75"/>
  <c r="AV308" i="75"/>
  <c r="AD308" i="75"/>
  <c r="BA308" i="75"/>
  <c r="BB308" i="75"/>
  <c r="AZ309" i="75"/>
  <c r="AY309" i="75"/>
  <c r="AX309" i="75"/>
  <c r="AW309" i="75"/>
  <c r="AV309" i="75"/>
  <c r="AD309" i="75"/>
  <c r="BA309" i="75"/>
  <c r="BB309" i="75"/>
  <c r="AZ310" i="75"/>
  <c r="AY310" i="75"/>
  <c r="AX310" i="75"/>
  <c r="AW310" i="75"/>
  <c r="AV310" i="75"/>
  <c r="AD310" i="75"/>
  <c r="BA310" i="75"/>
  <c r="BB310" i="75"/>
  <c r="AZ311" i="75"/>
  <c r="AY311" i="75"/>
  <c r="AX311" i="75"/>
  <c r="AW311" i="75"/>
  <c r="AV311" i="75"/>
  <c r="AD311" i="75"/>
  <c r="BA311" i="75"/>
  <c r="BB311" i="75"/>
  <c r="AZ312" i="75"/>
  <c r="AY312" i="75"/>
  <c r="AX312" i="75"/>
  <c r="AW312" i="75"/>
  <c r="AV312" i="75"/>
  <c r="AD312" i="75"/>
  <c r="BA312" i="75"/>
  <c r="BB312" i="75"/>
  <c r="AZ313" i="75"/>
  <c r="AY313" i="75"/>
  <c r="AX313" i="75"/>
  <c r="AW313" i="75"/>
  <c r="AV313" i="75"/>
  <c r="AD313" i="75"/>
  <c r="BA313" i="75"/>
  <c r="BB313" i="75"/>
  <c r="AZ314" i="75"/>
  <c r="AY314" i="75"/>
  <c r="AX314" i="75"/>
  <c r="AW314" i="75"/>
  <c r="AV314" i="75"/>
  <c r="AD314" i="75"/>
  <c r="BA314" i="75"/>
  <c r="BB314" i="75"/>
  <c r="AZ324" i="75"/>
  <c r="AY324" i="75"/>
  <c r="AX324" i="75"/>
  <c r="AW324" i="75"/>
  <c r="AV324" i="75"/>
  <c r="AD324" i="75"/>
  <c r="BA324" i="75"/>
  <c r="BB324" i="75"/>
  <c r="AZ325" i="75"/>
  <c r="AY325" i="75"/>
  <c r="AX325" i="75"/>
  <c r="AW325" i="75"/>
  <c r="AV325" i="75"/>
  <c r="AD325" i="75"/>
  <c r="BA325" i="75"/>
  <c r="BB325" i="75"/>
  <c r="AZ326" i="75"/>
  <c r="AY326" i="75"/>
  <c r="AX326" i="75"/>
  <c r="AW326" i="75"/>
  <c r="AV326" i="75"/>
  <c r="AD326" i="75"/>
  <c r="BA326" i="75"/>
  <c r="BB326" i="75"/>
  <c r="AZ327" i="75"/>
  <c r="AY327" i="75"/>
  <c r="AX327" i="75"/>
  <c r="AW327" i="75"/>
  <c r="AV327" i="75"/>
  <c r="AD327" i="75"/>
  <c r="BA327" i="75"/>
  <c r="BB327" i="75"/>
  <c r="AZ328" i="75"/>
  <c r="AY328" i="75"/>
  <c r="AX328" i="75"/>
  <c r="AW328" i="75"/>
  <c r="AV328" i="75"/>
  <c r="AD328" i="75"/>
  <c r="BA328" i="75"/>
  <c r="BB328" i="75"/>
  <c r="AS231" i="75"/>
  <c r="AS232" i="75"/>
  <c r="AS233" i="75"/>
  <c r="AS234" i="75"/>
  <c r="AS235" i="75"/>
  <c r="AS236" i="75"/>
  <c r="AS237" i="75"/>
  <c r="AS238" i="75"/>
  <c r="AS239" i="75"/>
  <c r="AS240" i="75"/>
  <c r="AS241" i="75"/>
  <c r="AS242" i="75"/>
  <c r="AS243" i="75"/>
  <c r="AS244" i="75"/>
  <c r="AS245" i="75"/>
  <c r="AS246" i="75"/>
  <c r="AS247" i="75"/>
  <c r="AS248" i="75"/>
  <c r="AS249" i="75"/>
  <c r="AS250" i="75"/>
  <c r="AS251" i="75"/>
  <c r="AS252" i="75"/>
  <c r="AS253" i="75"/>
  <c r="AS254" i="75"/>
  <c r="AS255" i="75"/>
  <c r="AS256" i="75"/>
  <c r="AS257" i="75"/>
  <c r="AS258" i="75"/>
  <c r="AS259" i="75"/>
  <c r="AS260" i="75"/>
  <c r="AS261" i="75"/>
  <c r="AS262" i="75"/>
  <c r="AS263" i="75"/>
  <c r="AS264" i="75"/>
  <c r="AS265" i="75"/>
  <c r="AS266" i="75"/>
  <c r="AS267" i="75"/>
  <c r="AS277" i="75"/>
  <c r="AS278" i="75"/>
  <c r="AS279" i="75"/>
  <c r="AS280" i="75"/>
  <c r="AS281" i="75"/>
  <c r="AS282" i="75"/>
  <c r="AS283" i="75"/>
  <c r="AS284" i="75"/>
  <c r="AS285" i="75"/>
  <c r="AS286" i="75"/>
  <c r="AS287" i="75"/>
  <c r="AS288" i="75"/>
  <c r="AS289" i="75"/>
  <c r="AS290" i="75"/>
  <c r="AS291" i="75"/>
  <c r="AS292" i="75"/>
  <c r="AS293" i="75"/>
  <c r="AS294" i="75"/>
  <c r="AS295" i="75"/>
  <c r="AS296" i="75"/>
  <c r="AS297" i="75"/>
  <c r="AS298" i="75"/>
  <c r="AS299" i="75"/>
  <c r="AS300" i="75"/>
  <c r="AS301" i="75"/>
  <c r="AS302" i="75"/>
  <c r="AS303" i="75"/>
  <c r="AS304" i="75"/>
  <c r="AS305" i="75"/>
  <c r="AS306" i="75"/>
  <c r="AS307" i="75"/>
  <c r="AS308" i="75"/>
  <c r="AS309" i="75"/>
  <c r="AS310" i="75"/>
  <c r="AS311" i="75"/>
  <c r="AS312" i="75"/>
  <c r="AS313" i="75"/>
  <c r="AS314" i="75"/>
  <c r="AS324" i="75"/>
  <c r="AS325" i="75"/>
  <c r="AS326" i="75"/>
  <c r="AS327" i="75"/>
  <c r="AS328" i="75"/>
  <c r="I52" i="73" l="1"/>
  <c r="M52" i="73"/>
  <c r="K52" i="73" s="1"/>
  <c r="V52" i="73"/>
  <c r="W52" i="73"/>
  <c r="V60" i="73"/>
  <c r="V51" i="73"/>
  <c r="V53" i="73" s="1"/>
  <c r="M51" i="73"/>
  <c r="AF64" i="75"/>
  <c r="V40" i="73"/>
  <c r="V41" i="73"/>
  <c r="K41" i="73"/>
  <c r="M41" i="73" s="1"/>
  <c r="M40" i="73"/>
  <c r="BB216" i="75"/>
  <c r="BB215" i="75"/>
  <c r="BB124" i="75"/>
  <c r="BB123" i="75"/>
  <c r="BB122" i="75"/>
  <c r="BB120" i="75"/>
  <c r="BB119" i="75"/>
  <c r="BB118" i="75"/>
  <c r="BB117" i="75"/>
  <c r="BB116" i="75"/>
  <c r="BB115" i="75"/>
  <c r="BB12" i="75"/>
  <c r="BB11" i="75"/>
  <c r="BB10" i="75"/>
  <c r="BB8" i="75"/>
  <c r="BB7" i="75"/>
  <c r="BB6" i="75"/>
  <c r="BB5" i="75"/>
  <c r="BB4" i="75"/>
  <c r="BB3" i="75"/>
  <c r="BA216" i="75"/>
  <c r="AZ216" i="75"/>
  <c r="AY216" i="75"/>
  <c r="AX216" i="75"/>
  <c r="AW216" i="75"/>
  <c r="AV216" i="75"/>
  <c r="AD216" i="75"/>
  <c r="BA215" i="75"/>
  <c r="AZ215" i="75"/>
  <c r="AY215" i="75"/>
  <c r="AX215" i="75"/>
  <c r="AW215" i="75"/>
  <c r="AV215" i="75"/>
  <c r="AD215" i="75"/>
  <c r="BA124" i="75"/>
  <c r="AZ124" i="75"/>
  <c r="AY124" i="75"/>
  <c r="AX124" i="75"/>
  <c r="AW124" i="75"/>
  <c r="AV124" i="75"/>
  <c r="AD124" i="75"/>
  <c r="BA123" i="75"/>
  <c r="AZ123" i="75"/>
  <c r="AY123" i="75"/>
  <c r="AX123" i="75"/>
  <c r="AW123" i="75"/>
  <c r="AV123" i="75"/>
  <c r="AD123" i="75"/>
  <c r="BA122" i="75"/>
  <c r="AZ122" i="75"/>
  <c r="AY122" i="75"/>
  <c r="AX122" i="75"/>
  <c r="AW122" i="75"/>
  <c r="AV122" i="75"/>
  <c r="AD122" i="75"/>
  <c r="BA120" i="75"/>
  <c r="AZ120" i="75"/>
  <c r="AY120" i="75"/>
  <c r="AX120" i="75"/>
  <c r="AW120" i="75"/>
  <c r="AV120" i="75"/>
  <c r="AD120" i="75"/>
  <c r="BA119" i="75"/>
  <c r="AZ119" i="75"/>
  <c r="AY119" i="75"/>
  <c r="AX119" i="75"/>
  <c r="AW119" i="75"/>
  <c r="AV119" i="75"/>
  <c r="AD119" i="75"/>
  <c r="BA118" i="75"/>
  <c r="AZ118" i="75"/>
  <c r="AY118" i="75"/>
  <c r="AX118" i="75"/>
  <c r="AW118" i="75"/>
  <c r="AV118" i="75"/>
  <c r="AD118" i="75"/>
  <c r="BA117" i="75"/>
  <c r="AZ117" i="75"/>
  <c r="AY117" i="75"/>
  <c r="AX117" i="75"/>
  <c r="AW117" i="75"/>
  <c r="AV117" i="75"/>
  <c r="AD117" i="75"/>
  <c r="BA116" i="75"/>
  <c r="AZ116" i="75"/>
  <c r="AY116" i="75"/>
  <c r="AX116" i="75"/>
  <c r="AW116" i="75"/>
  <c r="AV116" i="75"/>
  <c r="AD116" i="75"/>
  <c r="BA115" i="75"/>
  <c r="AZ115" i="75"/>
  <c r="AY115" i="75"/>
  <c r="AX115" i="75"/>
  <c r="AW115" i="75"/>
  <c r="AV115" i="75"/>
  <c r="AD115" i="75"/>
  <c r="BA12" i="75"/>
  <c r="AZ12" i="75"/>
  <c r="AY12" i="75"/>
  <c r="AX12" i="75"/>
  <c r="AW12" i="75"/>
  <c r="AV12" i="75"/>
  <c r="AD12" i="75"/>
  <c r="BA11" i="75"/>
  <c r="AZ11" i="75"/>
  <c r="AY11" i="75"/>
  <c r="AX11" i="75"/>
  <c r="AW11" i="75"/>
  <c r="AV11" i="75"/>
  <c r="AD11" i="75"/>
  <c r="BA10" i="75"/>
  <c r="AZ10" i="75"/>
  <c r="AY10" i="75"/>
  <c r="AX10" i="75"/>
  <c r="AW10" i="75"/>
  <c r="AV10" i="75"/>
  <c r="AD10" i="75"/>
  <c r="BA8" i="75"/>
  <c r="AZ8" i="75"/>
  <c r="AY8" i="75"/>
  <c r="AX8" i="75"/>
  <c r="AW8" i="75"/>
  <c r="AV8" i="75"/>
  <c r="AD8" i="75"/>
  <c r="BA7" i="75"/>
  <c r="AZ7" i="75"/>
  <c r="AY7" i="75"/>
  <c r="AX7" i="75"/>
  <c r="AW7" i="75"/>
  <c r="AV7" i="75"/>
  <c r="AD7" i="75"/>
  <c r="BA6" i="75"/>
  <c r="AZ6" i="75"/>
  <c r="AY6" i="75"/>
  <c r="AX6" i="75"/>
  <c r="AW6" i="75"/>
  <c r="AV6" i="75"/>
  <c r="AD6" i="75"/>
  <c r="BA5" i="75"/>
  <c r="AZ5" i="75"/>
  <c r="AY5" i="75"/>
  <c r="AX5" i="75"/>
  <c r="AW5" i="75"/>
  <c r="AV5" i="75"/>
  <c r="AD5" i="75"/>
  <c r="BA4" i="75"/>
  <c r="AZ4" i="75"/>
  <c r="AY4" i="75"/>
  <c r="AX4" i="75"/>
  <c r="AW4" i="75"/>
  <c r="AV4" i="75"/>
  <c r="BA3" i="75"/>
  <c r="AZ3" i="75"/>
  <c r="AY3" i="75"/>
  <c r="AX3" i="75"/>
  <c r="AW3" i="75"/>
  <c r="AV3" i="75"/>
  <c r="AD4" i="75"/>
  <c r="AD3" i="75"/>
  <c r="AR221" i="75"/>
  <c r="AP221" i="75"/>
  <c r="AJ221" i="75"/>
  <c r="AH221" i="75"/>
  <c r="AF221" i="75"/>
  <c r="G221" i="75"/>
  <c r="AC221" i="75" s="1"/>
  <c r="AR220" i="75"/>
  <c r="AP220" i="75"/>
  <c r="AJ220" i="75"/>
  <c r="AH220" i="75"/>
  <c r="AF220" i="75"/>
  <c r="G220" i="75"/>
  <c r="AC220" i="75" s="1"/>
  <c r="AR219" i="75"/>
  <c r="AP219" i="75"/>
  <c r="AJ219" i="75"/>
  <c r="AH219" i="75"/>
  <c r="AF219" i="75"/>
  <c r="G219" i="75"/>
  <c r="AC219" i="75" s="1"/>
  <c r="AR218" i="75"/>
  <c r="AP218" i="75"/>
  <c r="AJ218" i="75"/>
  <c r="AH218" i="75"/>
  <c r="AF218" i="75"/>
  <c r="G218" i="75"/>
  <c r="AC218" i="75" s="1"/>
  <c r="AR217" i="75"/>
  <c r="AP217" i="75"/>
  <c r="AJ217" i="75"/>
  <c r="AH217" i="75"/>
  <c r="AF217" i="75"/>
  <c r="G217" i="75"/>
  <c r="AC217" i="75" s="1"/>
  <c r="AS216" i="75"/>
  <c r="AP215" i="75"/>
  <c r="AS215" i="75" s="1"/>
  <c r="AR213" i="75"/>
  <c r="AP213" i="75"/>
  <c r="AJ213" i="75"/>
  <c r="AH213" i="75"/>
  <c r="AF213" i="75"/>
  <c r="G213" i="75"/>
  <c r="AC213" i="75" s="1"/>
  <c r="AR212" i="75"/>
  <c r="AP212" i="75"/>
  <c r="AJ212" i="75"/>
  <c r="AH212" i="75"/>
  <c r="AF212" i="75"/>
  <c r="G212" i="75"/>
  <c r="AC212" i="75" s="1"/>
  <c r="AR211" i="75"/>
  <c r="AP211" i="75"/>
  <c r="AJ211" i="75"/>
  <c r="AH211" i="75"/>
  <c r="AF211" i="75"/>
  <c r="G211" i="75"/>
  <c r="AC211" i="75" s="1"/>
  <c r="AR210" i="75"/>
  <c r="AP210" i="75"/>
  <c r="AJ210" i="75"/>
  <c r="AH210" i="75"/>
  <c r="AF210" i="75"/>
  <c r="G210" i="75"/>
  <c r="AC210" i="75" s="1"/>
  <c r="AR209" i="75"/>
  <c r="AP209" i="75"/>
  <c r="AJ209" i="75"/>
  <c r="AH209" i="75"/>
  <c r="AF209" i="75"/>
  <c r="G209" i="75"/>
  <c r="AC209" i="75" s="1"/>
  <c r="AR208" i="75"/>
  <c r="AP208" i="75"/>
  <c r="AJ208" i="75"/>
  <c r="AH208" i="75"/>
  <c r="AF208" i="75"/>
  <c r="G208" i="75"/>
  <c r="AC208" i="75" s="1"/>
  <c r="AR207" i="75"/>
  <c r="AP207" i="75"/>
  <c r="AJ207" i="75"/>
  <c r="AH207" i="75"/>
  <c r="AF207" i="75"/>
  <c r="G207" i="75"/>
  <c r="AC207" i="75" s="1"/>
  <c r="AR206" i="75"/>
  <c r="AP206" i="75"/>
  <c r="AJ206" i="75"/>
  <c r="AH206" i="75"/>
  <c r="AF206" i="75"/>
  <c r="G206" i="75"/>
  <c r="AC206" i="75" s="1"/>
  <c r="AR205" i="75"/>
  <c r="AP205" i="75"/>
  <c r="AJ205" i="75"/>
  <c r="AH205" i="75"/>
  <c r="AF205" i="75"/>
  <c r="G205" i="75"/>
  <c r="AC205" i="75" s="1"/>
  <c r="AR204" i="75"/>
  <c r="AP204" i="75"/>
  <c r="AJ204" i="75"/>
  <c r="AH204" i="75"/>
  <c r="AF204" i="75"/>
  <c r="G204" i="75"/>
  <c r="AC204" i="75" s="1"/>
  <c r="AR203" i="75"/>
  <c r="AP203" i="75"/>
  <c r="AJ203" i="75"/>
  <c r="AH203" i="75"/>
  <c r="AF203" i="75"/>
  <c r="G203" i="75"/>
  <c r="AC203" i="75" s="1"/>
  <c r="AR202" i="75"/>
  <c r="AP202" i="75"/>
  <c r="AJ202" i="75"/>
  <c r="AH202" i="75"/>
  <c r="AF202" i="75"/>
  <c r="G202" i="75"/>
  <c r="AC202" i="75" s="1"/>
  <c r="AR201" i="75"/>
  <c r="AP201" i="75"/>
  <c r="AJ201" i="75"/>
  <c r="AH201" i="75"/>
  <c r="AF201" i="75"/>
  <c r="G201" i="75"/>
  <c r="AC201" i="75" s="1"/>
  <c r="AR200" i="75"/>
  <c r="AP200" i="75"/>
  <c r="AJ200" i="75"/>
  <c r="AH200" i="75"/>
  <c r="AF200" i="75"/>
  <c r="G200" i="75"/>
  <c r="AC200" i="75" s="1"/>
  <c r="AR199" i="75"/>
  <c r="AP199" i="75"/>
  <c r="AJ199" i="75"/>
  <c r="AH199" i="75"/>
  <c r="AF199" i="75"/>
  <c r="G199" i="75"/>
  <c r="AC199" i="75" s="1"/>
  <c r="AR198" i="75"/>
  <c r="AP198" i="75"/>
  <c r="AJ198" i="75"/>
  <c r="AH198" i="75"/>
  <c r="AF198" i="75"/>
  <c r="G198" i="75"/>
  <c r="AC198" i="75" s="1"/>
  <c r="AR197" i="75"/>
  <c r="AP197" i="75"/>
  <c r="AJ197" i="75"/>
  <c r="AH197" i="75"/>
  <c r="AF197" i="75"/>
  <c r="G197" i="75"/>
  <c r="AC197" i="75" s="1"/>
  <c r="AR196" i="75"/>
  <c r="AP196" i="75"/>
  <c r="AJ196" i="75"/>
  <c r="AH196" i="75"/>
  <c r="AF196" i="75"/>
  <c r="G196" i="75"/>
  <c r="AC196" i="75" s="1"/>
  <c r="AR195" i="75"/>
  <c r="AP195" i="75"/>
  <c r="AJ195" i="75"/>
  <c r="AH195" i="75"/>
  <c r="AF195" i="75"/>
  <c r="G195" i="75"/>
  <c r="AC195" i="75" s="1"/>
  <c r="AR194" i="75"/>
  <c r="AP194" i="75"/>
  <c r="AJ194" i="75"/>
  <c r="AH194" i="75"/>
  <c r="AF194" i="75"/>
  <c r="G194" i="75"/>
  <c r="AC194" i="75" s="1"/>
  <c r="AR193" i="75"/>
  <c r="AP193" i="75"/>
  <c r="AJ193" i="75"/>
  <c r="AH193" i="75"/>
  <c r="AF193" i="75"/>
  <c r="G193" i="75"/>
  <c r="AC193" i="75" s="1"/>
  <c r="AR192" i="75"/>
  <c r="AP192" i="75"/>
  <c r="AJ192" i="75"/>
  <c r="AH192" i="75"/>
  <c r="AF192" i="75"/>
  <c r="G192" i="75"/>
  <c r="AC192" i="75" s="1"/>
  <c r="AR191" i="75"/>
  <c r="AP191" i="75"/>
  <c r="AJ191" i="75"/>
  <c r="AH191" i="75"/>
  <c r="AF191" i="75"/>
  <c r="G191" i="75"/>
  <c r="AC191" i="75" s="1"/>
  <c r="AR190" i="75"/>
  <c r="AP190" i="75"/>
  <c r="AJ190" i="75"/>
  <c r="AH190" i="75"/>
  <c r="AF190" i="75"/>
  <c r="G190" i="75"/>
  <c r="AC190" i="75" s="1"/>
  <c r="AR189" i="75"/>
  <c r="AP189" i="75"/>
  <c r="AJ189" i="75"/>
  <c r="AH189" i="75"/>
  <c r="AF189" i="75"/>
  <c r="G189" i="75"/>
  <c r="AC189" i="75" s="1"/>
  <c r="AR188" i="75"/>
  <c r="AP188" i="75"/>
  <c r="AJ188" i="75"/>
  <c r="AH188" i="75"/>
  <c r="AF188" i="75"/>
  <c r="G188" i="75"/>
  <c r="AC188" i="75" s="1"/>
  <c r="AR187" i="75"/>
  <c r="AP187" i="75"/>
  <c r="AJ187" i="75"/>
  <c r="AH187" i="75"/>
  <c r="AF187" i="75"/>
  <c r="G187" i="75"/>
  <c r="AC187" i="75" s="1"/>
  <c r="AR186" i="75"/>
  <c r="AP186" i="75"/>
  <c r="AJ186" i="75"/>
  <c r="AH186" i="75"/>
  <c r="AF186" i="75"/>
  <c r="G186" i="75"/>
  <c r="AC186" i="75" s="1"/>
  <c r="AR185" i="75"/>
  <c r="AP185" i="75"/>
  <c r="AJ185" i="75"/>
  <c r="AH185" i="75"/>
  <c r="AF185" i="75"/>
  <c r="G185" i="75"/>
  <c r="AC185" i="75" s="1"/>
  <c r="AR184" i="75"/>
  <c r="AP184" i="75"/>
  <c r="AJ184" i="75"/>
  <c r="AH184" i="75"/>
  <c r="AF184" i="75"/>
  <c r="G184" i="75"/>
  <c r="AC184" i="75" s="1"/>
  <c r="AR183" i="75"/>
  <c r="AP183" i="75"/>
  <c r="AJ183" i="75"/>
  <c r="AH183" i="75"/>
  <c r="AF183" i="75"/>
  <c r="G183" i="75"/>
  <c r="AC183" i="75" s="1"/>
  <c r="AR182" i="75"/>
  <c r="AP182" i="75"/>
  <c r="AJ182" i="75"/>
  <c r="AH182" i="75"/>
  <c r="AF182" i="75"/>
  <c r="G182" i="75"/>
  <c r="AC182" i="75" s="1"/>
  <c r="AR181" i="75"/>
  <c r="AP181" i="75"/>
  <c r="AJ181" i="75"/>
  <c r="AH181" i="75"/>
  <c r="AF181" i="75"/>
  <c r="G181" i="75"/>
  <c r="AC181" i="75" s="1"/>
  <c r="AR180" i="75"/>
  <c r="AP180" i="75"/>
  <c r="AJ180" i="75"/>
  <c r="AH180" i="75"/>
  <c r="AF180" i="75"/>
  <c r="G180" i="75"/>
  <c r="AC180" i="75" s="1"/>
  <c r="AR179" i="75"/>
  <c r="AP179" i="75"/>
  <c r="AJ179" i="75"/>
  <c r="AH179" i="75"/>
  <c r="AF179" i="75"/>
  <c r="G179" i="75"/>
  <c r="AC179" i="75" s="1"/>
  <c r="AR178" i="75"/>
  <c r="AP178" i="75"/>
  <c r="AJ178" i="75"/>
  <c r="AH178" i="75"/>
  <c r="AF178" i="75"/>
  <c r="G178" i="75"/>
  <c r="AC178" i="75" s="1"/>
  <c r="AR177" i="75"/>
  <c r="AP177" i="75"/>
  <c r="AJ177" i="75"/>
  <c r="AH177" i="75"/>
  <c r="AF177" i="75"/>
  <c r="G177" i="75"/>
  <c r="AC177" i="75" s="1"/>
  <c r="AR176" i="75"/>
  <c r="AP176" i="75"/>
  <c r="AJ176" i="75"/>
  <c r="AH176" i="75"/>
  <c r="AF176" i="75"/>
  <c r="G176" i="75"/>
  <c r="AC176" i="75" s="1"/>
  <c r="AR175" i="75"/>
  <c r="AP175" i="75"/>
  <c r="AJ175" i="75"/>
  <c r="AH175" i="75"/>
  <c r="AF175" i="75"/>
  <c r="G175" i="75"/>
  <c r="AC175" i="75" s="1"/>
  <c r="AR174" i="75"/>
  <c r="AP174" i="75"/>
  <c r="AJ174" i="75"/>
  <c r="AH174" i="75"/>
  <c r="AF174" i="75"/>
  <c r="G174" i="75"/>
  <c r="AC174" i="75" s="1"/>
  <c r="AR173" i="75"/>
  <c r="AP173" i="75"/>
  <c r="AJ173" i="75"/>
  <c r="AH173" i="75"/>
  <c r="AF173" i="75"/>
  <c r="G173" i="75"/>
  <c r="AC173" i="75" s="1"/>
  <c r="AR172" i="75"/>
  <c r="AP172" i="75"/>
  <c r="AJ172" i="75"/>
  <c r="AH172" i="75"/>
  <c r="AF172" i="75"/>
  <c r="G172" i="75"/>
  <c r="AC172" i="75" s="1"/>
  <c r="AR171" i="75"/>
  <c r="AP171" i="75"/>
  <c r="AJ171" i="75"/>
  <c r="AH171" i="75"/>
  <c r="AF171" i="75"/>
  <c r="G171" i="75"/>
  <c r="AC171" i="75" s="1"/>
  <c r="AR170" i="75"/>
  <c r="AP170" i="75"/>
  <c r="AJ170" i="75"/>
  <c r="AH170" i="75"/>
  <c r="AF170" i="75"/>
  <c r="G170" i="75"/>
  <c r="AC170" i="75" s="1"/>
  <c r="AR169" i="75"/>
  <c r="AP169" i="75"/>
  <c r="AJ169" i="75"/>
  <c r="AH169" i="75"/>
  <c r="AF169" i="75"/>
  <c r="G169" i="75"/>
  <c r="AC169" i="75" s="1"/>
  <c r="AR168" i="75"/>
  <c r="AP168" i="75"/>
  <c r="AJ168" i="75"/>
  <c r="AH168" i="75"/>
  <c r="AF168" i="75"/>
  <c r="G168" i="75"/>
  <c r="AC168" i="75" s="1"/>
  <c r="AR167" i="75"/>
  <c r="AP167" i="75"/>
  <c r="AJ167" i="75"/>
  <c r="AH167" i="75"/>
  <c r="AF167" i="75"/>
  <c r="G167" i="75"/>
  <c r="AC167" i="75" s="1"/>
  <c r="AR166" i="75"/>
  <c r="AP166" i="75"/>
  <c r="AJ166" i="75"/>
  <c r="AH166" i="75"/>
  <c r="AF166" i="75"/>
  <c r="G166" i="75"/>
  <c r="AC166" i="75" s="1"/>
  <c r="AR165" i="75"/>
  <c r="AP165" i="75"/>
  <c r="AJ165" i="75"/>
  <c r="AH165" i="75"/>
  <c r="AF165" i="75"/>
  <c r="G165" i="75"/>
  <c r="AC165" i="75" s="1"/>
  <c r="AR164" i="75"/>
  <c r="AP164" i="75"/>
  <c r="AJ164" i="75"/>
  <c r="AH164" i="75"/>
  <c r="AF164" i="75"/>
  <c r="G164" i="75"/>
  <c r="AC164" i="75" s="1"/>
  <c r="AR163" i="75"/>
  <c r="AP163" i="75"/>
  <c r="AJ163" i="75"/>
  <c r="AH163" i="75"/>
  <c r="AF163" i="75"/>
  <c r="G163" i="75"/>
  <c r="AC163" i="75" s="1"/>
  <c r="AR162" i="75"/>
  <c r="AP162" i="75"/>
  <c r="AJ162" i="75"/>
  <c r="AH162" i="75"/>
  <c r="AF162" i="75"/>
  <c r="G162" i="75"/>
  <c r="AC162" i="75" s="1"/>
  <c r="AR161" i="75"/>
  <c r="AP161" i="75"/>
  <c r="AJ161" i="75"/>
  <c r="AH161" i="75"/>
  <c r="AF161" i="75"/>
  <c r="G161" i="75"/>
  <c r="AC161" i="75" s="1"/>
  <c r="AR160" i="75"/>
  <c r="AP160" i="75"/>
  <c r="AJ160" i="75"/>
  <c r="AH160" i="75"/>
  <c r="AF160" i="75"/>
  <c r="G160" i="75"/>
  <c r="AC160" i="75" s="1"/>
  <c r="AR159" i="75"/>
  <c r="AP159" i="75"/>
  <c r="AJ159" i="75"/>
  <c r="AH159" i="75"/>
  <c r="AF159" i="75"/>
  <c r="G159" i="75"/>
  <c r="AC159" i="75" s="1"/>
  <c r="AR158" i="75"/>
  <c r="AP158" i="75"/>
  <c r="AJ158" i="75"/>
  <c r="AH158" i="75"/>
  <c r="AF158" i="75"/>
  <c r="G158" i="75"/>
  <c r="AC158" i="75" s="1"/>
  <c r="AR157" i="75"/>
  <c r="AP157" i="75"/>
  <c r="AJ157" i="75"/>
  <c r="AH157" i="75"/>
  <c r="AF157" i="75"/>
  <c r="G157" i="75"/>
  <c r="AC157" i="75" s="1"/>
  <c r="AR156" i="75"/>
  <c r="AP156" i="75"/>
  <c r="AJ156" i="75"/>
  <c r="AH156" i="75"/>
  <c r="AF156" i="75"/>
  <c r="G156" i="75"/>
  <c r="AC156" i="75" s="1"/>
  <c r="AR155" i="75"/>
  <c r="AP155" i="75"/>
  <c r="AJ155" i="75"/>
  <c r="AH155" i="75"/>
  <c r="AF155" i="75"/>
  <c r="G155" i="75"/>
  <c r="AC155" i="75" s="1"/>
  <c r="AR154" i="75"/>
  <c r="AP154" i="75"/>
  <c r="AJ154" i="75"/>
  <c r="AH154" i="75"/>
  <c r="AF154" i="75"/>
  <c r="G154" i="75"/>
  <c r="AC154" i="75" s="1"/>
  <c r="AR153" i="75"/>
  <c r="AP153" i="75"/>
  <c r="AJ153" i="75"/>
  <c r="AH153" i="75"/>
  <c r="AF153" i="75"/>
  <c r="G153" i="75"/>
  <c r="AC153" i="75" s="1"/>
  <c r="AR152" i="75"/>
  <c r="AP152" i="75"/>
  <c r="AJ152" i="75"/>
  <c r="AH152" i="75"/>
  <c r="AF152" i="75"/>
  <c r="G152" i="75"/>
  <c r="AC152" i="75" s="1"/>
  <c r="AR151" i="75"/>
  <c r="AP151" i="75"/>
  <c r="AJ151" i="75"/>
  <c r="AH151" i="75"/>
  <c r="AF151" i="75"/>
  <c r="G151" i="75"/>
  <c r="AC151" i="75" s="1"/>
  <c r="AR150" i="75"/>
  <c r="AP150" i="75"/>
  <c r="AJ150" i="75"/>
  <c r="AH150" i="75"/>
  <c r="AF150" i="75"/>
  <c r="G150" i="75"/>
  <c r="AC150" i="75" s="1"/>
  <c r="AR149" i="75"/>
  <c r="AP149" i="75"/>
  <c r="AJ149" i="75"/>
  <c r="AH149" i="75"/>
  <c r="AF149" i="75"/>
  <c r="G149" i="75"/>
  <c r="AC149" i="75" s="1"/>
  <c r="AR148" i="75"/>
  <c r="AP148" i="75"/>
  <c r="AJ148" i="75"/>
  <c r="AH148" i="75"/>
  <c r="AF148" i="75"/>
  <c r="G148" i="75"/>
  <c r="AC148" i="75" s="1"/>
  <c r="AR147" i="75"/>
  <c r="AP147" i="75"/>
  <c r="AJ147" i="75"/>
  <c r="AH147" i="75"/>
  <c r="AF147" i="75"/>
  <c r="G147" i="75"/>
  <c r="AC147" i="75" s="1"/>
  <c r="AR146" i="75"/>
  <c r="AP146" i="75"/>
  <c r="AJ146" i="75"/>
  <c r="AH146" i="75"/>
  <c r="AF146" i="75"/>
  <c r="G146" i="75"/>
  <c r="AC146" i="75" s="1"/>
  <c r="AR145" i="75"/>
  <c r="AP145" i="75"/>
  <c r="AJ145" i="75"/>
  <c r="AH145" i="75"/>
  <c r="AF145" i="75"/>
  <c r="G145" i="75"/>
  <c r="AC145" i="75" s="1"/>
  <c r="AR144" i="75"/>
  <c r="AP144" i="75"/>
  <c r="AJ144" i="75"/>
  <c r="AH144" i="75"/>
  <c r="AF144" i="75"/>
  <c r="G144" i="75"/>
  <c r="AC144" i="75" s="1"/>
  <c r="AR143" i="75"/>
  <c r="AP143" i="75"/>
  <c r="AJ143" i="75"/>
  <c r="AH143" i="75"/>
  <c r="AF143" i="75"/>
  <c r="G143" i="75"/>
  <c r="AC143" i="75" s="1"/>
  <c r="AR142" i="75"/>
  <c r="AP142" i="75"/>
  <c r="AJ142" i="75"/>
  <c r="AH142" i="75"/>
  <c r="AF142" i="75"/>
  <c r="G142" i="75"/>
  <c r="AC142" i="75" s="1"/>
  <c r="AR141" i="75"/>
  <c r="AP141" i="75"/>
  <c r="AJ141" i="75"/>
  <c r="AH141" i="75"/>
  <c r="AF141" i="75"/>
  <c r="G141" i="75"/>
  <c r="AC141" i="75" s="1"/>
  <c r="AR140" i="75"/>
  <c r="AP140" i="75"/>
  <c r="AJ140" i="75"/>
  <c r="AH140" i="75"/>
  <c r="AF140" i="75"/>
  <c r="G140" i="75"/>
  <c r="AC140" i="75" s="1"/>
  <c r="AR139" i="75"/>
  <c r="AP139" i="75"/>
  <c r="AJ139" i="75"/>
  <c r="AH139" i="75"/>
  <c r="AF139" i="75"/>
  <c r="G139" i="75"/>
  <c r="AC139" i="75" s="1"/>
  <c r="AR138" i="75"/>
  <c r="AP138" i="75"/>
  <c r="AJ138" i="75"/>
  <c r="AH138" i="75"/>
  <c r="AF138" i="75"/>
  <c r="G138" i="75"/>
  <c r="AC138" i="75" s="1"/>
  <c r="AR137" i="75"/>
  <c r="AP137" i="75"/>
  <c r="AJ137" i="75"/>
  <c r="AH137" i="75"/>
  <c r="AF137" i="75"/>
  <c r="G137" i="75"/>
  <c r="AC137" i="75" s="1"/>
  <c r="AR136" i="75"/>
  <c r="AP136" i="75"/>
  <c r="AJ136" i="75"/>
  <c r="AH136" i="75"/>
  <c r="AF136" i="75"/>
  <c r="G136" i="75"/>
  <c r="AC136" i="75" s="1"/>
  <c r="AR135" i="75"/>
  <c r="AP135" i="75"/>
  <c r="AJ135" i="75"/>
  <c r="AH135" i="75"/>
  <c r="AF135" i="75"/>
  <c r="G135" i="75"/>
  <c r="AC135" i="75" s="1"/>
  <c r="AR134" i="75"/>
  <c r="AP134" i="75"/>
  <c r="AJ134" i="75"/>
  <c r="AH134" i="75"/>
  <c r="AF134" i="75"/>
  <c r="G134" i="75"/>
  <c r="AC134" i="75" s="1"/>
  <c r="AR133" i="75"/>
  <c r="AP133" i="75"/>
  <c r="AJ133" i="75"/>
  <c r="AH133" i="75"/>
  <c r="AF133" i="75"/>
  <c r="G133" i="75"/>
  <c r="AC133" i="75" s="1"/>
  <c r="AR132" i="75"/>
  <c r="AP132" i="75"/>
  <c r="AJ132" i="75"/>
  <c r="AH132" i="75"/>
  <c r="AF132" i="75"/>
  <c r="G132" i="75"/>
  <c r="AC132" i="75" s="1"/>
  <c r="AR131" i="75"/>
  <c r="AP131" i="75"/>
  <c r="AJ131" i="75"/>
  <c r="AH131" i="75"/>
  <c r="AF131" i="75"/>
  <c r="G131" i="75"/>
  <c r="AC131" i="75" s="1"/>
  <c r="AR130" i="75"/>
  <c r="AP130" i="75"/>
  <c r="AJ130" i="75"/>
  <c r="AH130" i="75"/>
  <c r="AF130" i="75"/>
  <c r="G130" i="75"/>
  <c r="AC130" i="75" s="1"/>
  <c r="AR129" i="75"/>
  <c r="AP129" i="75"/>
  <c r="AJ129" i="75"/>
  <c r="AH129" i="75"/>
  <c r="AF129" i="75"/>
  <c r="G129" i="75"/>
  <c r="AC129" i="75" s="1"/>
  <c r="AR128" i="75"/>
  <c r="AP128" i="75"/>
  <c r="AJ128" i="75"/>
  <c r="AH128" i="75"/>
  <c r="AF128" i="75"/>
  <c r="G128" i="75"/>
  <c r="AC128" i="75" s="1"/>
  <c r="AR127" i="75"/>
  <c r="AP127" i="75"/>
  <c r="AJ127" i="75"/>
  <c r="AH127" i="75"/>
  <c r="AF127" i="75"/>
  <c r="G127" i="75"/>
  <c r="AC127" i="75" s="1"/>
  <c r="AR126" i="75"/>
  <c r="AP126" i="75"/>
  <c r="AJ126" i="75"/>
  <c r="AH126" i="75"/>
  <c r="AF126" i="75"/>
  <c r="G126" i="75"/>
  <c r="AC126" i="75" s="1"/>
  <c r="AP124" i="75"/>
  <c r="AS124" i="75" s="1"/>
  <c r="AP123" i="75"/>
  <c r="AS123" i="75" s="1"/>
  <c r="AP122" i="75"/>
  <c r="AS122" i="75" s="1"/>
  <c r="AP120" i="75"/>
  <c r="AS120" i="75" s="1"/>
  <c r="AP119" i="75"/>
  <c r="AS119" i="75" s="1"/>
  <c r="AP118" i="75"/>
  <c r="AS118" i="75" s="1"/>
  <c r="AP117" i="75"/>
  <c r="AS117" i="75" s="1"/>
  <c r="AP116" i="75"/>
  <c r="AS116" i="75" s="1"/>
  <c r="AP115" i="75"/>
  <c r="AR113" i="75"/>
  <c r="AP113" i="75"/>
  <c r="AJ113" i="75"/>
  <c r="AH113" i="75"/>
  <c r="AF113" i="75"/>
  <c r="G113" i="75"/>
  <c r="AC113" i="75" s="1"/>
  <c r="AR112" i="75"/>
  <c r="AP112" i="75"/>
  <c r="AJ112" i="75"/>
  <c r="AH112" i="75"/>
  <c r="AF112" i="75"/>
  <c r="G112" i="75"/>
  <c r="AC112" i="75" s="1"/>
  <c r="AR111" i="75"/>
  <c r="AP111" i="75"/>
  <c r="AJ111" i="75"/>
  <c r="AH111" i="75"/>
  <c r="AF111" i="75"/>
  <c r="G111" i="75"/>
  <c r="AC111" i="75" s="1"/>
  <c r="AR110" i="75"/>
  <c r="AP110" i="75"/>
  <c r="AJ110" i="75"/>
  <c r="AH110" i="75"/>
  <c r="AF110" i="75"/>
  <c r="G110" i="75"/>
  <c r="AC110" i="75" s="1"/>
  <c r="AR109" i="75"/>
  <c r="AP109" i="75"/>
  <c r="AJ109" i="75"/>
  <c r="AH109" i="75"/>
  <c r="AF109" i="75"/>
  <c r="G109" i="75"/>
  <c r="AC109" i="75" s="1"/>
  <c r="AR108" i="75"/>
  <c r="AP108" i="75"/>
  <c r="AJ108" i="75"/>
  <c r="AH108" i="75"/>
  <c r="AF108" i="75"/>
  <c r="G108" i="75"/>
  <c r="AC108" i="75" s="1"/>
  <c r="AR107" i="75"/>
  <c r="AP107" i="75"/>
  <c r="AJ107" i="75"/>
  <c r="AH107" i="75"/>
  <c r="AF107" i="75"/>
  <c r="G107" i="75"/>
  <c r="AC107" i="75" s="1"/>
  <c r="AR106" i="75"/>
  <c r="AP106" i="75"/>
  <c r="AJ106" i="75"/>
  <c r="AH106" i="75"/>
  <c r="AF106" i="75"/>
  <c r="G106" i="75"/>
  <c r="AC106" i="75" s="1"/>
  <c r="AR105" i="75"/>
  <c r="AP105" i="75"/>
  <c r="AJ105" i="75"/>
  <c r="AH105" i="75"/>
  <c r="AF105" i="75"/>
  <c r="G105" i="75"/>
  <c r="AC105" i="75" s="1"/>
  <c r="AR104" i="75"/>
  <c r="AP104" i="75"/>
  <c r="AJ104" i="75"/>
  <c r="AH104" i="75"/>
  <c r="AF104" i="75"/>
  <c r="G104" i="75"/>
  <c r="AC104" i="75" s="1"/>
  <c r="AR103" i="75"/>
  <c r="AP103" i="75"/>
  <c r="AJ103" i="75"/>
  <c r="AH103" i="75"/>
  <c r="AF103" i="75"/>
  <c r="G103" i="75"/>
  <c r="AC103" i="75" s="1"/>
  <c r="AR102" i="75"/>
  <c r="AP102" i="75"/>
  <c r="AJ102" i="75"/>
  <c r="AH102" i="75"/>
  <c r="AF102" i="75"/>
  <c r="G102" i="75"/>
  <c r="AC102" i="75" s="1"/>
  <c r="AR101" i="75"/>
  <c r="AP101" i="75"/>
  <c r="AJ101" i="75"/>
  <c r="AH101" i="75"/>
  <c r="AF101" i="75"/>
  <c r="G101" i="75"/>
  <c r="AC101" i="75" s="1"/>
  <c r="AR100" i="75"/>
  <c r="AP100" i="75"/>
  <c r="AJ100" i="75"/>
  <c r="AH100" i="75"/>
  <c r="AF100" i="75"/>
  <c r="G100" i="75"/>
  <c r="AC100" i="75" s="1"/>
  <c r="AR99" i="75"/>
  <c r="AP99" i="75"/>
  <c r="AJ99" i="75"/>
  <c r="AH99" i="75"/>
  <c r="AF99" i="75"/>
  <c r="G99" i="75"/>
  <c r="AC99" i="75" s="1"/>
  <c r="AR98" i="75"/>
  <c r="AP98" i="75"/>
  <c r="AJ98" i="75"/>
  <c r="AH98" i="75"/>
  <c r="AF98" i="75"/>
  <c r="G98" i="75"/>
  <c r="AC98" i="75" s="1"/>
  <c r="AR97" i="75"/>
  <c r="AP97" i="75"/>
  <c r="AJ97" i="75"/>
  <c r="AH97" i="75"/>
  <c r="AF97" i="75"/>
  <c r="G97" i="75"/>
  <c r="AC97" i="75" s="1"/>
  <c r="AR96" i="75"/>
  <c r="AP96" i="75"/>
  <c r="AJ96" i="75"/>
  <c r="AH96" i="75"/>
  <c r="AF96" i="75"/>
  <c r="G96" i="75"/>
  <c r="AC96" i="75" s="1"/>
  <c r="AR95" i="75"/>
  <c r="AP95" i="75"/>
  <c r="AJ95" i="75"/>
  <c r="AH95" i="75"/>
  <c r="AF95" i="75"/>
  <c r="G95" i="75"/>
  <c r="AC95" i="75" s="1"/>
  <c r="AR94" i="75"/>
  <c r="AP94" i="75"/>
  <c r="AJ94" i="75"/>
  <c r="AH94" i="75"/>
  <c r="AF94" i="75"/>
  <c r="G94" i="75"/>
  <c r="AC94" i="75" s="1"/>
  <c r="AR93" i="75"/>
  <c r="AP93" i="75"/>
  <c r="AJ93" i="75"/>
  <c r="AH93" i="75"/>
  <c r="AF93" i="75"/>
  <c r="G93" i="75"/>
  <c r="AC93" i="75" s="1"/>
  <c r="AR92" i="75"/>
  <c r="AP92" i="75"/>
  <c r="AJ92" i="75"/>
  <c r="AH92" i="75"/>
  <c r="AF92" i="75"/>
  <c r="G92" i="75"/>
  <c r="AC92" i="75" s="1"/>
  <c r="AR91" i="75"/>
  <c r="AP91" i="75"/>
  <c r="AJ91" i="75"/>
  <c r="AH91" i="75"/>
  <c r="AF91" i="75"/>
  <c r="G91" i="75"/>
  <c r="AC91" i="75" s="1"/>
  <c r="AR90" i="75"/>
  <c r="AP90" i="75"/>
  <c r="AJ90" i="75"/>
  <c r="AH90" i="75"/>
  <c r="AF90" i="75"/>
  <c r="G90" i="75"/>
  <c r="AC90" i="75" s="1"/>
  <c r="AR89" i="75"/>
  <c r="AP89" i="75"/>
  <c r="AJ89" i="75"/>
  <c r="AH89" i="75"/>
  <c r="AF89" i="75"/>
  <c r="G89" i="75"/>
  <c r="AC89" i="75" s="1"/>
  <c r="AR88" i="75"/>
  <c r="AP88" i="75"/>
  <c r="AJ88" i="75"/>
  <c r="AH88" i="75"/>
  <c r="AF88" i="75"/>
  <c r="G88" i="75"/>
  <c r="AC88" i="75" s="1"/>
  <c r="AR87" i="75"/>
  <c r="AP87" i="75"/>
  <c r="AJ87" i="75"/>
  <c r="AH87" i="75"/>
  <c r="AF87" i="75"/>
  <c r="G87" i="75"/>
  <c r="AC87" i="75" s="1"/>
  <c r="AR86" i="75"/>
  <c r="AP86" i="75"/>
  <c r="AJ86" i="75"/>
  <c r="AH86" i="75"/>
  <c r="AF86" i="75"/>
  <c r="G86" i="75"/>
  <c r="AC86" i="75" s="1"/>
  <c r="AR85" i="75"/>
  <c r="AP85" i="75"/>
  <c r="AJ85" i="75"/>
  <c r="AH85" i="75"/>
  <c r="AF85" i="75"/>
  <c r="G85" i="75"/>
  <c r="AC85" i="75" s="1"/>
  <c r="AR84" i="75"/>
  <c r="AP84" i="75"/>
  <c r="AJ84" i="75"/>
  <c r="AH84" i="75"/>
  <c r="AF84" i="75"/>
  <c r="G84" i="75"/>
  <c r="AC84" i="75" s="1"/>
  <c r="AR83" i="75"/>
  <c r="AP83" i="75"/>
  <c r="AJ83" i="75"/>
  <c r="AH83" i="75"/>
  <c r="AF83" i="75"/>
  <c r="G83" i="75"/>
  <c r="AC83" i="75" s="1"/>
  <c r="AR82" i="75"/>
  <c r="AP82" i="75"/>
  <c r="AJ82" i="75"/>
  <c r="AH82" i="75"/>
  <c r="AF82" i="75"/>
  <c r="G82" i="75"/>
  <c r="AC82" i="75" s="1"/>
  <c r="AR81" i="75"/>
  <c r="AP81" i="75"/>
  <c r="AJ81" i="75"/>
  <c r="AH81" i="75"/>
  <c r="AF81" i="75"/>
  <c r="G81" i="75"/>
  <c r="AC81" i="75" s="1"/>
  <c r="AR80" i="75"/>
  <c r="AP80" i="75"/>
  <c r="AJ80" i="75"/>
  <c r="AH80" i="75"/>
  <c r="AF80" i="75"/>
  <c r="G80" i="75"/>
  <c r="AC80" i="75" s="1"/>
  <c r="AR79" i="75"/>
  <c r="AP79" i="75"/>
  <c r="AJ79" i="75"/>
  <c r="AH79" i="75"/>
  <c r="AF79" i="75"/>
  <c r="G79" i="75"/>
  <c r="AC79" i="75" s="1"/>
  <c r="AR78" i="75"/>
  <c r="AP78" i="75"/>
  <c r="AJ78" i="75"/>
  <c r="AH78" i="75"/>
  <c r="AF78" i="75"/>
  <c r="G78" i="75"/>
  <c r="AC78" i="75" s="1"/>
  <c r="AR77" i="75"/>
  <c r="AP77" i="75"/>
  <c r="AJ77" i="75"/>
  <c r="AH77" i="75"/>
  <c r="AF77" i="75"/>
  <c r="G77" i="75"/>
  <c r="AC77" i="75" s="1"/>
  <c r="AR76" i="75"/>
  <c r="AP76" i="75"/>
  <c r="AJ76" i="75"/>
  <c r="AH76" i="75"/>
  <c r="AF76" i="75"/>
  <c r="G76" i="75"/>
  <c r="AC76" i="75" s="1"/>
  <c r="AR75" i="75"/>
  <c r="AP75" i="75"/>
  <c r="AJ75" i="75"/>
  <c r="AH75" i="75"/>
  <c r="AF75" i="75"/>
  <c r="G75" i="75"/>
  <c r="AC75" i="75" s="1"/>
  <c r="AR74" i="75"/>
  <c r="AP74" i="75"/>
  <c r="AJ74" i="75"/>
  <c r="AH74" i="75"/>
  <c r="AF74" i="75"/>
  <c r="G74" i="75"/>
  <c r="AC74" i="75" s="1"/>
  <c r="AR73" i="75"/>
  <c r="AP73" i="75"/>
  <c r="AJ73" i="75"/>
  <c r="AH73" i="75"/>
  <c r="AF73" i="75"/>
  <c r="G73" i="75"/>
  <c r="AC73" i="75" s="1"/>
  <c r="AR72" i="75"/>
  <c r="AP72" i="75"/>
  <c r="AJ72" i="75"/>
  <c r="AH72" i="75"/>
  <c r="AF72" i="75"/>
  <c r="G72" i="75"/>
  <c r="AC72" i="75" s="1"/>
  <c r="AR71" i="75"/>
  <c r="AP71" i="75"/>
  <c r="AJ71" i="75"/>
  <c r="AH71" i="75"/>
  <c r="AF71" i="75"/>
  <c r="G71" i="75"/>
  <c r="AC71" i="75" s="1"/>
  <c r="AR70" i="75"/>
  <c r="AP70" i="75"/>
  <c r="AJ70" i="75"/>
  <c r="AH70" i="75"/>
  <c r="AF70" i="75"/>
  <c r="G70" i="75"/>
  <c r="AC70" i="75" s="1"/>
  <c r="AR69" i="75"/>
  <c r="AP69" i="75"/>
  <c r="AJ69" i="75"/>
  <c r="AH69" i="75"/>
  <c r="AF69" i="75"/>
  <c r="G69" i="75"/>
  <c r="AC69" i="75" s="1"/>
  <c r="AR68" i="75"/>
  <c r="AP68" i="75"/>
  <c r="AJ68" i="75"/>
  <c r="AH68" i="75"/>
  <c r="AF68" i="75"/>
  <c r="G68" i="75"/>
  <c r="AC68" i="75" s="1"/>
  <c r="AR67" i="75"/>
  <c r="AP67" i="75"/>
  <c r="AJ67" i="75"/>
  <c r="AH67" i="75"/>
  <c r="AF67" i="75"/>
  <c r="G67" i="75"/>
  <c r="AC67" i="75" s="1"/>
  <c r="AR66" i="75"/>
  <c r="AP66" i="75"/>
  <c r="AJ66" i="75"/>
  <c r="AH66" i="75"/>
  <c r="AF66" i="75"/>
  <c r="G66" i="75"/>
  <c r="AC66" i="75" s="1"/>
  <c r="AR65" i="75"/>
  <c r="AP65" i="75"/>
  <c r="AJ65" i="75"/>
  <c r="AH65" i="75"/>
  <c r="AF65" i="75"/>
  <c r="G65" i="75"/>
  <c r="AC65" i="75" s="1"/>
  <c r="AR64" i="75"/>
  <c r="AP64" i="75"/>
  <c r="AJ64" i="75"/>
  <c r="AH64" i="75"/>
  <c r="G64" i="75"/>
  <c r="AC64" i="75" s="1"/>
  <c r="AR63" i="75"/>
  <c r="AP63" i="75"/>
  <c r="AJ63" i="75"/>
  <c r="AH63" i="75"/>
  <c r="AF63" i="75"/>
  <c r="G63" i="75"/>
  <c r="AC63" i="75" s="1"/>
  <c r="AR62" i="75"/>
  <c r="AP62" i="75"/>
  <c r="AJ62" i="75"/>
  <c r="AH62" i="75"/>
  <c r="AF62" i="75"/>
  <c r="G62" i="75"/>
  <c r="AC62" i="75" s="1"/>
  <c r="AR61" i="75"/>
  <c r="AP61" i="75"/>
  <c r="AJ61" i="75"/>
  <c r="AH61" i="75"/>
  <c r="AF61" i="75"/>
  <c r="G61" i="75"/>
  <c r="AC61" i="75" s="1"/>
  <c r="AR60" i="75"/>
  <c r="AP60" i="75"/>
  <c r="AJ60" i="75"/>
  <c r="AH60" i="75"/>
  <c r="AF60" i="75"/>
  <c r="G60" i="75"/>
  <c r="AC60" i="75" s="1"/>
  <c r="AR59" i="75"/>
  <c r="AP59" i="75"/>
  <c r="AJ59" i="75"/>
  <c r="AH59" i="75"/>
  <c r="AF59" i="75"/>
  <c r="G59" i="75"/>
  <c r="AC59" i="75" s="1"/>
  <c r="AR58" i="75"/>
  <c r="AP58" i="75"/>
  <c r="AJ58" i="75"/>
  <c r="AH58" i="75"/>
  <c r="AF58" i="75"/>
  <c r="G58" i="75"/>
  <c r="AC58" i="75" s="1"/>
  <c r="AR57" i="75"/>
  <c r="AP57" i="75"/>
  <c r="AJ57" i="75"/>
  <c r="AH57" i="75"/>
  <c r="AF57" i="75"/>
  <c r="G57" i="75"/>
  <c r="AC57" i="75" s="1"/>
  <c r="AR56" i="75"/>
  <c r="AP56" i="75"/>
  <c r="AJ56" i="75"/>
  <c r="AH56" i="75"/>
  <c r="AF56" i="75"/>
  <c r="G56" i="75"/>
  <c r="AC56" i="75" s="1"/>
  <c r="AR55" i="75"/>
  <c r="AP55" i="75"/>
  <c r="AJ55" i="75"/>
  <c r="AH55" i="75"/>
  <c r="AF55" i="75"/>
  <c r="G55" i="75"/>
  <c r="AC55" i="75" s="1"/>
  <c r="AR54" i="75"/>
  <c r="AP54" i="75"/>
  <c r="AJ54" i="75"/>
  <c r="AH54" i="75"/>
  <c r="AF54" i="75"/>
  <c r="G54" i="75"/>
  <c r="AC54" i="75" s="1"/>
  <c r="AR53" i="75"/>
  <c r="AP53" i="75"/>
  <c r="AJ53" i="75"/>
  <c r="AH53" i="75"/>
  <c r="AF53" i="75"/>
  <c r="G53" i="75"/>
  <c r="AC53" i="75" s="1"/>
  <c r="AR52" i="75"/>
  <c r="AP52" i="75"/>
  <c r="AJ52" i="75"/>
  <c r="AH52" i="75"/>
  <c r="AF52" i="75"/>
  <c r="G52" i="75"/>
  <c r="AC52" i="75" s="1"/>
  <c r="AR51" i="75"/>
  <c r="AP51" i="75"/>
  <c r="AJ51" i="75"/>
  <c r="AH51" i="75"/>
  <c r="AF51" i="75"/>
  <c r="G51" i="75"/>
  <c r="AC51" i="75" s="1"/>
  <c r="AR50" i="75"/>
  <c r="AP50" i="75"/>
  <c r="AJ50" i="75"/>
  <c r="AH50" i="75"/>
  <c r="AF50" i="75"/>
  <c r="G50" i="75"/>
  <c r="AC50" i="75" s="1"/>
  <c r="AR49" i="75"/>
  <c r="AP49" i="75"/>
  <c r="AJ49" i="75"/>
  <c r="AH49" i="75"/>
  <c r="AF49" i="75"/>
  <c r="G49" i="75"/>
  <c r="AC49" i="75" s="1"/>
  <c r="AR48" i="75"/>
  <c r="AP48" i="75"/>
  <c r="AJ48" i="75"/>
  <c r="AH48" i="75"/>
  <c r="AF48" i="75"/>
  <c r="G48" i="75"/>
  <c r="AC48" i="75" s="1"/>
  <c r="AR47" i="75"/>
  <c r="AP47" i="75"/>
  <c r="AJ47" i="75"/>
  <c r="AH47" i="75"/>
  <c r="AF47" i="75"/>
  <c r="G47" i="75"/>
  <c r="AC47" i="75" s="1"/>
  <c r="AR46" i="75"/>
  <c r="AP46" i="75"/>
  <c r="AJ46" i="75"/>
  <c r="AH46" i="75"/>
  <c r="AF46" i="75"/>
  <c r="G46" i="75"/>
  <c r="AC46" i="75" s="1"/>
  <c r="AR45" i="75"/>
  <c r="AP45" i="75"/>
  <c r="AJ45" i="75"/>
  <c r="AH45" i="75"/>
  <c r="AF45" i="75"/>
  <c r="G45" i="75"/>
  <c r="AC45" i="75" s="1"/>
  <c r="AR44" i="75"/>
  <c r="AP44" i="75"/>
  <c r="AJ44" i="75"/>
  <c r="AH44" i="75"/>
  <c r="AF44" i="75"/>
  <c r="G44" i="75"/>
  <c r="AC44" i="75" s="1"/>
  <c r="AR43" i="75"/>
  <c r="AP43" i="75"/>
  <c r="AJ43" i="75"/>
  <c r="AH43" i="75"/>
  <c r="AF43" i="75"/>
  <c r="G43" i="75"/>
  <c r="AC43" i="75" s="1"/>
  <c r="AR42" i="75"/>
  <c r="AP42" i="75"/>
  <c r="AJ42" i="75"/>
  <c r="AH42" i="75"/>
  <c r="AF42" i="75"/>
  <c r="G42" i="75"/>
  <c r="AC42" i="75" s="1"/>
  <c r="AR41" i="75"/>
  <c r="AP41" i="75"/>
  <c r="AJ41" i="75"/>
  <c r="AH41" i="75"/>
  <c r="AF41" i="75"/>
  <c r="G41" i="75"/>
  <c r="AC41" i="75" s="1"/>
  <c r="AR40" i="75"/>
  <c r="AP40" i="75"/>
  <c r="AJ40" i="75"/>
  <c r="AH40" i="75"/>
  <c r="AF40" i="75"/>
  <c r="G40" i="75"/>
  <c r="AC40" i="75" s="1"/>
  <c r="AR39" i="75"/>
  <c r="AP39" i="75"/>
  <c r="AJ39" i="75"/>
  <c r="AH39" i="75"/>
  <c r="AF39" i="75"/>
  <c r="G39" i="75"/>
  <c r="AC39" i="75" s="1"/>
  <c r="AR38" i="75"/>
  <c r="AP38" i="75"/>
  <c r="AJ38" i="75"/>
  <c r="AH38" i="75"/>
  <c r="AF38" i="75"/>
  <c r="G38" i="75"/>
  <c r="AC38" i="75" s="1"/>
  <c r="AR37" i="75"/>
  <c r="AP37" i="75"/>
  <c r="AJ37" i="75"/>
  <c r="AH37" i="75"/>
  <c r="AF37" i="75"/>
  <c r="G37" i="75"/>
  <c r="AC37" i="75" s="1"/>
  <c r="AR36" i="75"/>
  <c r="AP36" i="75"/>
  <c r="AJ36" i="75"/>
  <c r="AH36" i="75"/>
  <c r="AF36" i="75"/>
  <c r="G36" i="75"/>
  <c r="AC36" i="75" s="1"/>
  <c r="AR35" i="75"/>
  <c r="AP35" i="75"/>
  <c r="AJ35" i="75"/>
  <c r="AH35" i="75"/>
  <c r="AF35" i="75"/>
  <c r="G35" i="75"/>
  <c r="AC35" i="75" s="1"/>
  <c r="AR34" i="75"/>
  <c r="AP34" i="75"/>
  <c r="AJ34" i="75"/>
  <c r="AH34" i="75"/>
  <c r="AF34" i="75"/>
  <c r="G34" i="75"/>
  <c r="AC34" i="75" s="1"/>
  <c r="AR33" i="75"/>
  <c r="AP33" i="75"/>
  <c r="AJ33" i="75"/>
  <c r="AH33" i="75"/>
  <c r="AF33" i="75"/>
  <c r="G33" i="75"/>
  <c r="AC33" i="75" s="1"/>
  <c r="AR32" i="75"/>
  <c r="AP32" i="75"/>
  <c r="AJ32" i="75"/>
  <c r="AH32" i="75"/>
  <c r="AF32" i="75"/>
  <c r="G32" i="75"/>
  <c r="AC32" i="75" s="1"/>
  <c r="AR31" i="75"/>
  <c r="AP31" i="75"/>
  <c r="AJ31" i="75"/>
  <c r="AH31" i="75"/>
  <c r="AF31" i="75"/>
  <c r="G31" i="75"/>
  <c r="AC31" i="75" s="1"/>
  <c r="AR30" i="75"/>
  <c r="AP30" i="75"/>
  <c r="AJ30" i="75"/>
  <c r="AH30" i="75"/>
  <c r="AF30" i="75"/>
  <c r="G30" i="75"/>
  <c r="AC30" i="75" s="1"/>
  <c r="AR29" i="75"/>
  <c r="AP29" i="75"/>
  <c r="AJ29" i="75"/>
  <c r="AH29" i="75"/>
  <c r="AF29" i="75"/>
  <c r="G29" i="75"/>
  <c r="AC29" i="75" s="1"/>
  <c r="AR28" i="75"/>
  <c r="AP28" i="75"/>
  <c r="AJ28" i="75"/>
  <c r="AH28" i="75"/>
  <c r="AF28" i="75"/>
  <c r="G28" i="75"/>
  <c r="AC28" i="75" s="1"/>
  <c r="AR27" i="75"/>
  <c r="AP27" i="75"/>
  <c r="AJ27" i="75"/>
  <c r="AH27" i="75"/>
  <c r="AF27" i="75"/>
  <c r="G27" i="75"/>
  <c r="AC27" i="75" s="1"/>
  <c r="AR26" i="75"/>
  <c r="AP26" i="75"/>
  <c r="AJ26" i="75"/>
  <c r="AH26" i="75"/>
  <c r="AF26" i="75"/>
  <c r="G26" i="75"/>
  <c r="AC26" i="75" s="1"/>
  <c r="AR25" i="75"/>
  <c r="AP25" i="75"/>
  <c r="AJ25" i="75"/>
  <c r="AH25" i="75"/>
  <c r="AF25" i="75"/>
  <c r="G25" i="75"/>
  <c r="AC25" i="75" s="1"/>
  <c r="AR24" i="75"/>
  <c r="AP24" i="75"/>
  <c r="AJ24" i="75"/>
  <c r="AH24" i="75"/>
  <c r="AF24" i="75"/>
  <c r="G24" i="75"/>
  <c r="AC24" i="75" s="1"/>
  <c r="AR23" i="75"/>
  <c r="AP23" i="75"/>
  <c r="AJ23" i="75"/>
  <c r="AH23" i="75"/>
  <c r="AF23" i="75"/>
  <c r="G23" i="75"/>
  <c r="AC23" i="75" s="1"/>
  <c r="AR22" i="75"/>
  <c r="AP22" i="75"/>
  <c r="AJ22" i="75"/>
  <c r="AH22" i="75"/>
  <c r="AF22" i="75"/>
  <c r="G22" i="75"/>
  <c r="AC22" i="75" s="1"/>
  <c r="AR21" i="75"/>
  <c r="AP21" i="75"/>
  <c r="AJ21" i="75"/>
  <c r="AH21" i="75"/>
  <c r="AF21" i="75"/>
  <c r="G21" i="75"/>
  <c r="AC21" i="75" s="1"/>
  <c r="AR20" i="75"/>
  <c r="AP20" i="75"/>
  <c r="AJ20" i="75"/>
  <c r="AH20" i="75"/>
  <c r="AF20" i="75"/>
  <c r="G20" i="75"/>
  <c r="AC20" i="75" s="1"/>
  <c r="AR19" i="75"/>
  <c r="AP19" i="75"/>
  <c r="AJ19" i="75"/>
  <c r="AH19" i="75"/>
  <c r="AF19" i="75"/>
  <c r="G19" i="75"/>
  <c r="AC19" i="75" s="1"/>
  <c r="AR18" i="75"/>
  <c r="AP18" i="75"/>
  <c r="AJ18" i="75"/>
  <c r="AH18" i="75"/>
  <c r="AF18" i="75"/>
  <c r="G18" i="75"/>
  <c r="AC18" i="75" s="1"/>
  <c r="AR17" i="75"/>
  <c r="AP17" i="75"/>
  <c r="AJ17" i="75"/>
  <c r="AH17" i="75"/>
  <c r="AF17" i="75"/>
  <c r="G17" i="75"/>
  <c r="AC17" i="75" s="1"/>
  <c r="AR16" i="75"/>
  <c r="AP16" i="75"/>
  <c r="AJ16" i="75"/>
  <c r="AH16" i="75"/>
  <c r="AF16" i="75"/>
  <c r="G16" i="75"/>
  <c r="AC16" i="75" s="1"/>
  <c r="AR15" i="75"/>
  <c r="AP15" i="75"/>
  <c r="AJ15" i="75"/>
  <c r="AH15" i="75"/>
  <c r="AF15" i="75"/>
  <c r="G15" i="75"/>
  <c r="AC15" i="75" s="1"/>
  <c r="AR14" i="75"/>
  <c r="AP14" i="75"/>
  <c r="AJ14" i="75"/>
  <c r="AH14" i="75"/>
  <c r="AF14" i="75"/>
  <c r="G14" i="75"/>
  <c r="AC14" i="75" s="1"/>
  <c r="AP12" i="75"/>
  <c r="AS12" i="75" s="1"/>
  <c r="AP11" i="75"/>
  <c r="AS11" i="75" s="1"/>
  <c r="AP10" i="75"/>
  <c r="AS10" i="75" s="1"/>
  <c r="AP8" i="75"/>
  <c r="AS8" i="75" s="1"/>
  <c r="AP7" i="75"/>
  <c r="AS7" i="75" s="1"/>
  <c r="AP6" i="75"/>
  <c r="AS6" i="75" s="1"/>
  <c r="AP5" i="75"/>
  <c r="AS5" i="75" s="1"/>
  <c r="AP4" i="75"/>
  <c r="AS4" i="75" s="1"/>
  <c r="AP3" i="75"/>
  <c r="V42" i="73" l="1"/>
  <c r="BB14" i="75"/>
  <c r="BA14" i="75"/>
  <c r="AZ14" i="75"/>
  <c r="AY14" i="75"/>
  <c r="AX14" i="75"/>
  <c r="AW14" i="75"/>
  <c r="AV14" i="75"/>
  <c r="AD14" i="75"/>
  <c r="BB15" i="75"/>
  <c r="BA15" i="75"/>
  <c r="AZ15" i="75"/>
  <c r="AY15" i="75"/>
  <c r="AX15" i="75"/>
  <c r="AW15" i="75"/>
  <c r="AV15" i="75"/>
  <c r="AD15" i="75"/>
  <c r="BB16" i="75"/>
  <c r="BA16" i="75"/>
  <c r="AZ16" i="75"/>
  <c r="AY16" i="75"/>
  <c r="AX16" i="75"/>
  <c r="AW16" i="75"/>
  <c r="AV16" i="75"/>
  <c r="AD16" i="75"/>
  <c r="BB17" i="75"/>
  <c r="BA17" i="75"/>
  <c r="AZ17" i="75"/>
  <c r="AY17" i="75"/>
  <c r="AX17" i="75"/>
  <c r="AW17" i="75"/>
  <c r="AV17" i="75"/>
  <c r="AD17" i="75"/>
  <c r="BB18" i="75"/>
  <c r="BA18" i="75"/>
  <c r="AZ18" i="75"/>
  <c r="AY18" i="75"/>
  <c r="AX18" i="75"/>
  <c r="AW18" i="75"/>
  <c r="AV18" i="75"/>
  <c r="AD18" i="75"/>
  <c r="BB19" i="75"/>
  <c r="BA19" i="75"/>
  <c r="AZ19" i="75"/>
  <c r="AY19" i="75"/>
  <c r="AX19" i="75"/>
  <c r="AW19" i="75"/>
  <c r="AV19" i="75"/>
  <c r="AD19" i="75"/>
  <c r="BB20" i="75"/>
  <c r="BA20" i="75"/>
  <c r="AZ20" i="75"/>
  <c r="AY20" i="75"/>
  <c r="AX20" i="75"/>
  <c r="AW20" i="75"/>
  <c r="AV20" i="75"/>
  <c r="AD20" i="75"/>
  <c r="BB21" i="75"/>
  <c r="BA21" i="75"/>
  <c r="AZ21" i="75"/>
  <c r="AY21" i="75"/>
  <c r="AX21" i="75"/>
  <c r="AW21" i="75"/>
  <c r="AV21" i="75"/>
  <c r="AD21" i="75"/>
  <c r="BB22" i="75"/>
  <c r="BA22" i="75"/>
  <c r="AZ22" i="75"/>
  <c r="AY22" i="75"/>
  <c r="AX22" i="75"/>
  <c r="AW22" i="75"/>
  <c r="AV22" i="75"/>
  <c r="AD22" i="75"/>
  <c r="BB23" i="75"/>
  <c r="BA23" i="75"/>
  <c r="AZ23" i="75"/>
  <c r="AY23" i="75"/>
  <c r="AX23" i="75"/>
  <c r="AW23" i="75"/>
  <c r="AV23" i="75"/>
  <c r="AD23" i="75"/>
  <c r="BB24" i="75"/>
  <c r="BA24" i="75"/>
  <c r="AZ24" i="75"/>
  <c r="AY24" i="75"/>
  <c r="AX24" i="75"/>
  <c r="AW24" i="75"/>
  <c r="AV24" i="75"/>
  <c r="AD24" i="75"/>
  <c r="BB25" i="75"/>
  <c r="BA25" i="75"/>
  <c r="AZ25" i="75"/>
  <c r="AY25" i="75"/>
  <c r="AX25" i="75"/>
  <c r="AW25" i="75"/>
  <c r="AV25" i="75"/>
  <c r="AD25" i="75"/>
  <c r="BB26" i="75"/>
  <c r="BA26" i="75"/>
  <c r="AZ26" i="75"/>
  <c r="AY26" i="75"/>
  <c r="AX26" i="75"/>
  <c r="AW26" i="75"/>
  <c r="AV26" i="75"/>
  <c r="AD26" i="75"/>
  <c r="BB27" i="75"/>
  <c r="BA27" i="75"/>
  <c r="AZ27" i="75"/>
  <c r="AY27" i="75"/>
  <c r="AX27" i="75"/>
  <c r="AW27" i="75"/>
  <c r="AV27" i="75"/>
  <c r="AD27" i="75"/>
  <c r="BB28" i="75"/>
  <c r="BA28" i="75"/>
  <c r="AZ28" i="75"/>
  <c r="AY28" i="75"/>
  <c r="AX28" i="75"/>
  <c r="AW28" i="75"/>
  <c r="AV28" i="75"/>
  <c r="AD28" i="75"/>
  <c r="BB29" i="75"/>
  <c r="BA29" i="75"/>
  <c r="AZ29" i="75"/>
  <c r="AY29" i="75"/>
  <c r="AX29" i="75"/>
  <c r="AW29" i="75"/>
  <c r="AV29" i="75"/>
  <c r="AD29" i="75"/>
  <c r="BB30" i="75"/>
  <c r="BA30" i="75"/>
  <c r="AZ30" i="75"/>
  <c r="AY30" i="75"/>
  <c r="AX30" i="75"/>
  <c r="AW30" i="75"/>
  <c r="AV30" i="75"/>
  <c r="AD30" i="75"/>
  <c r="BB31" i="75"/>
  <c r="BA31" i="75"/>
  <c r="AZ31" i="75"/>
  <c r="AY31" i="75"/>
  <c r="AX31" i="75"/>
  <c r="AW31" i="75"/>
  <c r="AV31" i="75"/>
  <c r="AD31" i="75"/>
  <c r="BB32" i="75"/>
  <c r="BA32" i="75"/>
  <c r="AZ32" i="75"/>
  <c r="AY32" i="75"/>
  <c r="AX32" i="75"/>
  <c r="AW32" i="75"/>
  <c r="AV32" i="75"/>
  <c r="AD32" i="75"/>
  <c r="BB33" i="75"/>
  <c r="BA33" i="75"/>
  <c r="AZ33" i="75"/>
  <c r="AY33" i="75"/>
  <c r="AX33" i="75"/>
  <c r="AW33" i="75"/>
  <c r="AV33" i="75"/>
  <c r="AD33" i="75"/>
  <c r="BB34" i="75"/>
  <c r="BA34" i="75"/>
  <c r="AZ34" i="75"/>
  <c r="AY34" i="75"/>
  <c r="AX34" i="75"/>
  <c r="AW34" i="75"/>
  <c r="AV34" i="75"/>
  <c r="AD34" i="75"/>
  <c r="BB35" i="75"/>
  <c r="BA35" i="75"/>
  <c r="AZ35" i="75"/>
  <c r="AY35" i="75"/>
  <c r="AX35" i="75"/>
  <c r="AW35" i="75"/>
  <c r="AV35" i="75"/>
  <c r="AD35" i="75"/>
  <c r="BB36" i="75"/>
  <c r="BA36" i="75"/>
  <c r="AZ36" i="75"/>
  <c r="AY36" i="75"/>
  <c r="AX36" i="75"/>
  <c r="AW36" i="75"/>
  <c r="AV36" i="75"/>
  <c r="AD36" i="75"/>
  <c r="BB37" i="75"/>
  <c r="BA37" i="75"/>
  <c r="AZ37" i="75"/>
  <c r="AY37" i="75"/>
  <c r="AX37" i="75"/>
  <c r="AW37" i="75"/>
  <c r="AV37" i="75"/>
  <c r="AD37" i="75"/>
  <c r="BB38" i="75"/>
  <c r="BA38" i="75"/>
  <c r="AZ38" i="75"/>
  <c r="AY38" i="75"/>
  <c r="AX38" i="75"/>
  <c r="AW38" i="75"/>
  <c r="AV38" i="75"/>
  <c r="AD38" i="75"/>
  <c r="BB39" i="75"/>
  <c r="BA39" i="75"/>
  <c r="AZ39" i="75"/>
  <c r="AY39" i="75"/>
  <c r="AX39" i="75"/>
  <c r="AW39" i="75"/>
  <c r="AV39" i="75"/>
  <c r="AD39" i="75"/>
  <c r="BB40" i="75"/>
  <c r="BA40" i="75"/>
  <c r="AZ40" i="75"/>
  <c r="AY40" i="75"/>
  <c r="AX40" i="75"/>
  <c r="AW40" i="75"/>
  <c r="AV40" i="75"/>
  <c r="AD40" i="75"/>
  <c r="BB41" i="75"/>
  <c r="BA41" i="75"/>
  <c r="AZ41" i="75"/>
  <c r="AY41" i="75"/>
  <c r="AX41" i="75"/>
  <c r="AW41" i="75"/>
  <c r="AV41" i="75"/>
  <c r="AD41" i="75"/>
  <c r="BB42" i="75"/>
  <c r="BA42" i="75"/>
  <c r="AZ42" i="75"/>
  <c r="AY42" i="75"/>
  <c r="AX42" i="75"/>
  <c r="AW42" i="75"/>
  <c r="AV42" i="75"/>
  <c r="AD42" i="75"/>
  <c r="BB43" i="75"/>
  <c r="BA43" i="75"/>
  <c r="AZ43" i="75"/>
  <c r="AY43" i="75"/>
  <c r="AX43" i="75"/>
  <c r="AW43" i="75"/>
  <c r="AV43" i="75"/>
  <c r="AD43" i="75"/>
  <c r="BB44" i="75"/>
  <c r="BA44" i="75"/>
  <c r="AZ44" i="75"/>
  <c r="AY44" i="75"/>
  <c r="AX44" i="75"/>
  <c r="AW44" i="75"/>
  <c r="AV44" i="75"/>
  <c r="AD44" i="75"/>
  <c r="BB45" i="75"/>
  <c r="BA45" i="75"/>
  <c r="AZ45" i="75"/>
  <c r="AY45" i="75"/>
  <c r="AX45" i="75"/>
  <c r="AW45" i="75"/>
  <c r="AV45" i="75"/>
  <c r="AD45" i="75"/>
  <c r="BB46" i="75"/>
  <c r="BA46" i="75"/>
  <c r="AZ46" i="75"/>
  <c r="AY46" i="75"/>
  <c r="AX46" i="75"/>
  <c r="AW46" i="75"/>
  <c r="AV46" i="75"/>
  <c r="AD46" i="75"/>
  <c r="BB47" i="75"/>
  <c r="BA47" i="75"/>
  <c r="AZ47" i="75"/>
  <c r="AY47" i="75"/>
  <c r="AX47" i="75"/>
  <c r="AW47" i="75"/>
  <c r="AV47" i="75"/>
  <c r="AD47" i="75"/>
  <c r="BB48" i="75"/>
  <c r="BA48" i="75"/>
  <c r="AZ48" i="75"/>
  <c r="AY48" i="75"/>
  <c r="AX48" i="75"/>
  <c r="AW48" i="75"/>
  <c r="AV48" i="75"/>
  <c r="AD48" i="75"/>
  <c r="BB49" i="75"/>
  <c r="BA49" i="75"/>
  <c r="AZ49" i="75"/>
  <c r="AY49" i="75"/>
  <c r="AX49" i="75"/>
  <c r="AW49" i="75"/>
  <c r="AV49" i="75"/>
  <c r="AD49" i="75"/>
  <c r="BB50" i="75"/>
  <c r="BA50" i="75"/>
  <c r="AZ50" i="75"/>
  <c r="AY50" i="75"/>
  <c r="AX50" i="75"/>
  <c r="AW50" i="75"/>
  <c r="AV50" i="75"/>
  <c r="AD50" i="75"/>
  <c r="BB51" i="75"/>
  <c r="BA51" i="75"/>
  <c r="AZ51" i="75"/>
  <c r="AY51" i="75"/>
  <c r="AX51" i="75"/>
  <c r="AW51" i="75"/>
  <c r="AV51" i="75"/>
  <c r="AD51" i="75"/>
  <c r="BB52" i="75"/>
  <c r="BA52" i="75"/>
  <c r="AZ52" i="75"/>
  <c r="AY52" i="75"/>
  <c r="AX52" i="75"/>
  <c r="AW52" i="75"/>
  <c r="AV52" i="75"/>
  <c r="AD52" i="75"/>
  <c r="BB53" i="75"/>
  <c r="BA53" i="75"/>
  <c r="AZ53" i="75"/>
  <c r="AY53" i="75"/>
  <c r="AX53" i="75"/>
  <c r="AW53" i="75"/>
  <c r="AV53" i="75"/>
  <c r="AD53" i="75"/>
  <c r="BB54" i="75"/>
  <c r="BA54" i="75"/>
  <c r="AZ54" i="75"/>
  <c r="AY54" i="75"/>
  <c r="AX54" i="75"/>
  <c r="AW54" i="75"/>
  <c r="AV54" i="75"/>
  <c r="AD54" i="75"/>
  <c r="BB55" i="75"/>
  <c r="BA55" i="75"/>
  <c r="AZ55" i="75"/>
  <c r="AY55" i="75"/>
  <c r="AX55" i="75"/>
  <c r="AW55" i="75"/>
  <c r="AV55" i="75"/>
  <c r="AD55" i="75"/>
  <c r="BB56" i="75"/>
  <c r="BA56" i="75"/>
  <c r="AZ56" i="75"/>
  <c r="AY56" i="75"/>
  <c r="AX56" i="75"/>
  <c r="AW56" i="75"/>
  <c r="AV56" i="75"/>
  <c r="AD56" i="75"/>
  <c r="BB57" i="75"/>
  <c r="BA57" i="75"/>
  <c r="AZ57" i="75"/>
  <c r="AY57" i="75"/>
  <c r="AX57" i="75"/>
  <c r="AW57" i="75"/>
  <c r="AV57" i="75"/>
  <c r="AD57" i="75"/>
  <c r="BB58" i="75"/>
  <c r="BA58" i="75"/>
  <c r="AZ58" i="75"/>
  <c r="AY58" i="75"/>
  <c r="AX58" i="75"/>
  <c r="AW58" i="75"/>
  <c r="AV58" i="75"/>
  <c r="AD58" i="75"/>
  <c r="BB59" i="75"/>
  <c r="BA59" i="75"/>
  <c r="AZ59" i="75"/>
  <c r="AY59" i="75"/>
  <c r="AX59" i="75"/>
  <c r="AW59" i="75"/>
  <c r="AV59" i="75"/>
  <c r="AD59" i="75"/>
  <c r="BB60" i="75"/>
  <c r="BA60" i="75"/>
  <c r="AZ60" i="75"/>
  <c r="AY60" i="75"/>
  <c r="AX60" i="75"/>
  <c r="AW60" i="75"/>
  <c r="AV60" i="75"/>
  <c r="AD60" i="75"/>
  <c r="BB61" i="75"/>
  <c r="BA61" i="75"/>
  <c r="AZ61" i="75"/>
  <c r="AY61" i="75"/>
  <c r="AX61" i="75"/>
  <c r="AW61" i="75"/>
  <c r="AV61" i="75"/>
  <c r="AD61" i="75"/>
  <c r="BB62" i="75"/>
  <c r="BA62" i="75"/>
  <c r="AZ62" i="75"/>
  <c r="AY62" i="75"/>
  <c r="AX62" i="75"/>
  <c r="AW62" i="75"/>
  <c r="AV62" i="75"/>
  <c r="AD62" i="75"/>
  <c r="BB63" i="75"/>
  <c r="BA63" i="75"/>
  <c r="AZ63" i="75"/>
  <c r="AY63" i="75"/>
  <c r="AX63" i="75"/>
  <c r="AW63" i="75"/>
  <c r="AV63" i="75"/>
  <c r="AD63" i="75"/>
  <c r="BB64" i="75"/>
  <c r="BA64" i="75"/>
  <c r="AZ64" i="75"/>
  <c r="AY64" i="75"/>
  <c r="AX64" i="75"/>
  <c r="AW64" i="75"/>
  <c r="AV64" i="75"/>
  <c r="AD64" i="75"/>
  <c r="BB66" i="75"/>
  <c r="BA66" i="75"/>
  <c r="AZ66" i="75"/>
  <c r="AY66" i="75"/>
  <c r="AX66" i="75"/>
  <c r="AW66" i="75"/>
  <c r="AV66" i="75"/>
  <c r="AD66" i="75"/>
  <c r="BB68" i="75"/>
  <c r="BA68" i="75"/>
  <c r="AZ68" i="75"/>
  <c r="AY68" i="75"/>
  <c r="AX68" i="75"/>
  <c r="AW68" i="75"/>
  <c r="AV68" i="75"/>
  <c r="AD68" i="75"/>
  <c r="BB69" i="75"/>
  <c r="BA69" i="75"/>
  <c r="AZ69" i="75"/>
  <c r="AY69" i="75"/>
  <c r="AX69" i="75"/>
  <c r="AW69" i="75"/>
  <c r="AV69" i="75"/>
  <c r="AD69" i="75"/>
  <c r="BB70" i="75"/>
  <c r="BA70" i="75"/>
  <c r="AZ70" i="75"/>
  <c r="AY70" i="75"/>
  <c r="AX70" i="75"/>
  <c r="AW70" i="75"/>
  <c r="AV70" i="75"/>
  <c r="AD70" i="75"/>
  <c r="BB71" i="75"/>
  <c r="BA71" i="75"/>
  <c r="AZ71" i="75"/>
  <c r="AY71" i="75"/>
  <c r="AX71" i="75"/>
  <c r="AW71" i="75"/>
  <c r="AV71" i="75"/>
  <c r="AD71" i="75"/>
  <c r="BB72" i="75"/>
  <c r="BA72" i="75"/>
  <c r="AZ72" i="75"/>
  <c r="AY72" i="75"/>
  <c r="AX72" i="75"/>
  <c r="AW72" i="75"/>
  <c r="AV72" i="75"/>
  <c r="AD72" i="75"/>
  <c r="BB73" i="75"/>
  <c r="BA73" i="75"/>
  <c r="AZ73" i="75"/>
  <c r="AY73" i="75"/>
  <c r="AX73" i="75"/>
  <c r="AW73" i="75"/>
  <c r="AV73" i="75"/>
  <c r="AD73" i="75"/>
  <c r="BB74" i="75"/>
  <c r="BA74" i="75"/>
  <c r="AZ74" i="75"/>
  <c r="AY74" i="75"/>
  <c r="AX74" i="75"/>
  <c r="AW74" i="75"/>
  <c r="AV74" i="75"/>
  <c r="AD74" i="75"/>
  <c r="BB75" i="75"/>
  <c r="BA75" i="75"/>
  <c r="AZ75" i="75"/>
  <c r="AY75" i="75"/>
  <c r="AX75" i="75"/>
  <c r="AW75" i="75"/>
  <c r="AV75" i="75"/>
  <c r="AD75" i="75"/>
  <c r="BB76" i="75"/>
  <c r="BA76" i="75"/>
  <c r="AZ76" i="75"/>
  <c r="AY76" i="75"/>
  <c r="AX76" i="75"/>
  <c r="AW76" i="75"/>
  <c r="AV76" i="75"/>
  <c r="AD76" i="75"/>
  <c r="BB77" i="75"/>
  <c r="BA77" i="75"/>
  <c r="AZ77" i="75"/>
  <c r="AY77" i="75"/>
  <c r="AX77" i="75"/>
  <c r="AW77" i="75"/>
  <c r="AV77" i="75"/>
  <c r="AD77" i="75"/>
  <c r="BB78" i="75"/>
  <c r="BA78" i="75"/>
  <c r="AZ78" i="75"/>
  <c r="AY78" i="75"/>
  <c r="AX78" i="75"/>
  <c r="AW78" i="75"/>
  <c r="AV78" i="75"/>
  <c r="AD78" i="75"/>
  <c r="BB79" i="75"/>
  <c r="BA79" i="75"/>
  <c r="AZ79" i="75"/>
  <c r="AY79" i="75"/>
  <c r="AX79" i="75"/>
  <c r="AW79" i="75"/>
  <c r="AV79" i="75"/>
  <c r="AD79" i="75"/>
  <c r="BB80" i="75"/>
  <c r="BA80" i="75"/>
  <c r="AZ80" i="75"/>
  <c r="AY80" i="75"/>
  <c r="AX80" i="75"/>
  <c r="AW80" i="75"/>
  <c r="AV80" i="75"/>
  <c r="AD80" i="75"/>
  <c r="BB81" i="75"/>
  <c r="BA81" i="75"/>
  <c r="AZ81" i="75"/>
  <c r="AY81" i="75"/>
  <c r="AX81" i="75"/>
  <c r="AW81" i="75"/>
  <c r="AV81" i="75"/>
  <c r="AD81" i="75"/>
  <c r="BB82" i="75"/>
  <c r="BA82" i="75"/>
  <c r="AZ82" i="75"/>
  <c r="AY82" i="75"/>
  <c r="AX82" i="75"/>
  <c r="AW82" i="75"/>
  <c r="AV82" i="75"/>
  <c r="AD82" i="75"/>
  <c r="BB83" i="75"/>
  <c r="BA83" i="75"/>
  <c r="AZ83" i="75"/>
  <c r="AY83" i="75"/>
  <c r="AX83" i="75"/>
  <c r="AW83" i="75"/>
  <c r="AV83" i="75"/>
  <c r="AD83" i="75"/>
  <c r="BB84" i="75"/>
  <c r="BA84" i="75"/>
  <c r="AZ84" i="75"/>
  <c r="AY84" i="75"/>
  <c r="AX84" i="75"/>
  <c r="AW84" i="75"/>
  <c r="AV84" i="75"/>
  <c r="AD84" i="75"/>
  <c r="BB85" i="75"/>
  <c r="BA85" i="75"/>
  <c r="AZ85" i="75"/>
  <c r="AY85" i="75"/>
  <c r="AX85" i="75"/>
  <c r="AW85" i="75"/>
  <c r="AV85" i="75"/>
  <c r="AD85" i="75"/>
  <c r="BB86" i="75"/>
  <c r="BA86" i="75"/>
  <c r="AZ86" i="75"/>
  <c r="AY86" i="75"/>
  <c r="AX86" i="75"/>
  <c r="AW86" i="75"/>
  <c r="AV86" i="75"/>
  <c r="AD86" i="75"/>
  <c r="BB87" i="75"/>
  <c r="BA87" i="75"/>
  <c r="AZ87" i="75"/>
  <c r="AY87" i="75"/>
  <c r="AX87" i="75"/>
  <c r="AW87" i="75"/>
  <c r="AV87" i="75"/>
  <c r="AD87" i="75"/>
  <c r="BB88" i="75"/>
  <c r="BA88" i="75"/>
  <c r="AZ88" i="75"/>
  <c r="AY88" i="75"/>
  <c r="AX88" i="75"/>
  <c r="AW88" i="75"/>
  <c r="AV88" i="75"/>
  <c r="AD88" i="75"/>
  <c r="BB89" i="75"/>
  <c r="BA89" i="75"/>
  <c r="AZ89" i="75"/>
  <c r="AY89" i="75"/>
  <c r="AX89" i="75"/>
  <c r="AW89" i="75"/>
  <c r="AV89" i="75"/>
  <c r="AD89" i="75"/>
  <c r="BB90" i="75"/>
  <c r="BA90" i="75"/>
  <c r="AZ90" i="75"/>
  <c r="AY90" i="75"/>
  <c r="AX90" i="75"/>
  <c r="AW90" i="75"/>
  <c r="AV90" i="75"/>
  <c r="AD90" i="75"/>
  <c r="BB91" i="75"/>
  <c r="BA91" i="75"/>
  <c r="AZ91" i="75"/>
  <c r="AY91" i="75"/>
  <c r="AX91" i="75"/>
  <c r="AW91" i="75"/>
  <c r="AV91" i="75"/>
  <c r="AD91" i="75"/>
  <c r="BB92" i="75"/>
  <c r="BA92" i="75"/>
  <c r="AZ92" i="75"/>
  <c r="AY92" i="75"/>
  <c r="AX92" i="75"/>
  <c r="AW92" i="75"/>
  <c r="AV92" i="75"/>
  <c r="AD92" i="75"/>
  <c r="BB93" i="75"/>
  <c r="BA93" i="75"/>
  <c r="AZ93" i="75"/>
  <c r="AY93" i="75"/>
  <c r="AX93" i="75"/>
  <c r="AW93" i="75"/>
  <c r="AV93" i="75"/>
  <c r="AD93" i="75"/>
  <c r="BB94" i="75"/>
  <c r="BA94" i="75"/>
  <c r="AZ94" i="75"/>
  <c r="AY94" i="75"/>
  <c r="AX94" i="75"/>
  <c r="AW94" i="75"/>
  <c r="AV94" i="75"/>
  <c r="AD94" i="75"/>
  <c r="BB95" i="75"/>
  <c r="BA95" i="75"/>
  <c r="AZ95" i="75"/>
  <c r="AY95" i="75"/>
  <c r="AX95" i="75"/>
  <c r="AW95" i="75"/>
  <c r="AV95" i="75"/>
  <c r="AD95" i="75"/>
  <c r="BB96" i="75"/>
  <c r="BA96" i="75"/>
  <c r="AZ96" i="75"/>
  <c r="AY96" i="75"/>
  <c r="AX96" i="75"/>
  <c r="AW96" i="75"/>
  <c r="AV96" i="75"/>
  <c r="AD96" i="75"/>
  <c r="BB97" i="75"/>
  <c r="BA97" i="75"/>
  <c r="AZ97" i="75"/>
  <c r="AY97" i="75"/>
  <c r="AX97" i="75"/>
  <c r="AW97" i="75"/>
  <c r="AV97" i="75"/>
  <c r="AD97" i="75"/>
  <c r="BB98" i="75"/>
  <c r="BA98" i="75"/>
  <c r="AZ98" i="75"/>
  <c r="AY98" i="75"/>
  <c r="AX98" i="75"/>
  <c r="AW98" i="75"/>
  <c r="AV98" i="75"/>
  <c r="AD98" i="75"/>
  <c r="BB99" i="75"/>
  <c r="BA99" i="75"/>
  <c r="AZ99" i="75"/>
  <c r="AY99" i="75"/>
  <c r="AX99" i="75"/>
  <c r="AW99" i="75"/>
  <c r="AV99" i="75"/>
  <c r="AD99" i="75"/>
  <c r="BB100" i="75"/>
  <c r="BA100" i="75"/>
  <c r="AZ100" i="75"/>
  <c r="AY100" i="75"/>
  <c r="AX100" i="75"/>
  <c r="AW100" i="75"/>
  <c r="AV100" i="75"/>
  <c r="AD100" i="75"/>
  <c r="BB101" i="75"/>
  <c r="BA101" i="75"/>
  <c r="AZ101" i="75"/>
  <c r="AY101" i="75"/>
  <c r="AX101" i="75"/>
  <c r="AW101" i="75"/>
  <c r="AV101" i="75"/>
  <c r="AD101" i="75"/>
  <c r="BB102" i="75"/>
  <c r="BA102" i="75"/>
  <c r="AZ102" i="75"/>
  <c r="AY102" i="75"/>
  <c r="AX102" i="75"/>
  <c r="AW102" i="75"/>
  <c r="AV102" i="75"/>
  <c r="AD102" i="75"/>
  <c r="BB103" i="75"/>
  <c r="BA103" i="75"/>
  <c r="AZ103" i="75"/>
  <c r="AY103" i="75"/>
  <c r="AX103" i="75"/>
  <c r="AW103" i="75"/>
  <c r="AV103" i="75"/>
  <c r="AD103" i="75"/>
  <c r="BB104" i="75"/>
  <c r="BA104" i="75"/>
  <c r="AZ104" i="75"/>
  <c r="AY104" i="75"/>
  <c r="AX104" i="75"/>
  <c r="AW104" i="75"/>
  <c r="AV104" i="75"/>
  <c r="AD104" i="75"/>
  <c r="BB105" i="75"/>
  <c r="BA105" i="75"/>
  <c r="AZ105" i="75"/>
  <c r="AY105" i="75"/>
  <c r="AX105" i="75"/>
  <c r="AW105" i="75"/>
  <c r="AV105" i="75"/>
  <c r="AD105" i="75"/>
  <c r="BB106" i="75"/>
  <c r="BA106" i="75"/>
  <c r="AZ106" i="75"/>
  <c r="AY106" i="75"/>
  <c r="AX106" i="75"/>
  <c r="AW106" i="75"/>
  <c r="AV106" i="75"/>
  <c r="AD106" i="75"/>
  <c r="BB107" i="75"/>
  <c r="BA107" i="75"/>
  <c r="AZ107" i="75"/>
  <c r="AY107" i="75"/>
  <c r="AX107" i="75"/>
  <c r="AW107" i="75"/>
  <c r="AV107" i="75"/>
  <c r="AD107" i="75"/>
  <c r="BB108" i="75"/>
  <c r="BA108" i="75"/>
  <c r="AZ108" i="75"/>
  <c r="AY108" i="75"/>
  <c r="AX108" i="75"/>
  <c r="AW108" i="75"/>
  <c r="AV108" i="75"/>
  <c r="AD108" i="75"/>
  <c r="BB109" i="75"/>
  <c r="BA109" i="75"/>
  <c r="AZ109" i="75"/>
  <c r="AY109" i="75"/>
  <c r="AX109" i="75"/>
  <c r="AW109" i="75"/>
  <c r="AV109" i="75"/>
  <c r="AD109" i="75"/>
  <c r="BB110" i="75"/>
  <c r="BA110" i="75"/>
  <c r="AZ110" i="75"/>
  <c r="AY110" i="75"/>
  <c r="AX110" i="75"/>
  <c r="AW110" i="75"/>
  <c r="AV110" i="75"/>
  <c r="AD110" i="75"/>
  <c r="BB111" i="75"/>
  <c r="BA111" i="75"/>
  <c r="AZ111" i="75"/>
  <c r="AY111" i="75"/>
  <c r="AX111" i="75"/>
  <c r="AW111" i="75"/>
  <c r="AV111" i="75"/>
  <c r="AD111" i="75"/>
  <c r="BB112" i="75"/>
  <c r="BA112" i="75"/>
  <c r="AZ112" i="75"/>
  <c r="AY112" i="75"/>
  <c r="AX112" i="75"/>
  <c r="AW112" i="75"/>
  <c r="AV112" i="75"/>
  <c r="AD112" i="75"/>
  <c r="BB113" i="75"/>
  <c r="BA113" i="75"/>
  <c r="AZ113" i="75"/>
  <c r="AY113" i="75"/>
  <c r="AX113" i="75"/>
  <c r="AW113" i="75"/>
  <c r="AV113" i="75"/>
  <c r="AD113" i="75"/>
  <c r="BB126" i="75"/>
  <c r="BA126" i="75"/>
  <c r="AZ126" i="75"/>
  <c r="AY126" i="75"/>
  <c r="AX126" i="75"/>
  <c r="AW126" i="75"/>
  <c r="AV126" i="75"/>
  <c r="AD126" i="75"/>
  <c r="BB127" i="75"/>
  <c r="BA127" i="75"/>
  <c r="AZ127" i="75"/>
  <c r="AY127" i="75"/>
  <c r="AX127" i="75"/>
  <c r="AW127" i="75"/>
  <c r="AV127" i="75"/>
  <c r="AD127" i="75"/>
  <c r="BB128" i="75"/>
  <c r="BA128" i="75"/>
  <c r="AZ128" i="75"/>
  <c r="AY128" i="75"/>
  <c r="AX128" i="75"/>
  <c r="AW128" i="75"/>
  <c r="AV128" i="75"/>
  <c r="AD128" i="75"/>
  <c r="BB129" i="75"/>
  <c r="BA129" i="75"/>
  <c r="AZ129" i="75"/>
  <c r="AY129" i="75"/>
  <c r="AX129" i="75"/>
  <c r="AW129" i="75"/>
  <c r="AV129" i="75"/>
  <c r="AD129" i="75"/>
  <c r="BB130" i="75"/>
  <c r="BA130" i="75"/>
  <c r="AZ130" i="75"/>
  <c r="AY130" i="75"/>
  <c r="AX130" i="75"/>
  <c r="AW130" i="75"/>
  <c r="AV130" i="75"/>
  <c r="AD130" i="75"/>
  <c r="BB131" i="75"/>
  <c r="BA131" i="75"/>
  <c r="AZ131" i="75"/>
  <c r="AY131" i="75"/>
  <c r="AX131" i="75"/>
  <c r="AW131" i="75"/>
  <c r="AV131" i="75"/>
  <c r="AD131" i="75"/>
  <c r="BB132" i="75"/>
  <c r="BA132" i="75"/>
  <c r="AZ132" i="75"/>
  <c r="AY132" i="75"/>
  <c r="AX132" i="75"/>
  <c r="AW132" i="75"/>
  <c r="AV132" i="75"/>
  <c r="AD132" i="75"/>
  <c r="BB133" i="75"/>
  <c r="BA133" i="75"/>
  <c r="AZ133" i="75"/>
  <c r="AY133" i="75"/>
  <c r="AX133" i="75"/>
  <c r="AW133" i="75"/>
  <c r="AV133" i="75"/>
  <c r="AD133" i="75"/>
  <c r="BB134" i="75"/>
  <c r="BA134" i="75"/>
  <c r="AZ134" i="75"/>
  <c r="AY134" i="75"/>
  <c r="AX134" i="75"/>
  <c r="AW134" i="75"/>
  <c r="AV134" i="75"/>
  <c r="AD134" i="75"/>
  <c r="BB135" i="75"/>
  <c r="BA135" i="75"/>
  <c r="AZ135" i="75"/>
  <c r="AY135" i="75"/>
  <c r="AX135" i="75"/>
  <c r="AW135" i="75"/>
  <c r="AV135" i="75"/>
  <c r="AD135" i="75"/>
  <c r="BB136" i="75"/>
  <c r="BA136" i="75"/>
  <c r="AZ136" i="75"/>
  <c r="AY136" i="75"/>
  <c r="AX136" i="75"/>
  <c r="AW136" i="75"/>
  <c r="AV136" i="75"/>
  <c r="AD136" i="75"/>
  <c r="BB137" i="75"/>
  <c r="BA137" i="75"/>
  <c r="AZ137" i="75"/>
  <c r="AY137" i="75"/>
  <c r="AX137" i="75"/>
  <c r="AW137" i="75"/>
  <c r="AV137" i="75"/>
  <c r="AD137" i="75"/>
  <c r="BB138" i="75"/>
  <c r="BA138" i="75"/>
  <c r="AZ138" i="75"/>
  <c r="AY138" i="75"/>
  <c r="AX138" i="75"/>
  <c r="AW138" i="75"/>
  <c r="AV138" i="75"/>
  <c r="AD138" i="75"/>
  <c r="BB139" i="75"/>
  <c r="BA139" i="75"/>
  <c r="AZ139" i="75"/>
  <c r="AY139" i="75"/>
  <c r="AX139" i="75"/>
  <c r="AW139" i="75"/>
  <c r="AV139" i="75"/>
  <c r="AD139" i="75"/>
  <c r="BB140" i="75"/>
  <c r="BA140" i="75"/>
  <c r="AZ140" i="75"/>
  <c r="AY140" i="75"/>
  <c r="AX140" i="75"/>
  <c r="AW140" i="75"/>
  <c r="AV140" i="75"/>
  <c r="AD140" i="75"/>
  <c r="BB141" i="75"/>
  <c r="BA141" i="75"/>
  <c r="AZ141" i="75"/>
  <c r="AY141" i="75"/>
  <c r="AX141" i="75"/>
  <c r="AW141" i="75"/>
  <c r="AV141" i="75"/>
  <c r="AD141" i="75"/>
  <c r="BB142" i="75"/>
  <c r="BA142" i="75"/>
  <c r="AZ142" i="75"/>
  <c r="AY142" i="75"/>
  <c r="AX142" i="75"/>
  <c r="AW142" i="75"/>
  <c r="AV142" i="75"/>
  <c r="AD142" i="75"/>
  <c r="BB143" i="75"/>
  <c r="BA143" i="75"/>
  <c r="AZ143" i="75"/>
  <c r="AY143" i="75"/>
  <c r="AX143" i="75"/>
  <c r="AW143" i="75"/>
  <c r="AV143" i="75"/>
  <c r="AD143" i="75"/>
  <c r="BB144" i="75"/>
  <c r="BA144" i="75"/>
  <c r="AZ144" i="75"/>
  <c r="AY144" i="75"/>
  <c r="AX144" i="75"/>
  <c r="AW144" i="75"/>
  <c r="AV144" i="75"/>
  <c r="AD144" i="75"/>
  <c r="BB145" i="75"/>
  <c r="BA145" i="75"/>
  <c r="AZ145" i="75"/>
  <c r="AY145" i="75"/>
  <c r="AX145" i="75"/>
  <c r="AW145" i="75"/>
  <c r="AV145" i="75"/>
  <c r="AD145" i="75"/>
  <c r="BB146" i="75"/>
  <c r="BA146" i="75"/>
  <c r="AZ146" i="75"/>
  <c r="AY146" i="75"/>
  <c r="AX146" i="75"/>
  <c r="AW146" i="75"/>
  <c r="AV146" i="75"/>
  <c r="AD146" i="75"/>
  <c r="BB147" i="75"/>
  <c r="BA147" i="75"/>
  <c r="AZ147" i="75"/>
  <c r="AY147" i="75"/>
  <c r="AX147" i="75"/>
  <c r="AW147" i="75"/>
  <c r="AV147" i="75"/>
  <c r="AD147" i="75"/>
  <c r="BB148" i="75"/>
  <c r="BA148" i="75"/>
  <c r="AZ148" i="75"/>
  <c r="AY148" i="75"/>
  <c r="AX148" i="75"/>
  <c r="AW148" i="75"/>
  <c r="AV148" i="75"/>
  <c r="AD148" i="75"/>
  <c r="BB149" i="75"/>
  <c r="BA149" i="75"/>
  <c r="AZ149" i="75"/>
  <c r="AY149" i="75"/>
  <c r="AX149" i="75"/>
  <c r="AW149" i="75"/>
  <c r="AV149" i="75"/>
  <c r="AD149" i="75"/>
  <c r="BB150" i="75"/>
  <c r="BA150" i="75"/>
  <c r="AZ150" i="75"/>
  <c r="AY150" i="75"/>
  <c r="AX150" i="75"/>
  <c r="AW150" i="75"/>
  <c r="AV150" i="75"/>
  <c r="AD150" i="75"/>
  <c r="BB151" i="75"/>
  <c r="BA151" i="75"/>
  <c r="AZ151" i="75"/>
  <c r="AY151" i="75"/>
  <c r="AX151" i="75"/>
  <c r="AW151" i="75"/>
  <c r="AV151" i="75"/>
  <c r="AD151" i="75"/>
  <c r="BB152" i="75"/>
  <c r="BA152" i="75"/>
  <c r="AZ152" i="75"/>
  <c r="AY152" i="75"/>
  <c r="AX152" i="75"/>
  <c r="AW152" i="75"/>
  <c r="AV152" i="75"/>
  <c r="AD152" i="75"/>
  <c r="BB153" i="75"/>
  <c r="BA153" i="75"/>
  <c r="AZ153" i="75"/>
  <c r="AY153" i="75"/>
  <c r="AX153" i="75"/>
  <c r="AW153" i="75"/>
  <c r="AV153" i="75"/>
  <c r="AD153" i="75"/>
  <c r="BB154" i="75"/>
  <c r="BA154" i="75"/>
  <c r="AZ154" i="75"/>
  <c r="AY154" i="75"/>
  <c r="AX154" i="75"/>
  <c r="AW154" i="75"/>
  <c r="AV154" i="75"/>
  <c r="AD154" i="75"/>
  <c r="BB155" i="75"/>
  <c r="BA155" i="75"/>
  <c r="AZ155" i="75"/>
  <c r="AY155" i="75"/>
  <c r="AX155" i="75"/>
  <c r="AW155" i="75"/>
  <c r="AV155" i="75"/>
  <c r="AD155" i="75"/>
  <c r="BB156" i="75"/>
  <c r="BA156" i="75"/>
  <c r="AZ156" i="75"/>
  <c r="AY156" i="75"/>
  <c r="AX156" i="75"/>
  <c r="AW156" i="75"/>
  <c r="AV156" i="75"/>
  <c r="AD156" i="75"/>
  <c r="BB157" i="75"/>
  <c r="BA157" i="75"/>
  <c r="AZ157" i="75"/>
  <c r="AY157" i="75"/>
  <c r="AX157" i="75"/>
  <c r="AW157" i="75"/>
  <c r="AV157" i="75"/>
  <c r="AD157" i="75"/>
  <c r="BB158" i="75"/>
  <c r="BA158" i="75"/>
  <c r="AZ158" i="75"/>
  <c r="AY158" i="75"/>
  <c r="AX158" i="75"/>
  <c r="AW158" i="75"/>
  <c r="AV158" i="75"/>
  <c r="AD158" i="75"/>
  <c r="BB159" i="75"/>
  <c r="BA159" i="75"/>
  <c r="AZ159" i="75"/>
  <c r="AY159" i="75"/>
  <c r="AX159" i="75"/>
  <c r="AW159" i="75"/>
  <c r="AV159" i="75"/>
  <c r="AD159" i="75"/>
  <c r="BB160" i="75"/>
  <c r="BA160" i="75"/>
  <c r="AZ160" i="75"/>
  <c r="AY160" i="75"/>
  <c r="AX160" i="75"/>
  <c r="AW160" i="75"/>
  <c r="AV160" i="75"/>
  <c r="AD160" i="75"/>
  <c r="BB161" i="75"/>
  <c r="BA161" i="75"/>
  <c r="AZ161" i="75"/>
  <c r="AY161" i="75"/>
  <c r="AX161" i="75"/>
  <c r="AW161" i="75"/>
  <c r="AV161" i="75"/>
  <c r="AD161" i="75"/>
  <c r="BB162" i="75"/>
  <c r="BA162" i="75"/>
  <c r="AZ162" i="75"/>
  <c r="AY162" i="75"/>
  <c r="AX162" i="75"/>
  <c r="AW162" i="75"/>
  <c r="AV162" i="75"/>
  <c r="AD162" i="75"/>
  <c r="BB163" i="75"/>
  <c r="BA163" i="75"/>
  <c r="AZ163" i="75"/>
  <c r="AY163" i="75"/>
  <c r="AX163" i="75"/>
  <c r="AW163" i="75"/>
  <c r="AV163" i="75"/>
  <c r="AD163" i="75"/>
  <c r="BB164" i="75"/>
  <c r="BA164" i="75"/>
  <c r="AZ164" i="75"/>
  <c r="AY164" i="75"/>
  <c r="AX164" i="75"/>
  <c r="AW164" i="75"/>
  <c r="AV164" i="75"/>
  <c r="AD164" i="75"/>
  <c r="BB165" i="75"/>
  <c r="BA165" i="75"/>
  <c r="AZ165" i="75"/>
  <c r="AY165" i="75"/>
  <c r="AX165" i="75"/>
  <c r="AW165" i="75"/>
  <c r="AV165" i="75"/>
  <c r="AD165" i="75"/>
  <c r="BB166" i="75"/>
  <c r="BA166" i="75"/>
  <c r="AZ166" i="75"/>
  <c r="AY166" i="75"/>
  <c r="AX166" i="75"/>
  <c r="AW166" i="75"/>
  <c r="AV166" i="75"/>
  <c r="AD166" i="75"/>
  <c r="BB167" i="75"/>
  <c r="BA167" i="75"/>
  <c r="AZ167" i="75"/>
  <c r="AY167" i="75"/>
  <c r="AX167" i="75"/>
  <c r="AW167" i="75"/>
  <c r="AV167" i="75"/>
  <c r="AD167" i="75"/>
  <c r="BB168" i="75"/>
  <c r="BA168" i="75"/>
  <c r="AZ168" i="75"/>
  <c r="AY168" i="75"/>
  <c r="AX168" i="75"/>
  <c r="AW168" i="75"/>
  <c r="AV168" i="75"/>
  <c r="AD168" i="75"/>
  <c r="BB169" i="75"/>
  <c r="BA169" i="75"/>
  <c r="AZ169" i="75"/>
  <c r="AY169" i="75"/>
  <c r="AX169" i="75"/>
  <c r="AW169" i="75"/>
  <c r="AV169" i="75"/>
  <c r="AD169" i="75"/>
  <c r="BB170" i="75"/>
  <c r="BA170" i="75"/>
  <c r="AZ170" i="75"/>
  <c r="AY170" i="75"/>
  <c r="AX170" i="75"/>
  <c r="AW170" i="75"/>
  <c r="AV170" i="75"/>
  <c r="AD170" i="75"/>
  <c r="BB171" i="75"/>
  <c r="BA171" i="75"/>
  <c r="AZ171" i="75"/>
  <c r="AY171" i="75"/>
  <c r="AX171" i="75"/>
  <c r="AW171" i="75"/>
  <c r="AV171" i="75"/>
  <c r="AD171" i="75"/>
  <c r="BB172" i="75"/>
  <c r="BA172" i="75"/>
  <c r="AZ172" i="75"/>
  <c r="AY172" i="75"/>
  <c r="AX172" i="75"/>
  <c r="AW172" i="75"/>
  <c r="AV172" i="75"/>
  <c r="AD172" i="75"/>
  <c r="BB173" i="75"/>
  <c r="BA173" i="75"/>
  <c r="AZ173" i="75"/>
  <c r="AY173" i="75"/>
  <c r="AX173" i="75"/>
  <c r="AW173" i="75"/>
  <c r="AV173" i="75"/>
  <c r="AD173" i="75"/>
  <c r="BB174" i="75"/>
  <c r="BA174" i="75"/>
  <c r="AZ174" i="75"/>
  <c r="AY174" i="75"/>
  <c r="AX174" i="75"/>
  <c r="AW174" i="75"/>
  <c r="AV174" i="75"/>
  <c r="AD174" i="75"/>
  <c r="BB175" i="75"/>
  <c r="BA175" i="75"/>
  <c r="AZ175" i="75"/>
  <c r="AY175" i="75"/>
  <c r="AX175" i="75"/>
  <c r="AW175" i="75"/>
  <c r="AV175" i="75"/>
  <c r="AD175" i="75"/>
  <c r="BB176" i="75"/>
  <c r="BA176" i="75"/>
  <c r="AZ176" i="75"/>
  <c r="AY176" i="75"/>
  <c r="AX176" i="75"/>
  <c r="AW176" i="75"/>
  <c r="AV176" i="75"/>
  <c r="AD176" i="75"/>
  <c r="BB177" i="75"/>
  <c r="BA177" i="75"/>
  <c r="AZ177" i="75"/>
  <c r="AY177" i="75"/>
  <c r="AX177" i="75"/>
  <c r="AW177" i="75"/>
  <c r="AV177" i="75"/>
  <c r="AD177" i="75"/>
  <c r="BB178" i="75"/>
  <c r="BA178" i="75"/>
  <c r="AZ178" i="75"/>
  <c r="AY178" i="75"/>
  <c r="AX178" i="75"/>
  <c r="AW178" i="75"/>
  <c r="AV178" i="75"/>
  <c r="AD178" i="75"/>
  <c r="BB179" i="75"/>
  <c r="BA179" i="75"/>
  <c r="AZ179" i="75"/>
  <c r="AY179" i="75"/>
  <c r="AX179" i="75"/>
  <c r="AW179" i="75"/>
  <c r="AV179" i="75"/>
  <c r="AD179" i="75"/>
  <c r="BB180" i="75"/>
  <c r="BA180" i="75"/>
  <c r="AZ180" i="75"/>
  <c r="AY180" i="75"/>
  <c r="AX180" i="75"/>
  <c r="AW180" i="75"/>
  <c r="AV180" i="75"/>
  <c r="AD180" i="75"/>
  <c r="BB181" i="75"/>
  <c r="BA181" i="75"/>
  <c r="AZ181" i="75"/>
  <c r="AY181" i="75"/>
  <c r="AX181" i="75"/>
  <c r="AW181" i="75"/>
  <c r="AV181" i="75"/>
  <c r="AD181" i="75"/>
  <c r="BB182" i="75"/>
  <c r="BA182" i="75"/>
  <c r="AZ182" i="75"/>
  <c r="AY182" i="75"/>
  <c r="AX182" i="75"/>
  <c r="AW182" i="75"/>
  <c r="AV182" i="75"/>
  <c r="AD182" i="75"/>
  <c r="BB183" i="75"/>
  <c r="BA183" i="75"/>
  <c r="AZ183" i="75"/>
  <c r="AY183" i="75"/>
  <c r="AX183" i="75"/>
  <c r="AW183" i="75"/>
  <c r="AV183" i="75"/>
  <c r="AD183" i="75"/>
  <c r="BB184" i="75"/>
  <c r="BA184" i="75"/>
  <c r="AZ184" i="75"/>
  <c r="AY184" i="75"/>
  <c r="AX184" i="75"/>
  <c r="AW184" i="75"/>
  <c r="AV184" i="75"/>
  <c r="AD184" i="75"/>
  <c r="BB185" i="75"/>
  <c r="BA185" i="75"/>
  <c r="AZ185" i="75"/>
  <c r="AY185" i="75"/>
  <c r="AX185" i="75"/>
  <c r="AW185" i="75"/>
  <c r="AV185" i="75"/>
  <c r="AD185" i="75"/>
  <c r="BB186" i="75"/>
  <c r="BA186" i="75"/>
  <c r="AZ186" i="75"/>
  <c r="AY186" i="75"/>
  <c r="AX186" i="75"/>
  <c r="AW186" i="75"/>
  <c r="AV186" i="75"/>
  <c r="AD186" i="75"/>
  <c r="BB187" i="75"/>
  <c r="BA187" i="75"/>
  <c r="AZ187" i="75"/>
  <c r="AY187" i="75"/>
  <c r="AX187" i="75"/>
  <c r="AW187" i="75"/>
  <c r="AV187" i="75"/>
  <c r="AD187" i="75"/>
  <c r="BB188" i="75"/>
  <c r="BA188" i="75"/>
  <c r="AZ188" i="75"/>
  <c r="AY188" i="75"/>
  <c r="AX188" i="75"/>
  <c r="AW188" i="75"/>
  <c r="AV188" i="75"/>
  <c r="AD188" i="75"/>
  <c r="BB189" i="75"/>
  <c r="BA189" i="75"/>
  <c r="AZ189" i="75"/>
  <c r="AY189" i="75"/>
  <c r="AX189" i="75"/>
  <c r="AW189" i="75"/>
  <c r="AV189" i="75"/>
  <c r="AD189" i="75"/>
  <c r="BB190" i="75"/>
  <c r="BA190" i="75"/>
  <c r="AZ190" i="75"/>
  <c r="AY190" i="75"/>
  <c r="AX190" i="75"/>
  <c r="AW190" i="75"/>
  <c r="AV190" i="75"/>
  <c r="AD190" i="75"/>
  <c r="BB191" i="75"/>
  <c r="BA191" i="75"/>
  <c r="AZ191" i="75"/>
  <c r="AY191" i="75"/>
  <c r="AX191" i="75"/>
  <c r="AW191" i="75"/>
  <c r="AV191" i="75"/>
  <c r="AD191" i="75"/>
  <c r="BB192" i="75"/>
  <c r="BA192" i="75"/>
  <c r="AZ192" i="75"/>
  <c r="AY192" i="75"/>
  <c r="AX192" i="75"/>
  <c r="AW192" i="75"/>
  <c r="AV192" i="75"/>
  <c r="AD192" i="75"/>
  <c r="BB193" i="75"/>
  <c r="BA193" i="75"/>
  <c r="AZ193" i="75"/>
  <c r="AY193" i="75"/>
  <c r="AX193" i="75"/>
  <c r="AW193" i="75"/>
  <c r="AV193" i="75"/>
  <c r="AD193" i="75"/>
  <c r="BB194" i="75"/>
  <c r="BA194" i="75"/>
  <c r="AZ194" i="75"/>
  <c r="AY194" i="75"/>
  <c r="AX194" i="75"/>
  <c r="AW194" i="75"/>
  <c r="AV194" i="75"/>
  <c r="AD194" i="75"/>
  <c r="BB195" i="75"/>
  <c r="BA195" i="75"/>
  <c r="AZ195" i="75"/>
  <c r="AY195" i="75"/>
  <c r="AX195" i="75"/>
  <c r="AW195" i="75"/>
  <c r="AV195" i="75"/>
  <c r="AD195" i="75"/>
  <c r="BB196" i="75"/>
  <c r="BA196" i="75"/>
  <c r="AZ196" i="75"/>
  <c r="AY196" i="75"/>
  <c r="AX196" i="75"/>
  <c r="AW196" i="75"/>
  <c r="AV196" i="75"/>
  <c r="AD196" i="75"/>
  <c r="BB197" i="75"/>
  <c r="BA197" i="75"/>
  <c r="AZ197" i="75"/>
  <c r="AY197" i="75"/>
  <c r="AX197" i="75"/>
  <c r="AW197" i="75"/>
  <c r="AV197" i="75"/>
  <c r="AD197" i="75"/>
  <c r="BB198" i="75"/>
  <c r="BA198" i="75"/>
  <c r="AZ198" i="75"/>
  <c r="AY198" i="75"/>
  <c r="AX198" i="75"/>
  <c r="AW198" i="75"/>
  <c r="AV198" i="75"/>
  <c r="AD198" i="75"/>
  <c r="BB199" i="75"/>
  <c r="BA199" i="75"/>
  <c r="AZ199" i="75"/>
  <c r="AY199" i="75"/>
  <c r="AX199" i="75"/>
  <c r="AW199" i="75"/>
  <c r="AV199" i="75"/>
  <c r="AD199" i="75"/>
  <c r="BB200" i="75"/>
  <c r="BA200" i="75"/>
  <c r="AZ200" i="75"/>
  <c r="AY200" i="75"/>
  <c r="AX200" i="75"/>
  <c r="AW200" i="75"/>
  <c r="AV200" i="75"/>
  <c r="AD200" i="75"/>
  <c r="BB201" i="75"/>
  <c r="BA201" i="75"/>
  <c r="AZ201" i="75"/>
  <c r="AY201" i="75"/>
  <c r="AX201" i="75"/>
  <c r="AW201" i="75"/>
  <c r="AV201" i="75"/>
  <c r="AD201" i="75"/>
  <c r="BB202" i="75"/>
  <c r="BA202" i="75"/>
  <c r="AZ202" i="75"/>
  <c r="AY202" i="75"/>
  <c r="AX202" i="75"/>
  <c r="AW202" i="75"/>
  <c r="AV202" i="75"/>
  <c r="AD202" i="75"/>
  <c r="BB203" i="75"/>
  <c r="BA203" i="75"/>
  <c r="AZ203" i="75"/>
  <c r="AY203" i="75"/>
  <c r="AX203" i="75"/>
  <c r="AW203" i="75"/>
  <c r="AV203" i="75"/>
  <c r="AD203" i="75"/>
  <c r="BB204" i="75"/>
  <c r="BA204" i="75"/>
  <c r="AZ204" i="75"/>
  <c r="AY204" i="75"/>
  <c r="AX204" i="75"/>
  <c r="AW204" i="75"/>
  <c r="AV204" i="75"/>
  <c r="AD204" i="75"/>
  <c r="BB205" i="75"/>
  <c r="BA205" i="75"/>
  <c r="AZ205" i="75"/>
  <c r="AY205" i="75"/>
  <c r="AX205" i="75"/>
  <c r="AW205" i="75"/>
  <c r="AV205" i="75"/>
  <c r="AD205" i="75"/>
  <c r="BB206" i="75"/>
  <c r="BA206" i="75"/>
  <c r="AZ206" i="75"/>
  <c r="AY206" i="75"/>
  <c r="AX206" i="75"/>
  <c r="AW206" i="75"/>
  <c r="AV206" i="75"/>
  <c r="AD206" i="75"/>
  <c r="BB207" i="75"/>
  <c r="BA207" i="75"/>
  <c r="AZ207" i="75"/>
  <c r="AY207" i="75"/>
  <c r="AX207" i="75"/>
  <c r="AW207" i="75"/>
  <c r="AV207" i="75"/>
  <c r="AD207" i="75"/>
  <c r="BB208" i="75"/>
  <c r="BA208" i="75"/>
  <c r="AZ208" i="75"/>
  <c r="AY208" i="75"/>
  <c r="AX208" i="75"/>
  <c r="AW208" i="75"/>
  <c r="AV208" i="75"/>
  <c r="AD208" i="75"/>
  <c r="BB209" i="75"/>
  <c r="BA209" i="75"/>
  <c r="AZ209" i="75"/>
  <c r="AY209" i="75"/>
  <c r="AX209" i="75"/>
  <c r="AW209" i="75"/>
  <c r="AV209" i="75"/>
  <c r="AD209" i="75"/>
  <c r="BB210" i="75"/>
  <c r="BA210" i="75"/>
  <c r="AZ210" i="75"/>
  <c r="AY210" i="75"/>
  <c r="AX210" i="75"/>
  <c r="AW210" i="75"/>
  <c r="AV210" i="75"/>
  <c r="AD210" i="75"/>
  <c r="BB211" i="75"/>
  <c r="BA211" i="75"/>
  <c r="AZ211" i="75"/>
  <c r="AY211" i="75"/>
  <c r="AX211" i="75"/>
  <c r="AW211" i="75"/>
  <c r="AV211" i="75"/>
  <c r="AD211" i="75"/>
  <c r="BB212" i="75"/>
  <c r="BA212" i="75"/>
  <c r="AZ212" i="75"/>
  <c r="AY212" i="75"/>
  <c r="AX212" i="75"/>
  <c r="AW212" i="75"/>
  <c r="AV212" i="75"/>
  <c r="AD212" i="75"/>
  <c r="BB213" i="75"/>
  <c r="BA213" i="75"/>
  <c r="AZ213" i="75"/>
  <c r="AY213" i="75"/>
  <c r="AX213" i="75"/>
  <c r="AW213" i="75"/>
  <c r="AV213" i="75"/>
  <c r="AD213" i="75"/>
  <c r="BB217" i="75"/>
  <c r="BA217" i="75"/>
  <c r="AZ217" i="75"/>
  <c r="AY217" i="75"/>
  <c r="AX217" i="75"/>
  <c r="AW217" i="75"/>
  <c r="AV217" i="75"/>
  <c r="AD217" i="75"/>
  <c r="BB218" i="75"/>
  <c r="BA218" i="75"/>
  <c r="AZ218" i="75"/>
  <c r="AY218" i="75"/>
  <c r="AX218" i="75"/>
  <c r="AW218" i="75"/>
  <c r="AV218" i="75"/>
  <c r="AD218" i="75"/>
  <c r="BB219" i="75"/>
  <c r="BA219" i="75"/>
  <c r="AZ219" i="75"/>
  <c r="AY219" i="75"/>
  <c r="AX219" i="75"/>
  <c r="AW219" i="75"/>
  <c r="AV219" i="75"/>
  <c r="AD219" i="75"/>
  <c r="BB220" i="75"/>
  <c r="BA220" i="75"/>
  <c r="AZ220" i="75"/>
  <c r="AY220" i="75"/>
  <c r="AX220" i="75"/>
  <c r="AW220" i="75"/>
  <c r="AV220" i="75"/>
  <c r="AD220" i="75"/>
  <c r="BB221" i="75"/>
  <c r="BA221" i="75"/>
  <c r="AZ221" i="75"/>
  <c r="AY221" i="75"/>
  <c r="AX221" i="75"/>
  <c r="AW221" i="75"/>
  <c r="AV221" i="75"/>
  <c r="AD221" i="75"/>
  <c r="BB67" i="75"/>
  <c r="BA67" i="75"/>
  <c r="AZ67" i="75"/>
  <c r="AY67" i="75"/>
  <c r="AX67" i="75"/>
  <c r="AW67" i="75"/>
  <c r="AV67" i="75"/>
  <c r="AD67" i="75"/>
  <c r="BB65" i="75"/>
  <c r="BA65" i="75"/>
  <c r="AZ65" i="75"/>
  <c r="AY65" i="75"/>
  <c r="AX65" i="75"/>
  <c r="AW65" i="75"/>
  <c r="AV65" i="75"/>
  <c r="AD65" i="75"/>
  <c r="AS3" i="75"/>
  <c r="AS582" i="75"/>
  <c r="AS14" i="75"/>
  <c r="AS15" i="75"/>
  <c r="AS16" i="75"/>
  <c r="AS17" i="75"/>
  <c r="AS18" i="75"/>
  <c r="AS19" i="75"/>
  <c r="AS20" i="75"/>
  <c r="AS21" i="75"/>
  <c r="AS22" i="75"/>
  <c r="AS23" i="75"/>
  <c r="AS24" i="75"/>
  <c r="AS25" i="75"/>
  <c r="AS26" i="75"/>
  <c r="AS27" i="75"/>
  <c r="AS28" i="75"/>
  <c r="AS29" i="75"/>
  <c r="AS30" i="75"/>
  <c r="AS31" i="75"/>
  <c r="AS32" i="75"/>
  <c r="AS33" i="75"/>
  <c r="AS34" i="75"/>
  <c r="AS35" i="75"/>
  <c r="AS36" i="75"/>
  <c r="AS37" i="75"/>
  <c r="AS38" i="75"/>
  <c r="AS39" i="75"/>
  <c r="AS40" i="75"/>
  <c r="AS41" i="75"/>
  <c r="AS42" i="75"/>
  <c r="AS43" i="75"/>
  <c r="AS44" i="75"/>
  <c r="AS45" i="75"/>
  <c r="AS46" i="75"/>
  <c r="AS47" i="75"/>
  <c r="AS48" i="75"/>
  <c r="AS49" i="75"/>
  <c r="AS50" i="75"/>
  <c r="AS51" i="75"/>
  <c r="AS52" i="75"/>
  <c r="AS53" i="75"/>
  <c r="AS54" i="75"/>
  <c r="AS55" i="75"/>
  <c r="AS56" i="75"/>
  <c r="AS57" i="75"/>
  <c r="AS58" i="75"/>
  <c r="AS59" i="75"/>
  <c r="AS60" i="75"/>
  <c r="AS61" i="75"/>
  <c r="AS62" i="75"/>
  <c r="AS63" i="75"/>
  <c r="AS64" i="75"/>
  <c r="AS65" i="75"/>
  <c r="AS66" i="75"/>
  <c r="AS67" i="75"/>
  <c r="AS68" i="75"/>
  <c r="AS69" i="75"/>
  <c r="AS70" i="75"/>
  <c r="AS71" i="75"/>
  <c r="AS72" i="75"/>
  <c r="AS73" i="75"/>
  <c r="AS74" i="75"/>
  <c r="AS75" i="75"/>
  <c r="AS76" i="75"/>
  <c r="AS77" i="75"/>
  <c r="AS78" i="75"/>
  <c r="AS79" i="75"/>
  <c r="AS80" i="75"/>
  <c r="AS81" i="75"/>
  <c r="AS82" i="75"/>
  <c r="AS83" i="75"/>
  <c r="AS84" i="75"/>
  <c r="AS85" i="75"/>
  <c r="AS86" i="75"/>
  <c r="AS87" i="75"/>
  <c r="AS88" i="75"/>
  <c r="AS89" i="75"/>
  <c r="AS90" i="75"/>
  <c r="AS91" i="75"/>
  <c r="AS92" i="75"/>
  <c r="AS93" i="75"/>
  <c r="AS94" i="75"/>
  <c r="AS95" i="75"/>
  <c r="AS96" i="75"/>
  <c r="AS97" i="75"/>
  <c r="AS98" i="75"/>
  <c r="AS99" i="75"/>
  <c r="AS100" i="75"/>
  <c r="AS101" i="75"/>
  <c r="AS102" i="75"/>
  <c r="AS103" i="75"/>
  <c r="AS104" i="75"/>
  <c r="AS105" i="75"/>
  <c r="AS106" i="75"/>
  <c r="AS107" i="75"/>
  <c r="AS108" i="75"/>
  <c r="AS109" i="75"/>
  <c r="AS110" i="75"/>
  <c r="AS111" i="75"/>
  <c r="AS112" i="75"/>
  <c r="AS113" i="75"/>
  <c r="AS115" i="75"/>
  <c r="AS126" i="75"/>
  <c r="AS127" i="75"/>
  <c r="AS128" i="75"/>
  <c r="AS129" i="75"/>
  <c r="AS130" i="75"/>
  <c r="AS131" i="75"/>
  <c r="AS132" i="75"/>
  <c r="AS133" i="75"/>
  <c r="AS134" i="75"/>
  <c r="AS135" i="75"/>
  <c r="AS136" i="75"/>
  <c r="AS137" i="75"/>
  <c r="AS138" i="75"/>
  <c r="AS139" i="75"/>
  <c r="AS140" i="75"/>
  <c r="AS141" i="75"/>
  <c r="AS142" i="75"/>
  <c r="AS143" i="75"/>
  <c r="AS144" i="75"/>
  <c r="AS145" i="75"/>
  <c r="AS146" i="75"/>
  <c r="AS147" i="75"/>
  <c r="AS148" i="75"/>
  <c r="AS149" i="75"/>
  <c r="AS150" i="75"/>
  <c r="AS151" i="75"/>
  <c r="AS152" i="75"/>
  <c r="AS153" i="75"/>
  <c r="AS154" i="75"/>
  <c r="AS155" i="75"/>
  <c r="AS156" i="75"/>
  <c r="AS157" i="75"/>
  <c r="AS158" i="75"/>
  <c r="AS159" i="75"/>
  <c r="AS160" i="75"/>
  <c r="AS161" i="75"/>
  <c r="AS162" i="75"/>
  <c r="AS163" i="75"/>
  <c r="AS164" i="75"/>
  <c r="AS165" i="75"/>
  <c r="AS166" i="75"/>
  <c r="AS167" i="75"/>
  <c r="AS168" i="75"/>
  <c r="AS169" i="75"/>
  <c r="AS170" i="75"/>
  <c r="AS171" i="75"/>
  <c r="AS172" i="75"/>
  <c r="AS173" i="75"/>
  <c r="AS174" i="75"/>
  <c r="AS175" i="75"/>
  <c r="AS176" i="75"/>
  <c r="AS177" i="75"/>
  <c r="AS178" i="75"/>
  <c r="AS179" i="75"/>
  <c r="AS180" i="75"/>
  <c r="AS181" i="75"/>
  <c r="AS182" i="75"/>
  <c r="AS183" i="75"/>
  <c r="AS184" i="75"/>
  <c r="AS185" i="75"/>
  <c r="AS186" i="75"/>
  <c r="AS187" i="75"/>
  <c r="AS188" i="75"/>
  <c r="AS189" i="75"/>
  <c r="AS190" i="75"/>
  <c r="AS191" i="75"/>
  <c r="AS192" i="75"/>
  <c r="AS193" i="75"/>
  <c r="AS194" i="75"/>
  <c r="AS195" i="75"/>
  <c r="AS196" i="75"/>
  <c r="AS197" i="75"/>
  <c r="AS198" i="75"/>
  <c r="AS199" i="75"/>
  <c r="AS200" i="75"/>
  <c r="AS201" i="75"/>
  <c r="AS202" i="75"/>
  <c r="AS203" i="75"/>
  <c r="AS204" i="75"/>
  <c r="AS205" i="75"/>
  <c r="AS206" i="75"/>
  <c r="AS207" i="75"/>
  <c r="AS208" i="75"/>
  <c r="AS209" i="75"/>
  <c r="AS210" i="75"/>
  <c r="AS211" i="75"/>
  <c r="AS212" i="75"/>
  <c r="AS213" i="75"/>
  <c r="AS217" i="75"/>
  <c r="AS218" i="75"/>
  <c r="AS219" i="75"/>
  <c r="AS220" i="75"/>
  <c r="AS221" i="75"/>
  <c r="I41" i="73" l="1"/>
  <c r="W51" i="73"/>
  <c r="W53" i="73" s="1"/>
  <c r="W40" i="73" l="1"/>
  <c r="K42" i="73"/>
  <c r="K53" i="73"/>
  <c r="O53" i="73"/>
  <c r="O42" i="73"/>
  <c r="W41" i="73" l="1"/>
  <c r="W42" i="73" s="1"/>
  <c r="M42" i="73"/>
  <c r="Q53" i="73"/>
  <c r="Q42" i="73"/>
  <c r="Q61" i="73" l="1"/>
  <c r="O61" i="73" l="1"/>
  <c r="G61" i="73" s="1"/>
  <c r="M61" i="73"/>
  <c r="K61" i="73" s="1"/>
  <c r="W60" i="73"/>
  <c r="M53" i="7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coji</author>
  </authors>
  <commentList>
    <comment ref="D1" authorId="0" shapeId="0" xr:uid="{801508EC-8402-4FD6-B385-5C7FABA0422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E1" authorId="0" shapeId="0" xr:uid="{5D2D2FC3-C702-4259-A721-BE2748C8B2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F1" authorId="0" shapeId="0" xr:uid="{D5ECD962-FDC0-4CDC-ADDF-0F9328586D49}">
      <text>
        <r>
          <rPr>
            <b/>
            <sz val="9"/>
            <color indexed="81"/>
            <rFont val="ＭＳ Ｐゴシック"/>
            <family val="3"/>
            <charset val="128"/>
          </rPr>
          <t>「売り」の場合、「10」を表記。評価損益・割合(%)の数式に反映される。</t>
        </r>
      </text>
    </comment>
    <comment ref="AC334" authorId="0" shapeId="0" xr:uid="{41D46BB2-81BF-4504-A278-8E59DC8C79D0}">
      <text>
        <r>
          <rPr>
            <sz val="9"/>
            <color indexed="81"/>
            <rFont val="ＭＳ Ｐゴシック"/>
            <family val="3"/>
            <charset val="128"/>
          </rPr>
          <t xml:space="preserve">数式あり
</t>
        </r>
      </text>
    </comment>
    <comment ref="AD334" authorId="0" shapeId="0" xr:uid="{24C405A6-5EA4-4836-947B-BE3B32E29BBE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F334" authorId="0" shapeId="0" xr:uid="{69FBA7FA-4500-407E-963A-3F4252EE8A4F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P334" authorId="0" shapeId="0" xr:uid="{284005C9-18B8-4FD3-AA37-62E98D5236D6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R334" authorId="0" shapeId="0" xr:uid="{D80E8D7C-8899-4589-A781-8AB30B0B50F9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AS334" authorId="0" shapeId="0" xr:uid="{C3CF67CF-3F50-4A3E-8417-C76B278E136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<sst xmlns="http://schemas.openxmlformats.org/spreadsheetml/2006/main" count="5167" uniqueCount="827">
  <si>
    <t>時価評価額[円]</t>
  </si>
  <si>
    <t>評価損益[円]</t>
  </si>
  <si>
    <t>評価損益[％]</t>
  </si>
  <si>
    <t>種別</t>
  </si>
  <si>
    <t>銘柄コード・ティッカー</t>
  </si>
  <si>
    <t>銘柄</t>
  </si>
  <si>
    <t>保有数量</t>
  </si>
  <si>
    <t>［単位］</t>
  </si>
  <si>
    <t>平均取得価額</t>
  </si>
  <si>
    <t>現在値</t>
  </si>
  <si>
    <t>現在値(更新日)</t>
  </si>
  <si>
    <t>(参考為替)</t>
  </si>
  <si>
    <t>前日比</t>
  </si>
  <si>
    <t>時価評価額[外貨]</t>
  </si>
  <si>
    <t>純金上場信託</t>
  </si>
  <si>
    <t>特定</t>
  </si>
  <si>
    <t>純プラチナ上場信託</t>
  </si>
  <si>
    <t>ＩＳ米国リートＥＴＦ</t>
  </si>
  <si>
    <t>九州旅客鉄道</t>
  </si>
  <si>
    <t>ＡＮＡホールディングス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</si>
  <si>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</si>
  <si>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</si>
  <si>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</si>
  <si>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</si>
  <si>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</si>
  <si>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</si>
  <si>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BND</t>
  </si>
  <si>
    <t>バンガード・米国トータル債券市場ETF</t>
  </si>
  <si>
    <t>UAL</t>
  </si>
  <si>
    <t>ユナイテッド・エアラインズ・ホールディングス</t>
  </si>
  <si>
    <t>EIDO</t>
  </si>
  <si>
    <t>iシェアーズ MSCI インドネシア ETF</t>
  </si>
  <si>
    <t>THD</t>
  </si>
  <si>
    <t>iシェアーズ MSCI タイ ETF</t>
  </si>
  <si>
    <t>EPHE</t>
  </si>
  <si>
    <t>iシェアーズ MSCI フィリピン ETF</t>
  </si>
  <si>
    <t>DBA</t>
  </si>
  <si>
    <t>インベスコDBアグリカルチャー・ファンド</t>
  </si>
  <si>
    <t>DBC</t>
  </si>
  <si>
    <t>インベスコDB コモディティ・インデックス・トラッキング・ファンド</t>
  </si>
  <si>
    <t>GDX</t>
  </si>
  <si>
    <t>ヴァンエック・ベクトル・金鉱株ETF</t>
  </si>
  <si>
    <t>AFK</t>
  </si>
  <si>
    <t>ヴァンエック・ベクトル・アフリカ・インデックスETF</t>
  </si>
  <si>
    <t>DAL</t>
  </si>
  <si>
    <t>デルタ航空</t>
  </si>
  <si>
    <t>NCLH</t>
  </si>
  <si>
    <t>ノルウェージャン・クルーズ・ライン</t>
  </si>
  <si>
    <t>EPI</t>
  </si>
  <si>
    <t>ウィズダムツリー  インド株収益ファンド</t>
  </si>
  <si>
    <t>VIG</t>
  </si>
  <si>
    <t>バンガード・米国増配株式ETF</t>
  </si>
  <si>
    <t>AAL</t>
  </si>
  <si>
    <t>アメリカン・エアーラインズ・グループ</t>
  </si>
  <si>
    <t>XLF</t>
  </si>
  <si>
    <t>金融セレクト・セクター SPDR ファンド</t>
  </si>
  <si>
    <t>CCL</t>
  </si>
  <si>
    <t>カーニバル</t>
  </si>
  <si>
    <t>LUV</t>
  </si>
  <si>
    <t>サウスウエスト・エアライン</t>
  </si>
  <si>
    <t>GLDM</t>
  </si>
  <si>
    <t>SPDR ゴールド・ミニシェアーズ・トラスト</t>
  </si>
  <si>
    <t>RCL</t>
  </si>
  <si>
    <t>ロイヤル・カリビアン・グループ</t>
  </si>
  <si>
    <t>EZA</t>
  </si>
  <si>
    <t>iシェアーズ MSCI 南アフリカ ETF</t>
  </si>
  <si>
    <t>AGG</t>
  </si>
  <si>
    <t>iシェアーズ　コア米国総合債券ETF</t>
  </si>
  <si>
    <t>TLT</t>
  </si>
  <si>
    <t>iシェアーズ 米国国債 20年超 ETF</t>
  </si>
  <si>
    <t>ＮＦＪ－ＲＥＩＴ</t>
  </si>
  <si>
    <t>Ｉシェアーズ・コアＪリート</t>
  </si>
  <si>
    <t>ダイワ東証ＲＥＩＴ指数</t>
  </si>
  <si>
    <t>ＮＦ銀行業</t>
  </si>
  <si>
    <t>ＮＦ外債ヘッジ無</t>
  </si>
  <si>
    <t>ＯＮＥＥＴＦ東証ＲＥＩＴ</t>
  </si>
  <si>
    <t>取得単価</t>
  </si>
  <si>
    <t>LQD iシェアーズ iBoxx USD投資適格社債 ETF</t>
  </si>
  <si>
    <t>PFF iシェアーズ優先株式&amp;インカム証券ETF</t>
  </si>
  <si>
    <t>XLE エネルギーセレクトセクターSPDRファンド</t>
  </si>
  <si>
    <t>ＮＥＸＴ　ＦＵＮＤＳ　ＴＯＰＩＸ連動型上場投信</t>
  </si>
  <si>
    <t>評価額</t>
  </si>
  <si>
    <t>評価損益</t>
  </si>
  <si>
    <t>ｉシェアーズ・コア　米国債７−１０年　ＥＴＦ</t>
  </si>
  <si>
    <t>ＮＥＸＴ　ＦＵＮＤＳ　インド株式指数・Ｎｉｆｔｙ　５０連動型上場投信</t>
  </si>
  <si>
    <t>ＣＤＳ</t>
  </si>
  <si>
    <t>日本ケアサプライ</t>
  </si>
  <si>
    <t>ＭＡＸＩＳ米国株式（Ｓ＆Ｐ５００）上場投信</t>
  </si>
  <si>
    <t>ＭＡＸＩＳ全世界株式（オール・カントリー）上場投信</t>
  </si>
  <si>
    <t>旭化成</t>
  </si>
  <si>
    <t>自重堂</t>
  </si>
  <si>
    <t>プロシップ</t>
  </si>
  <si>
    <t>インテージホールディングス</t>
  </si>
  <si>
    <t>日本エス・エイチ・エル</t>
  </si>
  <si>
    <t>ユー・エス・エス</t>
  </si>
  <si>
    <t>ブリヂストン</t>
  </si>
  <si>
    <t>アビスト</t>
  </si>
  <si>
    <t>アマダ</t>
  </si>
  <si>
    <t>小松製作所</t>
  </si>
  <si>
    <t>ニホンフラッシュ</t>
  </si>
  <si>
    <t>バルカー</t>
  </si>
  <si>
    <t>伊藤忠商事</t>
  </si>
  <si>
    <t>丸紅</t>
  </si>
  <si>
    <t>三井物産</t>
  </si>
  <si>
    <t>住友商事</t>
  </si>
  <si>
    <t>三菱商事</t>
  </si>
  <si>
    <t>兼松エレクトロニクス</t>
  </si>
  <si>
    <t>三菱ＵＦＪフィナンシャル・グループ</t>
  </si>
  <si>
    <t>三井住友フィナンシャルグループ</t>
  </si>
  <si>
    <t>みずほフィナンシャルグループ</t>
  </si>
  <si>
    <t>芙蓉総合リース</t>
  </si>
  <si>
    <t>東京センチュリー</t>
  </si>
  <si>
    <t>オリックス</t>
  </si>
  <si>
    <t>第一生命ホールディングス</t>
  </si>
  <si>
    <t>東京海上ホールディングス</t>
  </si>
  <si>
    <t>東日本旅客鉄道</t>
  </si>
  <si>
    <t>西日本旅客鉄道</t>
  </si>
  <si>
    <t>東海旅客鉄道</t>
  </si>
  <si>
    <t>日本航空</t>
  </si>
  <si>
    <t>日本電信電話</t>
  </si>
  <si>
    <t>ＫＤＤＩ</t>
  </si>
  <si>
    <t>沖縄セルラー電話</t>
  </si>
  <si>
    <t>蔵王産業</t>
  </si>
  <si>
    <t>楽天・全米株式インデックス・ファンド（楽天・バンガード・ファンド（全米株式））</t>
  </si>
  <si>
    <t>eMAXIS Slim 米国株式(S&amp;P500)</t>
  </si>
  <si>
    <t>iFreeNEXT NASDAQ100インデックス</t>
  </si>
  <si>
    <t>三菱ＵＦＪ国際－ｅＭＡＸＩＳ　Ｓｌｉｍ　全世界株式（オール・カントリー） メールアラート画面へ</t>
  </si>
  <si>
    <t xml:space="preserve">現買 現売 </t>
  </si>
  <si>
    <t>1541 純プラ信 メールアラート画面へ</t>
  </si>
  <si>
    <t>9020 ＪＲ東 メールアラート画面へ</t>
  </si>
  <si>
    <t>9021 ＪＲ西 メールアラート画面へ</t>
  </si>
  <si>
    <t>9022 ＪＲ東海 メールアラート画面へ</t>
  </si>
  <si>
    <t>9142 ＪＲ九州 メールアラート画面へ</t>
  </si>
  <si>
    <t>9201 ＪＡＬ メールアラート画面へ</t>
  </si>
  <si>
    <t>9202 ＡＮＡ メールアラート画面へ</t>
  </si>
  <si>
    <t>投資信託（金額/つみたてNISA預り）</t>
  </si>
  <si>
    <t>保有口数</t>
  </si>
  <si>
    <t>基準価額</t>
  </si>
  <si>
    <t xml:space="preserve">積立 売却 </t>
  </si>
  <si>
    <t>AAL アメリカン エアラインズ グループ</t>
  </si>
  <si>
    <t xml:space="preserve">現買  現売  定期  </t>
  </si>
  <si>
    <t>CCL カーニバル</t>
  </si>
  <si>
    <t>DAL デルタ エアーラインズ</t>
  </si>
  <si>
    <t>LUV サウスウエスト エアラインズ</t>
  </si>
  <si>
    <t>NCLH ノルウェージャン クルーズ ライン</t>
  </si>
  <si>
    <t>QQQ インベスコ QQQ トラスト シリーズ1 ET</t>
  </si>
  <si>
    <t>RCL ロイヤル カリビアン クルーズ</t>
  </si>
  <si>
    <t>UAL ユナイテッド エアラインズ</t>
  </si>
  <si>
    <t xml:space="preserve">買付 売却 </t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</si>
  <si>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</si>
  <si>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</si>
  <si>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</si>
  <si>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</si>
  <si>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</si>
  <si>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</si>
  <si>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</si>
  <si>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GLIN ヴァンエック インディア グロース ETF</t>
  </si>
  <si>
    <t>チャイナ・モバイル</t>
  </si>
  <si>
    <t>VZ</t>
  </si>
  <si>
    <t>QQQ</t>
  </si>
  <si>
    <t>東証マザーズＥＴＦ</t>
  </si>
  <si>
    <t>2516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</si>
  <si>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</si>
  <si>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</si>
  <si>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</si>
  <si>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</si>
  <si>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</si>
  <si>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</si>
  <si>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</si>
  <si>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</si>
  <si>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</si>
  <si>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</si>
  <si>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9142</t>
  </si>
  <si>
    <t>1659</t>
  </si>
  <si>
    <t>9202</t>
  </si>
  <si>
    <t>楽天銀行普通預金残高</t>
  </si>
  <si>
    <t>米ドル(USD)</t>
  </si>
  <si>
    <t>預り金</t>
  </si>
  <si>
    <t>上場Ｊリート</t>
  </si>
  <si>
    <t>IWM</t>
  </si>
  <si>
    <t>iシェアーズ ラッセル 2000 ETF</t>
  </si>
  <si>
    <t>00-PP</t>
  </si>
  <si>
    <t>XLI</t>
  </si>
  <si>
    <t>資本財セレクト・セクター SPDR ファンド</t>
  </si>
  <si>
    <t>XLB</t>
  </si>
  <si>
    <t>素材セレクト・セクター SPDR ファンド</t>
  </si>
  <si>
    <t>ＳＢＩ－ＳＢＩ・Ｖ・Ｓ＆Ｐ５００インデックス・ファンド メールアラート画面へ</t>
  </si>
  <si>
    <t>eMAXIS Slim 全世界株式(オール・カントリー)</t>
  </si>
  <si>
    <t>VTI</t>
  </si>
  <si>
    <t>バンガード・トータル・ストック・マーケットETF</t>
  </si>
  <si>
    <t>1345</t>
  </si>
  <si>
    <t>ＳＢＩ－ＳＢＩ・Ｖ・Ｓ＆Ｐ５００インデックス・ファンド</t>
  </si>
  <si>
    <t>ゴールド</t>
  </si>
  <si>
    <t>LQD</t>
  </si>
  <si>
    <t>PFF</t>
  </si>
  <si>
    <t>シルバー</t>
  </si>
  <si>
    <t>XLE</t>
  </si>
  <si>
    <t>エネルギー</t>
  </si>
  <si>
    <t>1540</t>
  </si>
  <si>
    <t>1541</t>
  </si>
  <si>
    <t>プラチナ</t>
  </si>
  <si>
    <t>1615</t>
  </si>
  <si>
    <t>2621</t>
  </si>
  <si>
    <t>ｉＳ米国債二十ヘジ</t>
  </si>
  <si>
    <t>3ｺﾓﾃﾞｨﾃｲ</t>
  </si>
  <si>
    <t>941</t>
  </si>
  <si>
    <t>1306</t>
  </si>
  <si>
    <t>1343</t>
  </si>
  <si>
    <t>1476</t>
  </si>
  <si>
    <t>1488</t>
  </si>
  <si>
    <t>1655</t>
  </si>
  <si>
    <t>iShares S&amp;P 500 ETF</t>
  </si>
  <si>
    <t>1656</t>
  </si>
  <si>
    <t>1678</t>
  </si>
  <si>
    <t>2169</t>
  </si>
  <si>
    <t>サービス</t>
  </si>
  <si>
    <t>2393</t>
  </si>
  <si>
    <t>2511</t>
  </si>
  <si>
    <t>2556</t>
  </si>
  <si>
    <t>2558</t>
  </si>
  <si>
    <t>2559</t>
  </si>
  <si>
    <t>3407</t>
  </si>
  <si>
    <t>3597</t>
  </si>
  <si>
    <t>3763</t>
  </si>
  <si>
    <t>4326</t>
  </si>
  <si>
    <t>4327</t>
  </si>
  <si>
    <t>4732</t>
  </si>
  <si>
    <t>5108</t>
  </si>
  <si>
    <t>6087</t>
  </si>
  <si>
    <t>6113</t>
  </si>
  <si>
    <t>6301</t>
  </si>
  <si>
    <t>7820</t>
  </si>
  <si>
    <t>7995</t>
  </si>
  <si>
    <t>8001</t>
  </si>
  <si>
    <t>8002</t>
  </si>
  <si>
    <t>8031</t>
  </si>
  <si>
    <t>8053</t>
  </si>
  <si>
    <t>8058</t>
  </si>
  <si>
    <t>8096</t>
  </si>
  <si>
    <t>8306</t>
  </si>
  <si>
    <t>8316</t>
  </si>
  <si>
    <t>8411</t>
  </si>
  <si>
    <t>8424</t>
  </si>
  <si>
    <t>8439</t>
  </si>
  <si>
    <t>8591</t>
  </si>
  <si>
    <t>8593</t>
  </si>
  <si>
    <t>三菱ＵＦＪリース</t>
  </si>
  <si>
    <t>8750</t>
  </si>
  <si>
    <t>8766</t>
  </si>
  <si>
    <t>9020</t>
  </si>
  <si>
    <t>9021</t>
  </si>
  <si>
    <t>9022</t>
  </si>
  <si>
    <t>9201</t>
  </si>
  <si>
    <t>9432</t>
  </si>
  <si>
    <t>9433</t>
  </si>
  <si>
    <t>9436</t>
  </si>
  <si>
    <t>9986</t>
  </si>
  <si>
    <t>1542</t>
  </si>
  <si>
    <t>純銀上場信託（現物国内保管型）</t>
  </si>
  <si>
    <t>三菱ＵＦＪ国際－ｅＭＡＸＩＳ　Ｓｌｉｍ　全世界株式（オール・カントリー）</t>
  </si>
  <si>
    <t>GLIN</t>
  </si>
  <si>
    <t>ヴァンエック インディア グロース ETF</t>
  </si>
  <si>
    <t>インベスコ QQQ トラスト シリーズ</t>
  </si>
  <si>
    <t>VGLT</t>
  </si>
  <si>
    <t>バンガード 米国長期国債 ETF</t>
  </si>
  <si>
    <t>ＳＢＩ－ＳＢＩ・Ｖ・全米株式インデックス・ファンド</t>
  </si>
  <si>
    <t>IYR</t>
  </si>
  <si>
    <t>iシェアーズ 米国不動産 ETF</t>
  </si>
  <si>
    <t>VOO</t>
  </si>
  <si>
    <t>バンガード S&amp;P 500 ETF</t>
  </si>
  <si>
    <t>02800</t>
  </si>
  <si>
    <t>Tracker Fund香港</t>
  </si>
  <si>
    <t>ベライゾン</t>
  </si>
  <si>
    <t>三菱ＵＦＪ国際－ｅＭＡＸＩＳ　Ｓｌｉｍ　全世界株式（除く日本）</t>
  </si>
  <si>
    <t>米ドル/円</t>
  </si>
  <si>
    <t>ジャパン・ホテル・リート投資法人　投資証券</t>
  </si>
  <si>
    <t>8985</t>
  </si>
  <si>
    <t>現預金・住信SBIネット銀行・ハイブリッド口座</t>
  </si>
  <si>
    <t>現預金・住信SBIネット銀行・外貨預金</t>
  </si>
  <si>
    <t>ソフトバンクグループ</t>
  </si>
  <si>
    <t>9984</t>
  </si>
  <si>
    <t>01 全世界（除く日本）</t>
  </si>
  <si>
    <t>07 インドネシア</t>
  </si>
  <si>
    <t>06 フィリピン</t>
  </si>
  <si>
    <t>05 インド</t>
  </si>
  <si>
    <t>08 タイ</t>
  </si>
  <si>
    <t>11 アフリカ</t>
  </si>
  <si>
    <t>現金</t>
  </si>
  <si>
    <t>T</t>
  </si>
  <si>
    <t>AT&amp;T</t>
  </si>
  <si>
    <t>ＷＴニッケル上場投信</t>
  </si>
  <si>
    <t>1694</t>
  </si>
  <si>
    <t>ニッケル</t>
  </si>
  <si>
    <t>SPTL</t>
  </si>
  <si>
    <t>SPDR ポートフォリオ米国長期国債ETF</t>
  </si>
  <si>
    <t>現預金・SBI証券・日本円</t>
  </si>
  <si>
    <t>現預金・SBI証券・米ドル</t>
  </si>
  <si>
    <t>現預金・住信SBIネット銀行・普通口座</t>
  </si>
  <si>
    <t>現預金・SBI証券・香港ドル</t>
  </si>
  <si>
    <t>1321</t>
  </si>
  <si>
    <t>GDXJ</t>
  </si>
  <si>
    <t>総計</t>
  </si>
  <si>
    <t>合計 / 時価評価額[円]</t>
  </si>
  <si>
    <t>為替リスク</t>
  </si>
  <si>
    <t>全体に占める割合</t>
  </si>
  <si>
    <t>増減後の資産
現資産・比較（％）</t>
    <rPh sb="0" eb="2">
      <t>ゾウゲン</t>
    </rPh>
    <rPh sb="2" eb="3">
      <t>ゴ</t>
    </rPh>
    <rPh sb="4" eb="6">
      <t>シサン</t>
    </rPh>
    <rPh sb="7" eb="8">
      <t>ゲン</t>
    </rPh>
    <rPh sb="8" eb="10">
      <t>シサン</t>
    </rPh>
    <rPh sb="11" eb="13">
      <t>ヒカク</t>
    </rPh>
    <phoneticPr fontId="18"/>
  </si>
  <si>
    <t>株式・増減率
（％）</t>
    <rPh sb="0" eb="2">
      <t>カブシキ</t>
    </rPh>
    <rPh sb="3" eb="5">
      <t>ゾウゲン</t>
    </rPh>
    <rPh sb="5" eb="6">
      <t>リツ</t>
    </rPh>
    <phoneticPr fontId="18"/>
  </si>
  <si>
    <t>増減額
（円）</t>
    <rPh sb="0" eb="3">
      <t>ゾウゲンガク</t>
    </rPh>
    <rPh sb="5" eb="6">
      <t>エン</t>
    </rPh>
    <phoneticPr fontId="18"/>
  </si>
  <si>
    <t>全体資産
増減率
（％）</t>
    <rPh sb="0" eb="2">
      <t>ゼンタイ</t>
    </rPh>
    <rPh sb="2" eb="4">
      <t>シサン</t>
    </rPh>
    <rPh sb="5" eb="8">
      <t>ゾウゲンリツ</t>
    </rPh>
    <phoneticPr fontId="18"/>
  </si>
  <si>
    <t>為替・増減率
（％）</t>
    <rPh sb="0" eb="2">
      <t>カワセ</t>
    </rPh>
    <rPh sb="3" eb="5">
      <t>ゾウゲン</t>
    </rPh>
    <rPh sb="5" eb="6">
      <t>リツ</t>
    </rPh>
    <phoneticPr fontId="18"/>
  </si>
  <si>
    <t>現資産との比較（％）</t>
    <rPh sb="0" eb="1">
      <t>ゲン</t>
    </rPh>
    <rPh sb="1" eb="3">
      <t>シサン</t>
    </rPh>
    <rPh sb="5" eb="7">
      <t>ヒカク</t>
    </rPh>
    <phoneticPr fontId="18"/>
  </si>
  <si>
    <t>為替リスク・なし</t>
    <rPh sb="0" eb="5">
      <t>カリ</t>
    </rPh>
    <phoneticPr fontId="18"/>
  </si>
  <si>
    <t>為替リスク・有</t>
    <rPh sb="0" eb="5">
      <t>カリ</t>
    </rPh>
    <rPh sb="6" eb="7">
      <t>アリ</t>
    </rPh>
    <phoneticPr fontId="18"/>
  </si>
  <si>
    <t>為替
リスク</t>
    <rPh sb="0" eb="2">
      <t>カワセ</t>
    </rPh>
    <phoneticPr fontId="18"/>
  </si>
  <si>
    <t>現在の
時価評価額</t>
    <rPh sb="0" eb="2">
      <t>ゲンザイ</t>
    </rPh>
    <rPh sb="4" eb="6">
      <t>ジカ</t>
    </rPh>
    <rPh sb="6" eb="9">
      <t>ヒョウカガク</t>
    </rPh>
    <phoneticPr fontId="18"/>
  </si>
  <si>
    <t>ー</t>
    <phoneticPr fontId="18"/>
  </si>
  <si>
    <t>-</t>
    <phoneticPr fontId="18"/>
  </si>
  <si>
    <t>株下落リスク・なし</t>
    <rPh sb="0" eb="1">
      <t>カブ</t>
    </rPh>
    <rPh sb="1" eb="3">
      <t>ゲラク</t>
    </rPh>
    <phoneticPr fontId="18"/>
  </si>
  <si>
    <t>株下落リスク・有</t>
    <rPh sb="0" eb="1">
      <t>カブ</t>
    </rPh>
    <rPh sb="1" eb="3">
      <t>ゲラク</t>
    </rPh>
    <rPh sb="7" eb="8">
      <t>アリ</t>
    </rPh>
    <phoneticPr fontId="18"/>
  </si>
  <si>
    <t>暴落リスク
想定額</t>
    <rPh sb="0" eb="2">
      <t>ボウラク</t>
    </rPh>
    <rPh sb="6" eb="8">
      <t>ソウテイ</t>
    </rPh>
    <rPh sb="8" eb="9">
      <t>ガク</t>
    </rPh>
    <phoneticPr fontId="18"/>
  </si>
  <si>
    <t>暴落
リスク</t>
    <rPh sb="0" eb="2">
      <t>ボウラク</t>
    </rPh>
    <phoneticPr fontId="18"/>
  </si>
  <si>
    <t>為替リスク
想定額</t>
    <rPh sb="0" eb="5">
      <t>カリ</t>
    </rPh>
    <rPh sb="6" eb="8">
      <t>ソウテイ</t>
    </rPh>
    <rPh sb="8" eb="9">
      <t>ガク</t>
    </rPh>
    <phoneticPr fontId="18"/>
  </si>
  <si>
    <t>暴落リスク</t>
  </si>
  <si>
    <t>暴落リスク
想定額
(円）</t>
    <rPh sb="0" eb="2">
      <t>ボウラク</t>
    </rPh>
    <rPh sb="6" eb="9">
      <t>ソウテイガク</t>
    </rPh>
    <rPh sb="11" eb="12">
      <t>エン</t>
    </rPh>
    <phoneticPr fontId="18"/>
  </si>
  <si>
    <t>トータル・リスク
増減率
（％）</t>
    <rPh sb="9" eb="11">
      <t>ゾウゲン</t>
    </rPh>
    <rPh sb="11" eb="12">
      <t>リツ</t>
    </rPh>
    <phoneticPr fontId="18"/>
  </si>
  <si>
    <t>為替リスク
想定評価額
(円）</t>
    <rPh sb="0" eb="5">
      <t>カリ</t>
    </rPh>
    <rPh sb="6" eb="8">
      <t>ソウテイ</t>
    </rPh>
    <rPh sb="8" eb="11">
      <t>ヒョウカガク</t>
    </rPh>
    <rPh sb="13" eb="14">
      <t>エン</t>
    </rPh>
    <phoneticPr fontId="18"/>
  </si>
  <si>
    <t>トータル・リスク
想定評価額(円）</t>
    <rPh sb="9" eb="11">
      <t>ソウテイ</t>
    </rPh>
    <rPh sb="11" eb="14">
      <t>ヒョウカガク</t>
    </rPh>
    <rPh sb="15" eb="16">
      <t>エン</t>
    </rPh>
    <phoneticPr fontId="18"/>
  </si>
  <si>
    <t>トータル
リスク</t>
    <phoneticPr fontId="18"/>
  </si>
  <si>
    <t>ｺｰﾄﾞ・ﾃｨｯｶｰ等</t>
    <rPh sb="10" eb="11">
      <t>ナド</t>
    </rPh>
    <phoneticPr fontId="18"/>
  </si>
  <si>
    <t>銘柄</t>
    <rPh sb="0" eb="2">
      <t>メイガラ</t>
    </rPh>
    <phoneticPr fontId="18"/>
  </si>
  <si>
    <t>3区分・大</t>
    <rPh sb="1" eb="2">
      <t>ク</t>
    </rPh>
    <rPh sb="2" eb="3">
      <t>ブン</t>
    </rPh>
    <rPh sb="4" eb="5">
      <t>ダイ</t>
    </rPh>
    <phoneticPr fontId="18"/>
  </si>
  <si>
    <t>3区分・中</t>
    <rPh sb="4" eb="5">
      <t>チュウ</t>
    </rPh>
    <phoneticPr fontId="18"/>
  </si>
  <si>
    <t>セクター・1</t>
  </si>
  <si>
    <t>セクター・2</t>
  </si>
  <si>
    <t>通貨</t>
    <rPh sb="0" eb="2">
      <t>ツウカ</t>
    </rPh>
    <phoneticPr fontId="18"/>
  </si>
  <si>
    <t>対象国など</t>
    <rPh sb="0" eb="2">
      <t>タイショウ</t>
    </rPh>
    <rPh sb="2" eb="3">
      <t>コク</t>
    </rPh>
    <phoneticPr fontId="18"/>
  </si>
  <si>
    <t>高配当</t>
    <rPh sb="0" eb="3">
      <t>コウハイトウ</t>
    </rPh>
    <phoneticPr fontId="18"/>
  </si>
  <si>
    <t>口座区分</t>
    <rPh sb="0" eb="2">
      <t>コウザ</t>
    </rPh>
    <rPh sb="2" eb="4">
      <t>クブン</t>
    </rPh>
    <phoneticPr fontId="18"/>
  </si>
  <si>
    <t>個別・ETF・投信・ほか</t>
    <rPh sb="0" eb="2">
      <t>コベツ</t>
    </rPh>
    <rPh sb="7" eb="9">
      <t>トウシン</t>
    </rPh>
    <phoneticPr fontId="18"/>
  </si>
  <si>
    <t>為替リスク</t>
    <rPh sb="0" eb="5">
      <t>カリ</t>
    </rPh>
    <phoneticPr fontId="18"/>
  </si>
  <si>
    <t>番号</t>
    <rPh sb="0" eb="2">
      <t>バンゴウ</t>
    </rPh>
    <phoneticPr fontId="18"/>
  </si>
  <si>
    <t>00941</t>
  </si>
  <si>
    <t>1株式・投信等</t>
    <rPh sb="1" eb="3">
      <t>カブシキ</t>
    </rPh>
    <rPh sb="4" eb="6">
      <t>トウシン</t>
    </rPh>
    <rPh sb="6" eb="7">
      <t>ナド</t>
    </rPh>
    <phoneticPr fontId="18"/>
  </si>
  <si>
    <t>1株式</t>
    <rPh sb="1" eb="3">
      <t>カブシキ</t>
    </rPh>
    <phoneticPr fontId="18"/>
  </si>
  <si>
    <t>通信</t>
    <rPh sb="0" eb="2">
      <t>ツウシン</t>
    </rPh>
    <phoneticPr fontId="18"/>
  </si>
  <si>
    <t>中国・通信</t>
    <rPh sb="0" eb="2">
      <t>チュウゴク</t>
    </rPh>
    <rPh sb="3" eb="5">
      <t>ツウシン</t>
    </rPh>
    <phoneticPr fontId="18"/>
  </si>
  <si>
    <t>03 香港ドル(円換算）</t>
    <rPh sb="3" eb="5">
      <t>ホンコン</t>
    </rPh>
    <rPh sb="8" eb="11">
      <t>エンカンザン</t>
    </rPh>
    <phoneticPr fontId="18"/>
  </si>
  <si>
    <t>04 中国</t>
    <rPh sb="3" eb="5">
      <t>チュウゴク</t>
    </rPh>
    <phoneticPr fontId="18"/>
  </si>
  <si>
    <t>10 証券口座</t>
    <rPh sb="3" eb="5">
      <t>シケ</t>
    </rPh>
    <rPh sb="5" eb="7">
      <t>コザ</t>
    </rPh>
    <phoneticPr fontId="18"/>
  </si>
  <si>
    <t>20 個別株</t>
    <rPh sb="3" eb="5">
      <t>コベツ</t>
    </rPh>
    <rPh sb="5" eb="6">
      <t>カブ</t>
    </rPh>
    <phoneticPr fontId="18"/>
  </si>
  <si>
    <t>リスク・有</t>
    <rPh sb="4" eb="5">
      <t>タモツ</t>
    </rPh>
    <phoneticPr fontId="18"/>
  </si>
  <si>
    <t>指数</t>
    <rPh sb="0" eb="2">
      <t>シスウ</t>
    </rPh>
    <phoneticPr fontId="18"/>
  </si>
  <si>
    <t>指数・香港</t>
    <rPh sb="0" eb="2">
      <t>シスウ</t>
    </rPh>
    <rPh sb="3" eb="5">
      <t>ホンコン</t>
    </rPh>
    <phoneticPr fontId="18"/>
  </si>
  <si>
    <t>10 ETF・投信等</t>
    <rPh sb="7" eb="9">
      <t>トウシン</t>
    </rPh>
    <rPh sb="9" eb="10">
      <t>ナド</t>
    </rPh>
    <phoneticPr fontId="18"/>
  </si>
  <si>
    <t>指数・トピックス</t>
    <rPh sb="0" eb="2">
      <t>シスウ</t>
    </rPh>
    <phoneticPr fontId="18"/>
  </si>
  <si>
    <t>01 日本円</t>
    <rPh sb="3" eb="6">
      <t>ニホンエン</t>
    </rPh>
    <phoneticPr fontId="18"/>
  </si>
  <si>
    <t>02 日本</t>
    <rPh sb="3" eb="5">
      <t>ニホン</t>
    </rPh>
    <phoneticPr fontId="18"/>
  </si>
  <si>
    <t>リスク・なし</t>
    <phoneticPr fontId="18"/>
  </si>
  <si>
    <t>ＮＦ日経２２５</t>
  </si>
  <si>
    <t>指数・日経平均</t>
    <rPh sb="0" eb="2">
      <t>シスウ</t>
    </rPh>
    <rPh sb="3" eb="7">
      <t>ニッケイヘイキン</t>
    </rPh>
    <phoneticPr fontId="18"/>
  </si>
  <si>
    <t>不動産</t>
    <rPh sb="0" eb="3">
      <t>フドウサン</t>
    </rPh>
    <phoneticPr fontId="18"/>
  </si>
  <si>
    <t>Jリート</t>
  </si>
  <si>
    <t>3貴金属･ｺﾓ・仮通</t>
    <rPh sb="1" eb="4">
      <t>キキンゾク</t>
    </rPh>
    <rPh sb="8" eb="9">
      <t>カリ</t>
    </rPh>
    <rPh sb="9" eb="10">
      <t>ツウ</t>
    </rPh>
    <phoneticPr fontId="18"/>
  </si>
  <si>
    <t>3貴金属</t>
    <rPh sb="1" eb="4">
      <t>キキンゾク</t>
    </rPh>
    <phoneticPr fontId="18"/>
  </si>
  <si>
    <t>国内・ゴールド</t>
    <rPh sb="0" eb="2">
      <t>コクナイ</t>
    </rPh>
    <phoneticPr fontId="18"/>
  </si>
  <si>
    <t>20 その他</t>
    <rPh sb="5" eb="6">
      <t>タ</t>
    </rPh>
    <phoneticPr fontId="18"/>
  </si>
  <si>
    <t>30 現金・貴金属等</t>
    <rPh sb="3" eb="5">
      <t>ゲンキン</t>
    </rPh>
    <rPh sb="6" eb="9">
      <t>キキンゾク</t>
    </rPh>
    <rPh sb="9" eb="10">
      <t>ナド</t>
    </rPh>
    <phoneticPr fontId="18"/>
  </si>
  <si>
    <t>国内・プラチナ</t>
    <rPh sb="0" eb="2">
      <t>コクナイ</t>
    </rPh>
    <phoneticPr fontId="18"/>
  </si>
  <si>
    <t>国内・シルバー</t>
    <rPh sb="0" eb="2">
      <t>コクナイ</t>
    </rPh>
    <phoneticPr fontId="18"/>
  </si>
  <si>
    <t>1605</t>
  </si>
  <si>
    <t>国際石油開発帝石</t>
  </si>
  <si>
    <t>個別株</t>
    <rPh sb="0" eb="3">
      <t>コベツカブ</t>
    </rPh>
    <phoneticPr fontId="18"/>
  </si>
  <si>
    <t>金融</t>
    <rPh sb="0" eb="2">
      <t>キンユウ</t>
    </rPh>
    <phoneticPr fontId="18"/>
  </si>
  <si>
    <t>銀行業</t>
    <rPh sb="0" eb="3">
      <t>ギンコウギョウ</t>
    </rPh>
    <phoneticPr fontId="18"/>
  </si>
  <si>
    <t>SP500指数</t>
    <rPh sb="5" eb="7">
      <t>シスウ</t>
    </rPh>
    <phoneticPr fontId="18"/>
  </si>
  <si>
    <t>03 米国</t>
    <rPh sb="3" eb="5">
      <t>ベイコク</t>
    </rPh>
    <phoneticPr fontId="18"/>
  </si>
  <si>
    <t>リスク・有</t>
    <rPh sb="4" eb="5">
      <t>アリ</t>
    </rPh>
    <phoneticPr fontId="18"/>
  </si>
  <si>
    <t>2現金・米国債など</t>
    <rPh sb="1" eb="3">
      <t>ゲンキン</t>
    </rPh>
    <rPh sb="4" eb="6">
      <t>ベイコク</t>
    </rPh>
    <phoneticPr fontId="18"/>
  </si>
  <si>
    <t>2米国債など</t>
    <rPh sb="1" eb="2">
      <t>ベイ</t>
    </rPh>
    <rPh sb="2" eb="4">
      <t>コクサイ</t>
    </rPh>
    <phoneticPr fontId="18"/>
  </si>
  <si>
    <t>債券</t>
    <rPh sb="0" eb="2">
      <t>サイケン</t>
    </rPh>
    <phoneticPr fontId="18"/>
  </si>
  <si>
    <t>米国債</t>
    <rPh sb="0" eb="1">
      <t>ベイ</t>
    </rPh>
    <rPh sb="1" eb="3">
      <t>コクサイ</t>
    </rPh>
    <phoneticPr fontId="18"/>
  </si>
  <si>
    <t>米国・リート</t>
    <rPh sb="0" eb="2">
      <t>ベイコク</t>
    </rPh>
    <phoneticPr fontId="18"/>
  </si>
  <si>
    <t>新興国</t>
    <rPh sb="0" eb="3">
      <t>シンコウコク</t>
    </rPh>
    <phoneticPr fontId="18"/>
  </si>
  <si>
    <t>インド</t>
  </si>
  <si>
    <t>WT・ニッケル</t>
  </si>
  <si>
    <t>外国債</t>
    <rPh sb="0" eb="3">
      <t>ガイコクサイ</t>
    </rPh>
    <phoneticPr fontId="18"/>
  </si>
  <si>
    <t>マザーズ指数</t>
    <rPh sb="4" eb="6">
      <t>シスウ</t>
    </rPh>
    <phoneticPr fontId="18"/>
  </si>
  <si>
    <t>全世界指数</t>
    <rPh sb="0" eb="3">
      <t>ゼンセカイ</t>
    </rPh>
    <rPh sb="3" eb="5">
      <t>シスウ</t>
    </rPh>
    <phoneticPr fontId="18"/>
  </si>
  <si>
    <t>00 全世界</t>
    <rPh sb="3" eb="6">
      <t>ゼンセカイ</t>
    </rPh>
    <phoneticPr fontId="18"/>
  </si>
  <si>
    <t>2568</t>
  </si>
  <si>
    <t>上場インデックスファンド米国株式（ＮＡＳＤＡＱ１００）為替ヘッジなし</t>
  </si>
  <si>
    <t>ナスダック指数</t>
    <rPh sb="5" eb="7">
      <t>シスウ</t>
    </rPh>
    <phoneticPr fontId="18"/>
  </si>
  <si>
    <t>2800</t>
  </si>
  <si>
    <t>2914</t>
  </si>
  <si>
    <t>日本たばこ産業</t>
  </si>
  <si>
    <t>食料品</t>
    <rPh sb="0" eb="3">
      <t>ショクリョウヒン</t>
    </rPh>
    <phoneticPr fontId="18"/>
  </si>
  <si>
    <t>化学</t>
    <rPh sb="0" eb="2">
      <t>カガク</t>
    </rPh>
    <phoneticPr fontId="18"/>
  </si>
  <si>
    <t>製造業</t>
    <rPh sb="0" eb="3">
      <t>セイゾウギョウ</t>
    </rPh>
    <phoneticPr fontId="18"/>
  </si>
  <si>
    <t>製造業・繊維製品</t>
    <rPh sb="0" eb="3">
      <t>セイゾウギョウ</t>
    </rPh>
    <rPh sb="4" eb="6">
      <t>センイ</t>
    </rPh>
    <rPh sb="6" eb="8">
      <t>セイヒン</t>
    </rPh>
    <phoneticPr fontId="18"/>
  </si>
  <si>
    <t>情報・通信</t>
    <rPh sb="0" eb="2">
      <t>ジョウホウ</t>
    </rPh>
    <rPh sb="3" eb="5">
      <t>ツウシン</t>
    </rPh>
    <phoneticPr fontId="18"/>
  </si>
  <si>
    <t>4755</t>
  </si>
  <si>
    <t>楽天</t>
  </si>
  <si>
    <t>日本・通信</t>
    <rPh sb="0" eb="2">
      <t>ニホン</t>
    </rPh>
    <rPh sb="3" eb="5">
      <t>ツウシン</t>
    </rPh>
    <phoneticPr fontId="18"/>
  </si>
  <si>
    <t>製造業・ゴム</t>
    <rPh sb="0" eb="3">
      <t>セイゾウギョウ</t>
    </rPh>
    <phoneticPr fontId="18"/>
  </si>
  <si>
    <t>製造業・機械</t>
    <rPh sb="0" eb="2">
      <t>セイゾウ</t>
    </rPh>
    <rPh sb="2" eb="3">
      <t>ギョウ</t>
    </rPh>
    <rPh sb="4" eb="6">
      <t>キカイ</t>
    </rPh>
    <phoneticPr fontId="18"/>
  </si>
  <si>
    <t>7751</t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</si>
  <si>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</si>
  <si>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</si>
  <si>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18"/>
  </si>
  <si>
    <t>商社</t>
    <rPh sb="0" eb="2">
      <t>ショウシャ</t>
    </rPh>
    <phoneticPr fontId="18"/>
  </si>
  <si>
    <t>リース</t>
  </si>
  <si>
    <t>8604</t>
  </si>
  <si>
    <t>野村ホールディングス</t>
    <rPh sb="0" eb="2">
      <t>ノムラ</t>
    </rPh>
    <phoneticPr fontId="18"/>
  </si>
  <si>
    <t>証券業</t>
    <rPh sb="0" eb="2">
      <t>ショウケン</t>
    </rPh>
    <rPh sb="2" eb="3">
      <t>ギョウ</t>
    </rPh>
    <phoneticPr fontId="18"/>
  </si>
  <si>
    <t>保険業</t>
    <rPh sb="0" eb="3">
      <t>ホケンギョウ</t>
    </rPh>
    <phoneticPr fontId="18"/>
  </si>
  <si>
    <t>8898</t>
  </si>
  <si>
    <t>センチュリー２１・ジャパン</t>
  </si>
  <si>
    <t>不動産・個別</t>
    <rPh sb="0" eb="3">
      <t>フドウサン</t>
    </rPh>
    <rPh sb="4" eb="6">
      <t>コベツ</t>
    </rPh>
    <phoneticPr fontId="18"/>
  </si>
  <si>
    <t>観光</t>
    <rPh sb="0" eb="2">
      <t>カンコウ</t>
    </rPh>
    <phoneticPr fontId="18"/>
  </si>
  <si>
    <t>鉄道</t>
    <rPh sb="0" eb="2">
      <t>テツドウ</t>
    </rPh>
    <phoneticPr fontId="18"/>
  </si>
  <si>
    <t>航空</t>
    <rPh sb="0" eb="2">
      <t>コウクウ</t>
    </rPh>
    <phoneticPr fontId="18"/>
  </si>
  <si>
    <t>9434</t>
  </si>
  <si>
    <t>ソフトバンク</t>
  </si>
  <si>
    <t>投資</t>
    <rPh sb="0" eb="2">
      <t>トウシ</t>
    </rPh>
    <phoneticPr fontId="18"/>
  </si>
  <si>
    <t>卸売業</t>
    <rPh sb="0" eb="3">
      <t>オロシウリギョウ</t>
    </rPh>
    <phoneticPr fontId="18"/>
  </si>
  <si>
    <t>航空・米国</t>
    <rPh sb="0" eb="2">
      <t>コウクウ</t>
    </rPh>
    <rPh sb="3" eb="5">
      <t>ベイコク</t>
    </rPh>
    <phoneticPr fontId="18"/>
  </si>
  <si>
    <t>02 米ドル（円換算）</t>
    <rPh sb="3" eb="4">
      <t>ベイ</t>
    </rPh>
    <rPh sb="7" eb="10">
      <t>エンカンザン</t>
    </rPh>
    <phoneticPr fontId="18"/>
  </si>
  <si>
    <t>アフリカ</t>
  </si>
  <si>
    <t>船・米国</t>
    <rPh sb="0" eb="1">
      <t>フネ</t>
    </rPh>
    <rPh sb="2" eb="4">
      <t>ベイコク</t>
    </rPh>
    <phoneticPr fontId="18"/>
  </si>
  <si>
    <t>コモ・その他</t>
    <rPh sb="5" eb="6">
      <t>タ</t>
    </rPh>
    <phoneticPr fontId="18"/>
  </si>
  <si>
    <t>コモ・農業</t>
    <rPh sb="3" eb="5">
      <t>ノウギョウ</t>
    </rPh>
    <phoneticPr fontId="18"/>
  </si>
  <si>
    <t>コモ・全体</t>
    <rPh sb="3" eb="5">
      <t>ゼンタイ</t>
    </rPh>
    <phoneticPr fontId="18"/>
  </si>
  <si>
    <t>インドネシア</t>
  </si>
  <si>
    <t>1投信</t>
    <rPh sb="1" eb="3">
      <t>トウシン</t>
    </rPh>
    <phoneticPr fontId="18"/>
  </si>
  <si>
    <t>フィリピン</t>
  </si>
  <si>
    <t>南アフリカ</t>
    <rPh sb="0" eb="1">
      <t>ミナミ</t>
    </rPh>
    <phoneticPr fontId="18"/>
  </si>
  <si>
    <t>09 南アフリカ</t>
    <rPh sb="3" eb="4">
      <t>ミナミ</t>
    </rPh>
    <phoneticPr fontId="18"/>
  </si>
  <si>
    <t>FXI</t>
  </si>
  <si>
    <t>iシェアーズ 中国大型株 ETF</t>
  </si>
  <si>
    <t>中国</t>
    <rPh sb="0" eb="2">
      <t>チュウゴク</t>
    </rPh>
    <phoneticPr fontId="18"/>
  </si>
  <si>
    <t>金鉱株</t>
    <rPh sb="0" eb="2">
      <t>キンコウ</t>
    </rPh>
    <rPh sb="2" eb="3">
      <t>カブ</t>
    </rPh>
    <phoneticPr fontId="18"/>
  </si>
  <si>
    <t>米国・金鉱株</t>
    <rPh sb="0" eb="2">
      <t>ベイコク</t>
    </rPh>
    <rPh sb="3" eb="5">
      <t>キンコウ</t>
    </rPh>
    <rPh sb="5" eb="6">
      <t>カブ</t>
    </rPh>
    <phoneticPr fontId="18"/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</si>
  <si>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</si>
  <si>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</si>
  <si>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</si>
  <si>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18"/>
  </si>
  <si>
    <t>HDV</t>
  </si>
  <si>
    <t>iシェアーズ　コア米国高配当株 ETF</t>
  </si>
  <si>
    <t>高配当ETF</t>
    <rPh sb="0" eb="3">
      <t>コウハイトウ</t>
    </rPh>
    <phoneticPr fontId="18"/>
  </si>
  <si>
    <t>HYG</t>
  </si>
  <si>
    <t>iシェアーズ iBoxx 米ドル建てハイイールド社債 ETF</t>
  </si>
  <si>
    <t>社債</t>
    <rPh sb="0" eb="2">
      <t>シャサイ</t>
    </rPh>
    <phoneticPr fontId="18"/>
  </si>
  <si>
    <t>ラッセル指数</t>
    <rPh sb="4" eb="6">
      <t>シスウ</t>
    </rPh>
    <phoneticPr fontId="18"/>
  </si>
  <si>
    <t>米国・不動産ETF</t>
    <rPh sb="0" eb="2">
      <t>ベイコク</t>
    </rPh>
    <rPh sb="3" eb="6">
      <t>フドウサン</t>
    </rPh>
    <phoneticPr fontId="18"/>
  </si>
  <si>
    <t>JNK</t>
  </si>
  <si>
    <t>SPDR ブルームバーグ・バークレイズ・ハイ・イールド債券 ETF</t>
  </si>
  <si>
    <t>米国・社債</t>
    <rPh sb="0" eb="2">
      <t>ベイコク</t>
    </rPh>
    <rPh sb="3" eb="5">
      <t>シャサイ</t>
    </rPh>
    <phoneticPr fontId="18"/>
  </si>
  <si>
    <t>SBI-SBI・V・S&amp;P500インデックス・ファンド</t>
  </si>
  <si>
    <t>全米国指数</t>
    <rPh sb="0" eb="2">
      <t>ゼンベイ</t>
    </rPh>
    <rPh sb="2" eb="3">
      <t>コク</t>
    </rPh>
    <rPh sb="3" eb="5">
      <t>シスウ</t>
    </rPh>
    <phoneticPr fontId="18"/>
  </si>
  <si>
    <t>SBI-SBI・V・全米株式インデックス・ファンド</t>
  </si>
  <si>
    <t>ＳＢＩ－ＳＢＩ・バンガード・Ｓ＆Ｐ５００インデックス・ファンド</t>
  </si>
  <si>
    <t>SBIハイブリッド預金</t>
  </si>
  <si>
    <t>2現金</t>
    <rPh sb="1" eb="3">
      <t>ゲンキン</t>
    </rPh>
    <phoneticPr fontId="18"/>
  </si>
  <si>
    <t>現預金</t>
    <rPh sb="0" eb="3">
      <t>ゲンヨキン</t>
    </rPh>
    <phoneticPr fontId="18"/>
  </si>
  <si>
    <t>20 銀行・口座</t>
    <rPh sb="3" eb="5">
      <t>ギコ</t>
    </rPh>
    <rPh sb="6" eb="8">
      <t>コザ</t>
    </rPh>
    <phoneticPr fontId="18"/>
  </si>
  <si>
    <t>米国・シルバー</t>
    <rPh sb="0" eb="2">
      <t>ベイコク</t>
    </rPh>
    <phoneticPr fontId="18"/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</si>
  <si>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</si>
  <si>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</si>
  <si>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18"/>
  </si>
  <si>
    <t>タイ</t>
  </si>
  <si>
    <t>新興国ETF</t>
    <rPh sb="0" eb="3">
      <t>シンコウコク</t>
    </rPh>
    <phoneticPr fontId="18"/>
  </si>
  <si>
    <t>10 新興国</t>
    <rPh sb="3" eb="6">
      <t>シンコウコク</t>
    </rPh>
    <phoneticPr fontId="18"/>
  </si>
  <si>
    <t>VYM</t>
  </si>
  <si>
    <t>バンガード・米国高配当株式ETF</t>
  </si>
  <si>
    <t>素材</t>
    <rPh sb="0" eb="2">
      <t>ソザイ</t>
    </rPh>
    <phoneticPr fontId="18"/>
  </si>
  <si>
    <t>資本財</t>
    <rPh sb="0" eb="3">
      <t>シホンザイ</t>
    </rPh>
    <phoneticPr fontId="18"/>
  </si>
  <si>
    <t>XOM</t>
  </si>
  <si>
    <t>XOM エクソン モービル</t>
  </si>
  <si>
    <t>石油</t>
    <rPh sb="0" eb="2">
      <t>セキユ</t>
    </rPh>
    <phoneticPr fontId="18"/>
  </si>
  <si>
    <t>暗号資産</t>
    <rPh sb="0" eb="2">
      <t>アンゴウ</t>
    </rPh>
    <rPh sb="2" eb="4">
      <t>シサン</t>
    </rPh>
    <phoneticPr fontId="18"/>
  </si>
  <si>
    <t>3暗号資産</t>
    <rPh sb="1" eb="3">
      <t>アンゴウ</t>
    </rPh>
    <rPh sb="3" eb="5">
      <t>シサン</t>
    </rPh>
    <phoneticPr fontId="18"/>
  </si>
  <si>
    <t>ﾋﾞｯﾄｺｲﾝ等</t>
    <rPh sb="7" eb="8">
      <t>ナド</t>
    </rPh>
    <phoneticPr fontId="18"/>
  </si>
  <si>
    <t>30 その他</t>
    <rPh sb="5" eb="6">
      <t>タ</t>
    </rPh>
    <phoneticPr fontId="18"/>
  </si>
  <si>
    <t>貸付金</t>
    <rPh sb="0" eb="3">
      <t>カシツケキン</t>
    </rPh>
    <phoneticPr fontId="18"/>
  </si>
  <si>
    <t>借入金</t>
    <rPh sb="0" eb="3">
      <t>カリイレキン</t>
    </rPh>
    <phoneticPr fontId="18"/>
  </si>
  <si>
    <t>現預金・SBI証券・日本円</t>
    <rPh sb="0" eb="3">
      <t>ゲンヨキン</t>
    </rPh>
    <rPh sb="4" eb="9">
      <t>ッシ</t>
    </rPh>
    <rPh sb="10" eb="13">
      <t>ニホンエン</t>
    </rPh>
    <phoneticPr fontId="18"/>
  </si>
  <si>
    <t>現預金・豊信</t>
    <rPh sb="0" eb="3">
      <t>ゲンヨキン</t>
    </rPh>
    <rPh sb="4" eb="5">
      <t>トヨ</t>
    </rPh>
    <rPh sb="5" eb="6">
      <t>シン</t>
    </rPh>
    <phoneticPr fontId="18"/>
  </si>
  <si>
    <t>現預金・ネオモバ</t>
    <rPh sb="0" eb="3">
      <t>ゲンヨキン</t>
    </rPh>
    <phoneticPr fontId="18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</si>
  <si>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8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</si>
  <si>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8"/>
  </si>
  <si>
    <t>預り金</t>
    <rPh sb="0" eb="1">
      <t>アズカ</t>
    </rPh>
    <rPh sb="2" eb="3">
      <t>キン</t>
    </rPh>
    <phoneticPr fontId="18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</si>
  <si>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8"/>
  </si>
  <si>
    <t>円預金(普通預金)</t>
  </si>
  <si>
    <t>全米株式</t>
    <rPh sb="0" eb="2">
      <t>ゼンベイ</t>
    </rPh>
    <rPh sb="2" eb="4">
      <t>カブシキ</t>
    </rPh>
    <phoneticPr fontId="18"/>
  </si>
  <si>
    <t>楽天・全米株式インデックス・ファンド(楽天・バンガード・ファンド(全米株式))</t>
  </si>
  <si>
    <t>現金残高(ハイブリッド預金除く)</t>
  </si>
  <si>
    <t>90 その他（円換算）</t>
    <rPh sb="5" eb="6">
      <t>タ</t>
    </rPh>
    <rPh sb="7" eb="10">
      <t>エンカンザン</t>
    </rPh>
    <phoneticPr fontId="18"/>
  </si>
  <si>
    <t>現預金・住信SBIネット銀行・外貨預金・簿外（USD)</t>
    <rPh sb="20" eb="22">
      <t>ボガイ</t>
    </rPh>
    <phoneticPr fontId="18"/>
  </si>
  <si>
    <t>香港ドル 現金</t>
  </si>
  <si>
    <t>三菱UFJ国際-eMAXIS Slim 全世界株式(オール・カントリー)</t>
  </si>
  <si>
    <t>三菱UFJ国際-eMAXIS Slim 全世界株式(除く日本)</t>
  </si>
  <si>
    <t>代表口座 - 円普通</t>
  </si>
  <si>
    <t>代表口座 - 南アランド普通</t>
  </si>
  <si>
    <t>買付可能額</t>
  </si>
  <si>
    <t>ネオモバイル証券・買付可能額</t>
    <rPh sb="6" eb="8">
      <t>シケ</t>
    </rPh>
    <phoneticPr fontId="18"/>
  </si>
  <si>
    <t>米ドル</t>
  </si>
  <si>
    <t>米ドル 現金</t>
  </si>
  <si>
    <t>№(合体）</t>
    <rPh sb="2" eb="4">
      <t>ガッタイ</t>
    </rPh>
    <phoneticPr fontId="18"/>
  </si>
  <si>
    <t>年月日</t>
    <rPh sb="0" eb="3">
      <t>ネンガッピ</t>
    </rPh>
    <phoneticPr fontId="18"/>
  </si>
  <si>
    <t>№(日毎）</t>
    <rPh sb="2" eb="4">
      <t>ヒゴト</t>
    </rPh>
    <phoneticPr fontId="18"/>
  </si>
  <si>
    <t>名義</t>
    <rPh sb="0" eb="2">
      <t>メイギ</t>
    </rPh>
    <phoneticPr fontId="18"/>
  </si>
  <si>
    <t>金融機関</t>
    <rPh sb="0" eb="2">
      <t>キンユウ</t>
    </rPh>
    <rPh sb="2" eb="4">
      <t>キカン</t>
    </rPh>
    <phoneticPr fontId="18"/>
  </si>
  <si>
    <t>備考</t>
    <rPh sb="0" eb="2">
      <t>ビコウ</t>
    </rPh>
    <phoneticPr fontId="18"/>
  </si>
  <si>
    <t>ここから1</t>
    <phoneticPr fontId="18"/>
  </si>
  <si>
    <t>余白1</t>
    <rPh sb="0" eb="2">
      <t>ヨハク</t>
    </rPh>
    <phoneticPr fontId="18"/>
  </si>
  <si>
    <t>余白2</t>
    <rPh sb="0" eb="2">
      <t>ヨハク</t>
    </rPh>
    <phoneticPr fontId="18"/>
  </si>
  <si>
    <t>NISA・特定等</t>
    <rPh sb="5" eb="7">
      <t>トクテイ</t>
    </rPh>
    <rPh sb="7" eb="8">
      <t>ナド</t>
    </rPh>
    <phoneticPr fontId="18"/>
  </si>
  <si>
    <t>余白4</t>
    <rPh sb="0" eb="2">
      <t>ヨハク</t>
    </rPh>
    <phoneticPr fontId="18"/>
  </si>
  <si>
    <t>余白3</t>
    <rPh sb="0" eb="2">
      <t>ヨハク</t>
    </rPh>
    <phoneticPr fontId="18"/>
  </si>
  <si>
    <t>セクター・1</t>
    <phoneticPr fontId="18"/>
  </si>
  <si>
    <t>セクター・2</t>
    <phoneticPr fontId="18"/>
  </si>
  <si>
    <t>10-住信SBIネット銀行</t>
    <rPh sb="3" eb="13">
      <t>スネ</t>
    </rPh>
    <phoneticPr fontId="18"/>
  </si>
  <si>
    <t>SBI・個別･貼付</t>
    <rPh sb="4" eb="6">
      <t>コベツ</t>
    </rPh>
    <rPh sb="7" eb="9">
      <t>ハリツケ</t>
    </rPh>
    <phoneticPr fontId="18"/>
  </si>
  <si>
    <t>PP</t>
    <phoneticPr fontId="18"/>
  </si>
  <si>
    <t>00-・01-SBI証券・残高→→→左半分に貼付</t>
    <rPh sb="13" eb="15">
      <t>ザンダカ</t>
    </rPh>
    <rPh sb="18" eb="21">
      <t>ヒダリハンブン</t>
    </rPh>
    <rPh sb="22" eb="24">
      <t>ハリツケ</t>
    </rPh>
    <phoneticPr fontId="18"/>
  </si>
  <si>
    <t>●ここに入力→</t>
    <rPh sb="4" eb="6">
      <t>ニリ</t>
    </rPh>
    <phoneticPr fontId="18"/>
  </si>
  <si>
    <t>円</t>
    <rPh sb="0" eb="1">
      <t>エン</t>
    </rPh>
    <phoneticPr fontId="18"/>
  </si>
  <si>
    <t>現預金・住信SBIネット銀行・普通口座</t>
    <phoneticPr fontId="18"/>
  </si>
  <si>
    <t>現預金・住信SBIネット銀行・ハイブリッド口座</t>
    <phoneticPr fontId="18"/>
  </si>
  <si>
    <t>現預金・住信SBIネット銀行・外貨預金</t>
    <phoneticPr fontId="18"/>
  </si>
  <si>
    <t>01-SBI証券</t>
    <phoneticPr fontId="18"/>
  </si>
  <si>
    <t>・01-SBI証券→→→左半分に貼付</t>
    <rPh sb="16" eb="18">
      <t>ハリツケ</t>
    </rPh>
    <phoneticPr fontId="18"/>
  </si>
  <si>
    <t>SBI証券口座分</t>
    <phoneticPr fontId="18"/>
  </si>
  <si>
    <t>現預金・SBI証券・日本円</t>
    <phoneticPr fontId="18"/>
  </si>
  <si>
    <t>ドル</t>
    <phoneticPr fontId="18"/>
  </si>
  <si>
    <t>為替</t>
    <rPh sb="0" eb="2">
      <t>カワセ</t>
    </rPh>
    <phoneticPr fontId="18"/>
  </si>
  <si>
    <t>(06/10 14:30)</t>
  </si>
  <si>
    <t>●評価額欄は、数式を入れて円換算のこと！</t>
    <rPh sb="1" eb="4">
      <t>ヒョウカガク</t>
    </rPh>
    <rPh sb="4" eb="5">
      <t>ラン</t>
    </rPh>
    <rPh sb="7" eb="9">
      <t>スウシキ</t>
    </rPh>
    <rPh sb="10" eb="11">
      <t>イ</t>
    </rPh>
    <rPh sb="13" eb="16">
      <t>エンカンザン</t>
    </rPh>
    <phoneticPr fontId="18"/>
  </si>
  <si>
    <t>現預金・SBI証券・米ドル</t>
    <phoneticPr fontId="18"/>
  </si>
  <si>
    <t>←●他国通貨があれば→</t>
    <rPh sb="2" eb="4">
      <t>タコク</t>
    </rPh>
    <rPh sb="4" eb="6">
      <t>ツウカ</t>
    </rPh>
    <phoneticPr fontId="18"/>
  </si>
  <si>
    <t>●↓評価額(円）</t>
    <rPh sb="2" eb="5">
      <t>ヒョウカガク</t>
    </rPh>
    <rPh sb="6" eb="7">
      <t>エン</t>
    </rPh>
    <phoneticPr fontId="18"/>
  </si>
  <si>
    <t>●↓評価損益(円）</t>
    <rPh sb="2" eb="4">
      <t>ヒョウカ</t>
    </rPh>
    <rPh sb="4" eb="6">
      <t>ソンエキ</t>
    </rPh>
    <rPh sb="7" eb="8">
      <t>エン</t>
    </rPh>
    <phoneticPr fontId="18"/>
  </si>
  <si>
    <t>PP・01-SBI証券→→→左半分に貼付</t>
    <rPh sb="18" eb="20">
      <t>ハリツケ</t>
    </rPh>
    <phoneticPr fontId="18"/>
  </si>
  <si>
    <t>●ここにコピペ→</t>
    <phoneticPr fontId="18"/>
  </si>
  <si>
    <t>PP・国内分</t>
    <rPh sb="3" eb="5">
      <t>コクナイ</t>
    </rPh>
    <rPh sb="5" eb="6">
      <t>ブン</t>
    </rPh>
    <phoneticPr fontId="18"/>
  </si>
  <si>
    <t>（日本株）</t>
    <rPh sb="1" eb="3">
      <t>ニホン</t>
    </rPh>
    <rPh sb="3" eb="4">
      <t>カブ</t>
    </rPh>
    <phoneticPr fontId="18"/>
  </si>
  <si>
    <t>+1,54</t>
  </si>
  <si>
    <t>NISA</t>
    <phoneticPr fontId="18"/>
  </si>
  <si>
    <t>（NISA）</t>
    <phoneticPr fontId="18"/>
  </si>
  <si>
    <t>（国内分）</t>
    <rPh sb="1" eb="3">
      <t>コクナイ</t>
    </rPh>
    <rPh sb="3" eb="4">
      <t>ブン</t>
    </rPh>
    <phoneticPr fontId="18"/>
  </si>
  <si>
    <t>PP・海外分</t>
    <rPh sb="3" eb="5">
      <t>カイガイ</t>
    </rPh>
    <rPh sb="5" eb="6">
      <t>ブン</t>
    </rPh>
    <phoneticPr fontId="18"/>
  </si>
  <si>
    <t>（海外株）</t>
    <phoneticPr fontId="18"/>
  </si>
  <si>
    <t>（円換算分）</t>
    <rPh sb="1" eb="4">
      <t>エンカンザン</t>
    </rPh>
    <rPh sb="4" eb="5">
      <t>ブン</t>
    </rPh>
    <phoneticPr fontId="18"/>
  </si>
  <si>
    <t>01-MM</t>
    <phoneticPr fontId="18"/>
  </si>
  <si>
    <t>01-SBI証券→→→左半分に貼付</t>
    <rPh sb="15" eb="17">
      <t>ハリツケ</t>
    </rPh>
    <phoneticPr fontId="18"/>
  </si>
  <si>
    <t>02-A子</t>
    <rPh sb="4" eb="5">
      <t>コ</t>
    </rPh>
    <phoneticPr fontId="18"/>
  </si>
  <si>
    <t>20-楽天銀行</t>
    <rPh sb="5" eb="7">
      <t>ギコ</t>
    </rPh>
    <phoneticPr fontId="18"/>
  </si>
  <si>
    <t>00-楽天銀行用</t>
    <rPh sb="3" eb="5">
      <t>ラテ</t>
    </rPh>
    <rPh sb="5" eb="7">
      <t>ギンコウ</t>
    </rPh>
    <rPh sb="7" eb="8">
      <t>ヨウ</t>
    </rPh>
    <phoneticPr fontId="18"/>
  </si>
  <si>
    <t>00-PP楽天証券→→→左半分に貼付</t>
    <rPh sb="5" eb="7">
      <t>ラテ</t>
    </rPh>
    <rPh sb="7" eb="9">
      <t>シケ</t>
    </rPh>
    <rPh sb="16" eb="18">
      <t>ハリツケ</t>
    </rPh>
    <phoneticPr fontId="18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</si>
  <si>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18"/>
  </si>
  <si>
    <t>終わり</t>
    <rPh sb="0" eb="1">
      <t>オ</t>
    </rPh>
    <phoneticPr fontId="18"/>
  </si>
  <si>
    <t>合計（円）</t>
    <rPh sb="0" eb="2">
      <t>ゴウケイ</t>
    </rPh>
    <rPh sb="3" eb="4">
      <t>エン</t>
    </rPh>
    <phoneticPr fontId="18"/>
  </si>
  <si>
    <t>合計(円）</t>
    <rPh sb="0" eb="2">
      <t>ゴウケイ</t>
    </rPh>
    <rPh sb="3" eb="4">
      <t>エン</t>
    </rPh>
    <phoneticPr fontId="18"/>
  </si>
  <si>
    <t>単純平均</t>
    <rPh sb="0" eb="2">
      <t>タンジュン</t>
    </rPh>
    <rPh sb="2" eb="4">
      <t>ヘイキン</t>
    </rPh>
    <phoneticPr fontId="18"/>
  </si>
  <si>
    <t>件</t>
    <rPh sb="0" eb="1">
      <t>ケン</t>
    </rPh>
    <phoneticPr fontId="18"/>
  </si>
  <si>
    <t>暴落リスク</t>
    <rPh sb="0" eb="2">
      <t>ボウラク</t>
    </rPh>
    <phoneticPr fontId="18"/>
  </si>
  <si>
    <t>リスク・有</t>
  </si>
  <si>
    <t>リスク・有</t>
    <rPh sb="4" eb="5">
      <t>ア</t>
    </rPh>
    <phoneticPr fontId="18"/>
  </si>
  <si>
    <t>リスク・なし</t>
  </si>
  <si>
    <t>トータルリスク
想定額</t>
    <rPh sb="8" eb="10">
      <t>ソウテイ</t>
    </rPh>
    <rPh sb="10" eb="11">
      <t>ガク</t>
    </rPh>
    <phoneticPr fontId="18"/>
  </si>
  <si>
    <t>トータル・リスク</t>
    <phoneticPr fontId="18"/>
  </si>
  <si>
    <t>↑手入力</t>
    <rPh sb="1" eb="2">
      <t>テ</t>
    </rPh>
    <rPh sb="2" eb="4">
      <t>ニリ</t>
    </rPh>
    <phoneticPr fontId="18"/>
  </si>
  <si>
    <t>↑自動で反映</t>
    <rPh sb="1" eb="3">
      <t>ジドウ</t>
    </rPh>
    <rPh sb="4" eb="6">
      <t>ハンエイ</t>
    </rPh>
    <phoneticPr fontId="18"/>
  </si>
  <si>
    <t>02-楽天証券</t>
  </si>
  <si>
    <t>PP楽天証券用</t>
    <rPh sb="2" eb="4">
      <t>ラテ</t>
    </rPh>
    <rPh sb="4" eb="6">
      <t>シケ</t>
    </rPh>
    <rPh sb="6" eb="7">
      <t>ヨウ</t>
    </rPh>
    <phoneticPr fontId="18"/>
  </si>
  <si>
    <t>右→</t>
    <rPh sb="0" eb="1">
      <t>ミギ</t>
    </rPh>
    <phoneticPr fontId="18"/>
  </si>
  <si>
    <t>ここに↓1</t>
    <phoneticPr fontId="18"/>
  </si>
  <si>
    <t>ここに↓2</t>
  </si>
  <si>
    <t>ここに↓3</t>
  </si>
  <si>
    <t>ここに↓4</t>
  </si>
  <si>
    <t>ここに↓5</t>
  </si>
  <si>
    <t>ここに↓6</t>
  </si>
  <si>
    <t>ここに↓7</t>
  </si>
  <si>
    <t>ここに↓8</t>
  </si>
  <si>
    <t>ここに↓9</t>
  </si>
  <si>
    <t>ここに↓10</t>
  </si>
  <si>
    <t>ここに↓11</t>
  </si>
  <si>
    <t>ここに↓12</t>
  </si>
  <si>
    <t>ここに↓13</t>
  </si>
  <si>
    <t>ここに↓14</t>
  </si>
  <si>
    <t>ここに↓15</t>
  </si>
  <si>
    <t>ここに↓16</t>
  </si>
  <si>
    <t>ここに↓17</t>
  </si>
  <si>
    <t>ここに↓18</t>
  </si>
  <si>
    <t>PP楽天証券→→→左半分に貼付</t>
    <rPh sb="2" eb="4">
      <t>ラテ</t>
    </rPh>
    <rPh sb="4" eb="6">
      <t>シケ</t>
    </rPh>
    <rPh sb="9" eb="12">
      <t>ヒダリハンブン</t>
    </rPh>
    <rPh sb="13" eb="15">
      <t>ハリツケ</t>
    </rPh>
    <phoneticPr fontId="18"/>
  </si>
  <si>
    <t xml:space="preserve"> </t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</si>
  <si>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18"/>
  </si>
  <si>
    <t>外貨預り金</t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</si>
  <si>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18"/>
  </si>
  <si>
    <t>●ここにコピペ→→→→→</t>
    <phoneticPr fontId="18"/>
  </si>
  <si>
    <t>国内株式</t>
  </si>
  <si>
    <t>株</t>
  </si>
  <si>
    <t>円</t>
  </si>
  <si>
    <t>-</t>
  </si>
  <si>
    <t>＜CSVファイルより＞</t>
    <phoneticPr fontId="18"/>
  </si>
  <si>
    <t>NISA</t>
  </si>
  <si>
    <t>ＮＦインド株</t>
  </si>
  <si>
    <t>米国株式</t>
  </si>
  <si>
    <t>USD</t>
  </si>
  <si>
    <t>2,220.90 USD</t>
  </si>
  <si>
    <t>481.40 USD</t>
  </si>
  <si>
    <t>621.30 USD</t>
  </si>
  <si>
    <t>498.36 USD</t>
  </si>
  <si>
    <t>695.47 USD</t>
  </si>
  <si>
    <t>409.10 USD</t>
  </si>
  <si>
    <t>788.80 USD</t>
  </si>
  <si>
    <t>300.24 USD</t>
  </si>
  <si>
    <t>507.04 USD</t>
  </si>
  <si>
    <t>126.76 USD</t>
  </si>
  <si>
    <t>100.42 USD</t>
  </si>
  <si>
    <t>投資信託</t>
  </si>
  <si>
    <t>口</t>
  </si>
  <si>
    <t>特定</t>
    <rPh sb="0" eb="2">
      <t>トクテイ</t>
    </rPh>
    <phoneticPr fontId="18"/>
  </si>
  <si>
    <t>総計</t>
    <rPh sb="0" eb="2">
      <t>ソウケイ</t>
    </rPh>
    <phoneticPr fontId="18"/>
  </si>
  <si>
    <t>s</t>
    <phoneticPr fontId="18"/>
  </si>
  <si>
    <t>ヤフーファイナンスから貼付（直下のセルへテキスト貼付）</t>
    <rPh sb="11" eb="13">
      <t>ハリツケ</t>
    </rPh>
    <rPh sb="14" eb="16">
      <t>チョッカ</t>
    </rPh>
    <rPh sb="24" eb="26">
      <t>ハリツケ</t>
    </rPh>
    <phoneticPr fontId="18"/>
  </si>
  <si>
    <t>ｺｰﾄﾞﾃｯｨｶｰ</t>
    <phoneticPr fontId="18"/>
  </si>
  <si>
    <t>市場</t>
    <rPh sb="0" eb="2">
      <t>シジョウ</t>
    </rPh>
    <phoneticPr fontId="18"/>
  </si>
  <si>
    <t>時間</t>
    <rPh sb="0" eb="2">
      <t>ジカン</t>
    </rPh>
    <phoneticPr fontId="18"/>
  </si>
  <si>
    <t>現在値</t>
    <rPh sb="0" eb="3">
      <t>ゲンザイチ</t>
    </rPh>
    <phoneticPr fontId="18"/>
  </si>
  <si>
    <t>前日比・値</t>
    <rPh sb="0" eb="3">
      <t>ゼンジツヒ</t>
    </rPh>
    <rPh sb="4" eb="5">
      <t>アタイ</t>
    </rPh>
    <phoneticPr fontId="18"/>
  </si>
  <si>
    <t>前日比・％</t>
    <rPh sb="0" eb="3">
      <t>ゼンジツヒ</t>
    </rPh>
    <phoneticPr fontId="18"/>
  </si>
  <si>
    <t>出来高</t>
    <rPh sb="0" eb="3">
      <t>デキダカ</t>
    </rPh>
    <phoneticPr fontId="18"/>
  </si>
  <si>
    <t>掲示板エクセル</t>
    <phoneticPr fontId="18"/>
  </si>
  <si>
    <t>き</t>
    <phoneticPr fontId="18"/>
  </si>
  <si>
    <t>く</t>
    <phoneticPr fontId="18"/>
  </si>
  <si>
    <t>け</t>
    <phoneticPr fontId="18"/>
  </si>
  <si>
    <t>こ</t>
    <phoneticPr fontId="18"/>
  </si>
  <si>
    <t>←ココに貼付</t>
    <rPh sb="4" eb="6">
      <t>ハリツケ</t>
    </rPh>
    <phoneticPr fontId="18"/>
  </si>
  <si>
    <t>チャート画像</t>
  </si>
  <si>
    <t>1行化→→→</t>
    <rPh sb="1" eb="2">
      <t>ギョウ</t>
    </rPh>
    <rPh sb="2" eb="3">
      <t>カ</t>
    </rPh>
    <phoneticPr fontId="18"/>
  </si>
  <si>
    <t>東証ETF</t>
  </si>
  <si>
    <t>(NEXT FUNDS)TOPIX連動型上場投信</t>
  </si>
  <si>
    <t>(+0.07%)</t>
  </si>
  <si>
    <t>出来高</t>
  </si>
  <si>
    <t>1,878,210株</t>
  </si>
  <si>
    <t>掲示板</t>
  </si>
  <si>
    <t>保有数・価格・メモを編集</t>
  </si>
  <si>
    <t>(NEXT FUNDS)日経225連動型上場投信</t>
  </si>
  <si>
    <t>(+0.18%)</t>
  </si>
  <si>
    <t>96,527株</t>
  </si>
  <si>
    <t>(NEXT FUNDS)東証REIT指数連動型上場投信</t>
  </si>
  <si>
    <t>(-0.16%)</t>
  </si>
  <si>
    <t>240,740株</t>
  </si>
  <si>
    <t>(以下省略）</t>
    <rPh sb="1" eb="3">
      <t>イカ</t>
    </rPh>
    <rPh sb="3" eb="5">
      <t>ショウリャク</t>
    </rPh>
    <phoneticPr fontId="18"/>
  </si>
  <si>
    <t>上場インデックスファンドJリート隔月分配</t>
  </si>
  <si>
    <t>(-0.15%)</t>
  </si>
  <si>
    <t>39,000株</t>
  </si>
  <si>
    <t>iシェアーズ・コア Ｊリート ETF</t>
  </si>
  <si>
    <t>(-0.14%)</t>
  </si>
  <si>
    <t>39,407株</t>
  </si>
  <si>
    <t>ダイワ上場投信-東証REIT指数</t>
  </si>
  <si>
    <t>(-0.27%)</t>
  </si>
  <si>
    <t>13,850株</t>
  </si>
  <si>
    <t>純金上場信託(現物国内保管型)</t>
  </si>
  <si>
    <t>(-0.70%)</t>
  </si>
  <si>
    <t>71,750株</t>
  </si>
  <si>
    <t>純プラチナ上場信託(現物国内保管型)</t>
  </si>
  <si>
    <t>(+1.33%)</t>
  </si>
  <si>
    <t>33,689株</t>
  </si>
  <si>
    <t>純銀上場信託(現物国内保管型)</t>
  </si>
  <si>
    <t>(+0.95%)</t>
  </si>
  <si>
    <t>6,503株</t>
  </si>
  <si>
    <t>東証PRM</t>
  </si>
  <si>
    <t>(株)ＩＮＰＥＸ</t>
  </si>
  <si>
    <t>(+1.05%)</t>
  </si>
  <si>
    <t>8,472,200株</t>
  </si>
  <si>
    <t>(NEXT FUNDS)東証銀行業株価指数連動型上場投信</t>
  </si>
  <si>
    <t>(-0.12%)</t>
  </si>
  <si>
    <t>468,100株</t>
  </si>
  <si>
    <t>iシェアーズ S&amp;P500 米国株 ETF</t>
  </si>
  <si>
    <t>(+0.25%)</t>
  </si>
  <si>
    <t>1,272,980株</t>
  </si>
  <si>
    <t>iシェアーズ･コア 米国債7-10年 ETF</t>
  </si>
  <si>
    <t>(-0.24%)</t>
  </si>
  <si>
    <t>2,263株</t>
  </si>
  <si>
    <t>iシェアーズ 米国リート ETF</t>
  </si>
  <si>
    <t>(-1.43%)</t>
  </si>
  <si>
    <t>5,176株</t>
  </si>
  <si>
    <t>(NEXT FUNDS)インド株式指数上場投信</t>
  </si>
  <si>
    <t>(+0.03%)</t>
  </si>
  <si>
    <t>1,226,500株</t>
  </si>
  <si>
    <t>東証STD</t>
  </si>
  <si>
    <t>ＣＤＳ(株)</t>
  </si>
  <si>
    <t>(-0.58%)</t>
  </si>
  <si>
    <t>4,600株</t>
  </si>
  <si>
    <t>(株)日本ケアサプライ</t>
  </si>
  <si>
    <t>(-0.20%)</t>
  </si>
  <si>
    <t>1,800株</t>
  </si>
  <si>
    <t>(NEXT FUNDS)外国債券・FTSE世界国債(除く日本・H無)</t>
  </si>
  <si>
    <t>33,600株</t>
  </si>
  <si>
    <t>東証マザーズETF</t>
  </si>
  <si>
    <t>(+1.38%)</t>
  </si>
  <si>
    <t>1,365,290株</t>
  </si>
  <si>
    <t>One ETF 東証REIT指数</t>
  </si>
  <si>
    <t>(-0.39%)</t>
  </si>
  <si>
    <t>7,830株</t>
  </si>
  <si>
    <t>MAXIS 米国株式(S&amp;P500)上場投信</t>
  </si>
  <si>
    <t>35,042株</t>
  </si>
  <si>
    <t>MAXIS 全世界株式(オール・カントリー)上場投信</t>
  </si>
  <si>
    <t>4,748株</t>
  </si>
  <si>
    <t>上場インデックスファンド米国株式(NASDAQ100)H無</t>
  </si>
  <si>
    <t>(+0.67%)</t>
  </si>
  <si>
    <t>26,670株</t>
  </si>
  <si>
    <t>iシェアーズ 米国債20年超(H有)</t>
  </si>
  <si>
    <t>(+0.75%)</t>
  </si>
  <si>
    <t>62,321株</t>
  </si>
  <si>
    <t>ＪＴ</t>
  </si>
  <si>
    <t>(+0.21%)</t>
  </si>
  <si>
    <t>2,513,400株</t>
  </si>
  <si>
    <t>旭化成(株)</t>
  </si>
  <si>
    <t>(-0.59%)</t>
  </si>
  <si>
    <t>3,042,600株</t>
  </si>
  <si>
    <t>(株)自重堂</t>
  </si>
  <si>
    <t>---</t>
  </si>
  <si>
    <t>(+0.00%)</t>
  </si>
  <si>
    <t>300株</t>
  </si>
  <si>
    <t>(株)プロシップ</t>
  </si>
  <si>
    <t>(-0.56%)</t>
  </si>
  <si>
    <t>9,100株</t>
  </si>
  <si>
    <t>(株)インテージホールディングス</t>
  </si>
  <si>
    <t>53,000株</t>
  </si>
  <si>
    <t>日本エス・エイチ・エル(株)</t>
  </si>
  <si>
    <t>(-0.44%)</t>
  </si>
  <si>
    <t>1,100株</t>
  </si>
  <si>
    <t>(株)ユー・エス・エス</t>
  </si>
  <si>
    <t>(+0.29%)</t>
  </si>
  <si>
    <t>479,900株</t>
  </si>
  <si>
    <t>楽天グループ(株)</t>
  </si>
  <si>
    <t>(+0.15%)</t>
  </si>
  <si>
    <t>7,311,500株</t>
  </si>
  <si>
    <t>(株)ブリヂストン</t>
  </si>
  <si>
    <t>(+0.37%)</t>
  </si>
  <si>
    <t>1,619,000株</t>
  </si>
  <si>
    <t>(株)アビスト</t>
  </si>
  <si>
    <t>(+0.51%)</t>
  </si>
  <si>
    <t>10,400株</t>
  </si>
  <si>
    <t>(株)アマダ</t>
  </si>
  <si>
    <t>(-0.64%)</t>
  </si>
  <si>
    <t>1,396,200株</t>
  </si>
  <si>
    <t>03-ネオモバイル証券</t>
    <phoneticPr fontId="18"/>
  </si>
  <si>
    <t>右→残高</t>
    <rPh sb="0" eb="1">
      <t>ミギ</t>
    </rPh>
    <rPh sb="2" eb="4">
      <t>ザンダカ</t>
    </rPh>
    <phoneticPr fontId="18"/>
  </si>
  <si>
    <t>neomoba</t>
    <phoneticPr fontId="18"/>
  </si>
  <si>
    <t>右→個別</t>
    <rPh sb="0" eb="1">
      <t>ミギ</t>
    </rPh>
    <rPh sb="2" eb="4">
      <t>コベツ</t>
    </rPh>
    <phoneticPr fontId="18"/>
  </si>
  <si>
    <t>●1～最後まで、PCサイトの画面を一括コピーペースト</t>
    <rPh sb="3" eb="5">
      <t>サイゴ</t>
    </rPh>
    <rPh sb="14" eb="16">
      <t>ガメン</t>
    </rPh>
    <rPh sb="17" eb="19">
      <t>イッカツ</t>
    </rPh>
    <phoneticPr fontId="18"/>
  </si>
  <si>
    <t>8,038円</t>
  </si>
  <si>
    <t xml:space="preserve"> 106円</t>
  </si>
  <si>
    <t>ＮＥＸＴ　ＦＵＮＤＳ　東証ＲＥＩＴ指数連動型上場投信</t>
  </si>
  <si>
    <t>2,121円 / -15   -0.7%</t>
  </si>
  <si>
    <t>4株</t>
  </si>
  <si>
    <t>0株</t>
  </si>
  <si>
    <t>65,130円</t>
  </si>
  <si>
    <t>1,983円</t>
  </si>
  <si>
    <t xml:space="preserve"> 11,190円</t>
  </si>
  <si>
    <t>上場インデックスファンドＪリート（東証ＲＥＩＴ指数）隔月分配型</t>
  </si>
  <si>
    <t>8,150円</t>
  </si>
  <si>
    <t>-134円</t>
  </si>
  <si>
    <t>ｉシェアーズ・コア　Ｊリート　ＥＴＦ</t>
  </si>
  <si>
    <t>・</t>
    <phoneticPr fontId="18"/>
  </si>
  <si>
    <t>60,378円</t>
  </si>
  <si>
    <t xml:space="preserve"> 10,411円</t>
  </si>
  <si>
    <t>ダイワ上場投信−東証ＲＥＩＴ指数</t>
  </si>
  <si>
    <t>64,092.5円</t>
  </si>
  <si>
    <t xml:space="preserve"> 10,152円</t>
  </si>
  <si>
    <t>純プラチナ上場信託（現物国内保管型）</t>
  </si>
  <si>
    <t>53,200円</t>
  </si>
  <si>
    <t xml:space="preserve"> 9,142円</t>
  </si>
  <si>
    <t>ＮＥＸＴ　ＦＵＮＤＳ　東証銀行業株価指数連動型上場投信</t>
  </si>
  <si>
    <t>16,493.4円</t>
  </si>
  <si>
    <t xml:space="preserve"> 1,643円</t>
  </si>
  <si>
    <t>ｉシェアーズ　Ｓ＆Ｐ　５００　米国株　ＥＴＦ</t>
  </si>
  <si>
    <t>20,375円</t>
  </si>
  <si>
    <t xml:space="preserve"> 10,325円</t>
  </si>
  <si>
    <t>79,029円</t>
  </si>
  <si>
    <t xml:space="preserve"> 9,909円</t>
  </si>
  <si>
    <t>ｉシェアーズ　米国リート　ＥＴＦ</t>
  </si>
  <si>
    <t>49,096円</t>
  </si>
  <si>
    <t xml:space="preserve"> 21,590円</t>
  </si>
  <si>
    <t>146,675.1円</t>
  </si>
  <si>
    <t xml:space="preserve"> 44,261円</t>
  </si>
  <si>
    <t>11,942円</t>
  </si>
  <si>
    <t xml:space="preserve"> 3,892円</t>
  </si>
  <si>
    <t>19,474円</t>
  </si>
  <si>
    <t xml:space="preserve"> 2,990円</t>
  </si>
  <si>
    <t>ＮＥＸＴ　ＦＵＮＤＳ　外国債券・ＦＴＳＥ世界国債インデックス（除く日本・為替ヘッ</t>
  </si>
  <si>
    <t>13,331.5円</t>
  </si>
  <si>
    <t xml:space="preserve"> 214円</t>
  </si>
  <si>
    <t>22,643.4円</t>
  </si>
  <si>
    <t>-10,935円</t>
  </si>
  <si>
    <t>Ｏｎｅ　ＥＴＦ　東証ＲＥＩＴ指数</t>
  </si>
  <si>
    <t>64,015円</t>
  </si>
  <si>
    <t xml:space="preserve"> 11,036円</t>
  </si>
  <si>
    <t>65,280円</t>
  </si>
  <si>
    <t xml:space="preserve"> 26,188円</t>
  </si>
  <si>
    <t>28,800円</t>
  </si>
  <si>
    <t xml:space="preserve"> 13,440円</t>
  </si>
  <si>
    <t>ｉシェアーズ　米国債２０年超　ＥＴＦ（為替ヘッジあり）</t>
  </si>
  <si>
    <t>32,120円</t>
  </si>
  <si>
    <t>-9,660円</t>
  </si>
  <si>
    <t>25,362.5円</t>
  </si>
  <si>
    <t xml:space="preserve"> 6,262円</t>
  </si>
  <si>
    <t>43,610円</t>
  </si>
  <si>
    <t xml:space="preserve"> 1,785円</t>
  </si>
  <si>
    <t>11,440円</t>
  </si>
  <si>
    <t xml:space="preserve"> 2,888円</t>
  </si>
  <si>
    <t>31,616円</t>
  </si>
  <si>
    <t xml:space="preserve"> 17,043円</t>
  </si>
  <si>
    <t>24,354円</t>
  </si>
  <si>
    <t xml:space="preserve"> 6,570円</t>
  </si>
  <si>
    <t>21,429円</t>
  </si>
  <si>
    <t xml:space="preserve"> 8,991円</t>
  </si>
  <si>
    <t>25,450円</t>
  </si>
  <si>
    <t xml:space="preserve"> 9,650円</t>
  </si>
  <si>
    <t>17,874円</t>
  </si>
  <si>
    <t xml:space="preserve"> 8,124円</t>
  </si>
  <si>
    <t>14,027円</t>
  </si>
  <si>
    <t xml:space="preserve"> 3,939円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</si>
</sst>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_);[Red]\(#,##0\)"/>
    <numFmt numFmtId="178" formatCode="0_);[Red]\(0\)"/>
    <numFmt numFmtId="179" formatCode="0.0%"/>
    <numFmt numFmtId="180" formatCode="#,##0_ "/>
    <numFmt numFmtId="181" formatCode="0.00_ "/>
    <numFmt numFmtId="182" formatCode="0.00_);[Red]\(0.00\)"/>
    <numFmt numFmtId="183" formatCode="#,##0.00_);[Red]\(#,##0.00\)"/>
    <numFmt numFmtId="184" formatCode="[$-F400]h:mm:ss\ AM/PM"/>
    <numFmt numFmtId="185" formatCode="0_ "/>
    <numFmt numFmtId="186" formatCode="#,##0.00_ ;[Red]\-#,##0.00\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33" borderId="0" xfId="0" applyFill="1">
      <alignment vertical="center"/>
    </xf>
    <xf numFmtId="49" fontId="0" fillId="0" borderId="0" xfId="0" applyNumberFormat="1">
      <alignment vertical="center"/>
    </xf>
    <xf numFmtId="38" fontId="0" fillId="0" borderId="0" xfId="42" applyFont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7" borderId="10" xfId="0" applyFill="1" applyBorder="1">
      <alignment vertical="center"/>
    </xf>
    <xf numFmtId="38" fontId="0" fillId="36" borderId="0" xfId="42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0" fillId="38" borderId="0" xfId="0" applyFill="1">
      <alignment vertical="center"/>
    </xf>
    <xf numFmtId="177" fontId="0" fillId="38" borderId="0" xfId="0" applyNumberFormat="1" applyFill="1">
      <alignment vertical="center"/>
    </xf>
    <xf numFmtId="3" fontId="0" fillId="38" borderId="0" xfId="0" applyNumberFormat="1" applyFill="1">
      <alignment vertical="center"/>
    </xf>
    <xf numFmtId="4" fontId="0" fillId="38" borderId="0" xfId="0" applyNumberFormat="1" applyFill="1">
      <alignment vertical="center"/>
    </xf>
    <xf numFmtId="0" fontId="0" fillId="39" borderId="0" xfId="0" applyFill="1">
      <alignment vertical="center"/>
    </xf>
    <xf numFmtId="3" fontId="0" fillId="39" borderId="0" xfId="0" applyNumberFormat="1" applyFill="1">
      <alignment vertical="center"/>
    </xf>
    <xf numFmtId="0" fontId="0" fillId="40" borderId="0" xfId="0" applyFill="1">
      <alignment vertical="center"/>
    </xf>
    <xf numFmtId="177" fontId="0" fillId="40" borderId="0" xfId="0" applyNumberFormat="1" applyFill="1">
      <alignment vertical="center"/>
    </xf>
    <xf numFmtId="3" fontId="0" fillId="37" borderId="0" xfId="0" applyNumberFormat="1" applyFill="1">
      <alignment vertical="center"/>
    </xf>
    <xf numFmtId="0" fontId="0" fillId="37" borderId="0" xfId="0" applyFill="1">
      <alignment vertical="center"/>
    </xf>
    <xf numFmtId="49" fontId="0" fillId="36" borderId="0" xfId="0" applyNumberFormat="1" applyFill="1">
      <alignment vertical="center"/>
    </xf>
    <xf numFmtId="0" fontId="20" fillId="42" borderId="11" xfId="0" applyFont="1" applyFill="1" applyBorder="1">
      <alignment vertical="center"/>
    </xf>
    <xf numFmtId="49" fontId="20" fillId="42" borderId="11" xfId="0" applyNumberFormat="1" applyFont="1" applyFill="1" applyBorder="1">
      <alignment vertical="center"/>
    </xf>
    <xf numFmtId="3" fontId="20" fillId="42" borderId="11" xfId="0" applyNumberFormat="1" applyFont="1" applyFill="1" applyBorder="1">
      <alignment vertical="center"/>
    </xf>
    <xf numFmtId="38" fontId="20" fillId="42" borderId="11" xfId="42" applyFont="1" applyFill="1" applyBorder="1">
      <alignment vertical="center"/>
    </xf>
    <xf numFmtId="0" fontId="20" fillId="35" borderId="12" xfId="0" applyFont="1" applyFill="1" applyBorder="1">
      <alignment vertical="center"/>
    </xf>
    <xf numFmtId="0" fontId="20" fillId="42" borderId="13" xfId="0" applyFont="1" applyFill="1" applyBorder="1">
      <alignment vertical="center"/>
    </xf>
    <xf numFmtId="0" fontId="0" fillId="44" borderId="0" xfId="0" applyFill="1">
      <alignment vertical="center"/>
    </xf>
    <xf numFmtId="0" fontId="21" fillId="36" borderId="0" xfId="0" applyFont="1" applyFill="1">
      <alignment vertical="center"/>
    </xf>
    <xf numFmtId="0" fontId="21" fillId="0" borderId="0" xfId="0" applyFont="1">
      <alignment vertical="center"/>
    </xf>
    <xf numFmtId="14" fontId="0" fillId="0" borderId="0" xfId="0" applyNumberFormat="1">
      <alignment vertical="center"/>
    </xf>
    <xf numFmtId="0" fontId="0" fillId="35" borderId="11" xfId="0" applyFill="1" applyBorder="1">
      <alignment vertical="center"/>
    </xf>
    <xf numFmtId="38" fontId="0" fillId="0" borderId="0" xfId="42" applyFont="1" applyFill="1" applyBorder="1">
      <alignment vertical="center"/>
    </xf>
    <xf numFmtId="0" fontId="0" fillId="45" borderId="0" xfId="0" applyFill="1">
      <alignment vertical="center"/>
    </xf>
    <xf numFmtId="38" fontId="0" fillId="35" borderId="0" xfId="42" applyFont="1" applyFill="1" applyBorder="1">
      <alignment vertical="center"/>
    </xf>
    <xf numFmtId="0" fontId="19" fillId="42" borderId="0" xfId="0" applyFont="1" applyFill="1">
      <alignment vertical="center"/>
    </xf>
    <xf numFmtId="49" fontId="19" fillId="42" borderId="0" xfId="0" applyNumberFormat="1" applyFont="1" applyFill="1">
      <alignment vertical="center"/>
    </xf>
    <xf numFmtId="38" fontId="19" fillId="42" borderId="0" xfId="42" applyFont="1" applyFill="1">
      <alignment vertical="center"/>
    </xf>
    <xf numFmtId="38" fontId="0" fillId="38" borderId="0" xfId="42" applyFont="1" applyFill="1">
      <alignment vertical="center"/>
    </xf>
    <xf numFmtId="0" fontId="20" fillId="35" borderId="18" xfId="0" applyFont="1" applyFill="1" applyBorder="1">
      <alignment vertical="center"/>
    </xf>
    <xf numFmtId="0" fontId="21" fillId="44" borderId="0" xfId="0" applyFont="1" applyFill="1">
      <alignment vertical="center"/>
    </xf>
    <xf numFmtId="38" fontId="20" fillId="44" borderId="0" xfId="42" applyFont="1" applyFill="1" applyBorder="1">
      <alignment vertical="center"/>
    </xf>
    <xf numFmtId="0" fontId="20" fillId="46" borderId="19" xfId="0" applyFont="1" applyFill="1" applyBorder="1">
      <alignment vertical="center"/>
    </xf>
    <xf numFmtId="0" fontId="20" fillId="47" borderId="11" xfId="0" applyFont="1" applyFill="1" applyBorder="1">
      <alignment vertical="center"/>
    </xf>
    <xf numFmtId="49" fontId="20" fillId="47" borderId="11" xfId="0" applyNumberFormat="1" applyFont="1" applyFill="1" applyBorder="1">
      <alignment vertical="center"/>
    </xf>
    <xf numFmtId="3" fontId="20" fillId="47" borderId="11" xfId="0" applyNumberFormat="1" applyFont="1" applyFill="1" applyBorder="1">
      <alignment vertical="center"/>
    </xf>
    <xf numFmtId="38" fontId="20" fillId="47" borderId="11" xfId="42" applyFont="1" applyFill="1" applyBorder="1">
      <alignment vertical="center"/>
    </xf>
    <xf numFmtId="0" fontId="0" fillId="47" borderId="0" xfId="0" applyFill="1">
      <alignment vertical="center"/>
    </xf>
    <xf numFmtId="0" fontId="20" fillId="47" borderId="17" xfId="0" applyFont="1" applyFill="1" applyBorder="1">
      <alignment vertical="center"/>
    </xf>
    <xf numFmtId="0" fontId="20" fillId="47" borderId="18" xfId="0" applyFont="1" applyFill="1" applyBorder="1">
      <alignment vertical="center"/>
    </xf>
    <xf numFmtId="0" fontId="20" fillId="47" borderId="21" xfId="0" applyFont="1" applyFill="1" applyBorder="1">
      <alignment vertical="center"/>
    </xf>
    <xf numFmtId="0" fontId="20" fillId="47" borderId="22" xfId="0" applyFont="1" applyFill="1" applyBorder="1">
      <alignment vertical="center"/>
    </xf>
    <xf numFmtId="0" fontId="20" fillId="42" borderId="18" xfId="0" applyFont="1" applyFill="1" applyBorder="1">
      <alignment vertical="center"/>
    </xf>
    <xf numFmtId="0" fontId="20" fillId="42" borderId="21" xfId="0" applyFont="1" applyFill="1" applyBorder="1">
      <alignment vertical="center"/>
    </xf>
    <xf numFmtId="10" fontId="20" fillId="42" borderId="11" xfId="0" applyNumberFormat="1" applyFont="1" applyFill="1" applyBorder="1">
      <alignment vertical="center"/>
    </xf>
    <xf numFmtId="10" fontId="20" fillId="47" borderId="11" xfId="0" applyNumberFormat="1" applyFont="1" applyFill="1" applyBorder="1">
      <alignment vertical="center"/>
    </xf>
    <xf numFmtId="10" fontId="0" fillId="38" borderId="0" xfId="0" applyNumberFormat="1" applyFill="1">
      <alignment vertical="center"/>
    </xf>
    <xf numFmtId="10" fontId="0" fillId="0" borderId="0" xfId="0" applyNumberFormat="1">
      <alignment vertical="center"/>
    </xf>
    <xf numFmtId="10" fontId="19" fillId="42" borderId="0" xfId="0" applyNumberFormat="1" applyFont="1" applyFill="1">
      <alignment vertical="center"/>
    </xf>
    <xf numFmtId="0" fontId="0" fillId="43" borderId="20" xfId="0" applyFill="1" applyBorder="1">
      <alignment vertical="center"/>
    </xf>
    <xf numFmtId="176" fontId="0" fillId="36" borderId="0" xfId="42" applyNumberFormat="1" applyFont="1" applyFill="1">
      <alignment vertical="center"/>
    </xf>
    <xf numFmtId="176" fontId="20" fillId="42" borderId="11" xfId="42" applyNumberFormat="1" applyFont="1" applyFill="1" applyBorder="1">
      <alignment vertical="center"/>
    </xf>
    <xf numFmtId="176" fontId="20" fillId="47" borderId="11" xfId="42" applyNumberFormat="1" applyFont="1" applyFill="1" applyBorder="1">
      <alignment vertical="center"/>
    </xf>
    <xf numFmtId="176" fontId="20" fillId="44" borderId="0" xfId="42" applyNumberFormat="1" applyFont="1" applyFill="1" applyBorder="1">
      <alignment vertical="center"/>
    </xf>
    <xf numFmtId="176" fontId="0" fillId="41" borderId="0" xfId="42" applyNumberFormat="1" applyFont="1" applyFill="1">
      <alignment vertical="center"/>
    </xf>
    <xf numFmtId="176" fontId="0" fillId="35" borderId="0" xfId="42" applyNumberFormat="1" applyFont="1" applyFill="1" applyBorder="1">
      <alignment vertical="center"/>
    </xf>
    <xf numFmtId="176" fontId="0" fillId="38" borderId="0" xfId="42" applyNumberFormat="1" applyFont="1" applyFill="1">
      <alignment vertical="center"/>
    </xf>
    <xf numFmtId="176" fontId="0" fillId="0" borderId="0" xfId="42" applyNumberFormat="1" applyFont="1">
      <alignment vertical="center"/>
    </xf>
    <xf numFmtId="176" fontId="19" fillId="42" borderId="0" xfId="42" applyNumberFormat="1" applyFont="1" applyFill="1">
      <alignment vertical="center"/>
    </xf>
    <xf numFmtId="0" fontId="0" fillId="0" borderId="15" xfId="0" applyBorder="1">
      <alignment vertical="center"/>
    </xf>
    <xf numFmtId="176" fontId="0" fillId="0" borderId="15" xfId="42" applyNumberFormat="1" applyFont="1" applyBorder="1">
      <alignment vertical="center"/>
    </xf>
    <xf numFmtId="0" fontId="0" fillId="0" borderId="16" xfId="0" applyBorder="1">
      <alignment vertical="center"/>
    </xf>
    <xf numFmtId="179" fontId="0" fillId="0" borderId="15" xfId="43" applyNumberFormat="1" applyFont="1" applyBorder="1">
      <alignment vertical="center"/>
    </xf>
    <xf numFmtId="0" fontId="20" fillId="33" borderId="11" xfId="0" applyFont="1" applyFill="1" applyBorder="1">
      <alignment vertical="center"/>
    </xf>
    <xf numFmtId="14" fontId="0" fillId="35" borderId="0" xfId="0" applyNumberFormat="1" applyFill="1">
      <alignment vertical="center"/>
    </xf>
    <xf numFmtId="0" fontId="20" fillId="0" borderId="0" xfId="0" applyFont="1">
      <alignment vertical="center"/>
    </xf>
    <xf numFmtId="14" fontId="2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50" borderId="0" xfId="0" applyFill="1">
      <alignment vertical="center"/>
    </xf>
    <xf numFmtId="3" fontId="0" fillId="50" borderId="0" xfId="0" applyNumberFormat="1" applyFill="1">
      <alignment vertical="center"/>
    </xf>
    <xf numFmtId="4" fontId="0" fillId="50" borderId="0" xfId="0" applyNumberFormat="1" applyFill="1">
      <alignment vertical="center"/>
    </xf>
    <xf numFmtId="177" fontId="0" fillId="50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0" fillId="51" borderId="0" xfId="0" applyFill="1">
      <alignment vertical="center"/>
    </xf>
    <xf numFmtId="0" fontId="0" fillId="33" borderId="0" xfId="0" applyFill="1" applyAlignment="1">
      <alignment horizontal="right" vertical="center"/>
    </xf>
    <xf numFmtId="0" fontId="0" fillId="52" borderId="0" xfId="0" applyFill="1">
      <alignment vertical="center"/>
    </xf>
    <xf numFmtId="0" fontId="20" fillId="52" borderId="11" xfId="0" applyFont="1" applyFill="1" applyBorder="1">
      <alignment vertical="center"/>
    </xf>
    <xf numFmtId="0" fontId="14" fillId="0" borderId="0" xfId="0" applyFont="1">
      <alignment vertical="center"/>
    </xf>
    <xf numFmtId="178" fontId="0" fillId="50" borderId="0" xfId="0" applyNumberFormat="1" applyFill="1">
      <alignment vertical="center"/>
    </xf>
    <xf numFmtId="176" fontId="0" fillId="50" borderId="0" xfId="42" applyNumberFormat="1" applyFont="1" applyFill="1">
      <alignment vertical="center"/>
    </xf>
    <xf numFmtId="38" fontId="0" fillId="50" borderId="0" xfId="42" applyFont="1" applyFill="1">
      <alignment vertical="center"/>
    </xf>
    <xf numFmtId="10" fontId="0" fillId="50" borderId="0" xfId="0" applyNumberFormat="1" applyFill="1">
      <alignment vertical="center"/>
    </xf>
    <xf numFmtId="0" fontId="19" fillId="52" borderId="0" xfId="0" applyFont="1" applyFill="1">
      <alignment vertical="center"/>
    </xf>
    <xf numFmtId="182" fontId="0" fillId="33" borderId="0" xfId="0" applyNumberFormat="1" applyFill="1">
      <alignment vertical="center"/>
    </xf>
    <xf numFmtId="182" fontId="0" fillId="0" borderId="0" xfId="0" applyNumberFormat="1">
      <alignment vertical="center"/>
    </xf>
    <xf numFmtId="176" fontId="0" fillId="0" borderId="0" xfId="42" applyNumberFormat="1" applyFont="1" applyBorder="1">
      <alignment vertical="center"/>
    </xf>
    <xf numFmtId="179" fontId="0" fillId="0" borderId="0" xfId="43" applyNumberFormat="1" applyFont="1" applyBorder="1">
      <alignment vertical="center"/>
    </xf>
    <xf numFmtId="176" fontId="0" fillId="34" borderId="14" xfId="42" applyNumberFormat="1" applyFont="1" applyFill="1" applyBorder="1">
      <alignment vertical="center"/>
    </xf>
    <xf numFmtId="176" fontId="0" fillId="34" borderId="15" xfId="42" applyNumberFormat="1" applyFont="1" applyFill="1" applyBorder="1">
      <alignment vertical="center"/>
    </xf>
    <xf numFmtId="3" fontId="19" fillId="42" borderId="0" xfId="0" applyNumberFormat="1" applyFont="1" applyFill="1">
      <alignment vertical="center"/>
    </xf>
    <xf numFmtId="0" fontId="20" fillId="44" borderId="0" xfId="0" applyFont="1" applyFill="1">
      <alignment vertical="center"/>
    </xf>
    <xf numFmtId="3" fontId="20" fillId="44" borderId="0" xfId="0" applyNumberFormat="1" applyFont="1" applyFill="1">
      <alignment vertical="center"/>
    </xf>
    <xf numFmtId="0" fontId="20" fillId="52" borderId="0" xfId="0" applyFont="1" applyFill="1">
      <alignment vertical="center"/>
    </xf>
    <xf numFmtId="0" fontId="20" fillId="41" borderId="0" xfId="0" applyFont="1" applyFill="1">
      <alignment vertical="center"/>
    </xf>
    <xf numFmtId="181" fontId="20" fillId="41" borderId="0" xfId="0" applyNumberFormat="1" applyFont="1" applyFill="1">
      <alignment vertical="center"/>
    </xf>
    <xf numFmtId="3" fontId="0" fillId="35" borderId="0" xfId="0" applyNumberFormat="1" applyFill="1">
      <alignment vertical="center"/>
    </xf>
    <xf numFmtId="10" fontId="0" fillId="35" borderId="0" xfId="0" applyNumberFormat="1" applyFill="1">
      <alignment vertical="center"/>
    </xf>
    <xf numFmtId="49" fontId="0" fillId="35" borderId="0" xfId="0" applyNumberFormat="1" applyFill="1">
      <alignment vertical="center"/>
    </xf>
    <xf numFmtId="0" fontId="20" fillId="42" borderId="0" xfId="0" applyFont="1" applyFill="1">
      <alignment vertical="center"/>
    </xf>
    <xf numFmtId="3" fontId="20" fillId="0" borderId="0" xfId="0" applyNumberFormat="1" applyFont="1">
      <alignment vertical="center"/>
    </xf>
    <xf numFmtId="177" fontId="0" fillId="0" borderId="0" xfId="0" applyNumberFormat="1">
      <alignment vertical="center"/>
    </xf>
    <xf numFmtId="183" fontId="0" fillId="50" borderId="0" xfId="0" applyNumberFormat="1" applyFill="1">
      <alignment vertical="center"/>
    </xf>
    <xf numFmtId="38" fontId="20" fillId="0" borderId="0" xfId="42" applyFont="1">
      <alignment vertical="center"/>
    </xf>
    <xf numFmtId="9" fontId="0" fillId="0" borderId="0" xfId="0" applyNumberFormat="1">
      <alignment vertical="center"/>
    </xf>
    <xf numFmtId="180" fontId="0" fillId="0" borderId="0" xfId="0" applyNumberFormat="1">
      <alignment vertical="center"/>
    </xf>
    <xf numFmtId="9" fontId="0" fillId="0" borderId="0" xfId="43" applyFont="1">
      <alignment vertical="center"/>
    </xf>
    <xf numFmtId="38" fontId="20" fillId="33" borderId="0" xfId="42" applyFont="1" applyFill="1">
      <alignment vertical="center"/>
    </xf>
    <xf numFmtId="9" fontId="20" fillId="33" borderId="0" xfId="0" applyNumberFormat="1" applyFont="1" applyFill="1">
      <alignment vertical="center"/>
    </xf>
    <xf numFmtId="180" fontId="20" fillId="33" borderId="0" xfId="0" applyNumberFormat="1" applyFont="1" applyFill="1">
      <alignment vertical="center"/>
    </xf>
    <xf numFmtId="38" fontId="20" fillId="48" borderId="0" xfId="42" applyFont="1" applyFill="1">
      <alignment vertical="center"/>
    </xf>
    <xf numFmtId="9" fontId="20" fillId="48" borderId="0" xfId="0" applyNumberFormat="1" applyFont="1" applyFill="1">
      <alignment vertical="center"/>
    </xf>
    <xf numFmtId="180" fontId="20" fillId="48" borderId="0" xfId="0" applyNumberFormat="1" applyFont="1" applyFill="1">
      <alignment vertical="center"/>
    </xf>
    <xf numFmtId="9" fontId="26" fillId="47" borderId="0" xfId="0" applyNumberFormat="1" applyFont="1" applyFill="1" applyAlignment="1">
      <alignment vertical="center" wrapText="1"/>
    </xf>
    <xf numFmtId="0" fontId="26" fillId="0" borderId="0" xfId="0" applyFont="1">
      <alignment vertical="center"/>
    </xf>
    <xf numFmtId="177" fontId="0" fillId="0" borderId="11" xfId="0" applyNumberFormat="1" applyBorder="1">
      <alignment vertical="center"/>
    </xf>
    <xf numFmtId="177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9" fontId="20" fillId="33" borderId="25" xfId="0" applyNumberFormat="1" applyFont="1" applyFill="1" applyBorder="1" applyAlignment="1">
      <alignment horizontal="center" vertical="center" wrapText="1"/>
    </xf>
    <xf numFmtId="9" fontId="20" fillId="33" borderId="0" xfId="0" applyNumberFormat="1" applyFont="1" applyFill="1" applyAlignment="1">
      <alignment horizontal="center" vertical="center" wrapText="1"/>
    </xf>
    <xf numFmtId="180" fontId="20" fillId="33" borderId="0" xfId="0" applyNumberFormat="1" applyFont="1" applyFill="1" applyAlignment="1">
      <alignment horizontal="center" vertical="center" wrapText="1"/>
    </xf>
    <xf numFmtId="38" fontId="20" fillId="33" borderId="0" xfId="42" applyFont="1" applyFill="1" applyAlignment="1">
      <alignment horizontal="center" vertical="center" wrapText="1"/>
    </xf>
    <xf numFmtId="9" fontId="20" fillId="48" borderId="25" xfId="0" applyNumberFormat="1" applyFont="1" applyFill="1" applyBorder="1" applyAlignment="1">
      <alignment horizontal="center" vertical="center" wrapText="1"/>
    </xf>
    <xf numFmtId="9" fontId="20" fillId="48" borderId="0" xfId="0" applyNumberFormat="1" applyFont="1" applyFill="1" applyAlignment="1">
      <alignment horizontal="center" vertical="center" wrapText="1"/>
    </xf>
    <xf numFmtId="180" fontId="20" fillId="48" borderId="0" xfId="0" applyNumberFormat="1" applyFont="1" applyFill="1" applyAlignment="1">
      <alignment horizontal="center" vertical="center" wrapText="1"/>
    </xf>
    <xf numFmtId="38" fontId="20" fillId="48" borderId="0" xfId="42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77" fontId="27" fillId="33" borderId="11" xfId="0" applyNumberFormat="1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177" fontId="27" fillId="48" borderId="11" xfId="0" applyNumberFormat="1" applyFont="1" applyFill="1" applyBorder="1" applyAlignment="1">
      <alignment horizontal="center" vertical="center" wrapText="1"/>
    </xf>
    <xf numFmtId="0" fontId="24" fillId="53" borderId="11" xfId="0" applyFont="1" applyFill="1" applyBorder="1" applyAlignment="1">
      <alignment horizontal="center" vertical="center" wrapText="1"/>
    </xf>
    <xf numFmtId="177" fontId="27" fillId="53" borderId="11" xfId="0" applyNumberFormat="1" applyFont="1" applyFill="1" applyBorder="1" applyAlignment="1">
      <alignment vertical="center" wrapText="1"/>
    </xf>
    <xf numFmtId="0" fontId="20" fillId="48" borderId="11" xfId="0" applyFont="1" applyFill="1" applyBorder="1">
      <alignment vertical="center"/>
    </xf>
    <xf numFmtId="0" fontId="20" fillId="53" borderId="11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/>
    </xf>
    <xf numFmtId="0" fontId="20" fillId="48" borderId="11" xfId="0" applyFont="1" applyFill="1" applyBorder="1" applyAlignment="1">
      <alignment horizontal="center" vertical="center"/>
    </xf>
    <xf numFmtId="0" fontId="20" fillId="48" borderId="11" xfId="0" applyFont="1" applyFill="1" applyBorder="1" applyAlignment="1">
      <alignment horizontal="left" vertical="center"/>
    </xf>
    <xf numFmtId="38" fontId="20" fillId="48" borderId="11" xfId="0" applyNumberFormat="1" applyFont="1" applyFill="1" applyBorder="1">
      <alignment vertical="center"/>
    </xf>
    <xf numFmtId="9" fontId="26" fillId="47" borderId="0" xfId="0" applyNumberFormat="1" applyFont="1" applyFill="1" applyAlignment="1">
      <alignment horizontal="center" vertical="center" wrapText="1"/>
    </xf>
    <xf numFmtId="38" fontId="20" fillId="0" borderId="11" xfId="0" applyNumberFormat="1" applyFont="1" applyBorder="1">
      <alignment vertical="center"/>
    </xf>
    <xf numFmtId="9" fontId="20" fillId="0" borderId="0" xfId="0" applyNumberFormat="1" applyFont="1">
      <alignment vertical="center"/>
    </xf>
    <xf numFmtId="180" fontId="20" fillId="0" borderId="0" xfId="0" applyNumberFormat="1" applyFont="1">
      <alignment vertical="center"/>
    </xf>
    <xf numFmtId="177" fontId="20" fillId="0" borderId="11" xfId="0" applyNumberFormat="1" applyFont="1" applyBorder="1">
      <alignment vertical="center"/>
    </xf>
    <xf numFmtId="9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38" fontId="26" fillId="0" borderId="0" xfId="42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19" fillId="33" borderId="0" xfId="0" applyFont="1" applyFill="1">
      <alignment vertical="center"/>
    </xf>
    <xf numFmtId="0" fontId="29" fillId="33" borderId="0" xfId="0" applyFont="1" applyFill="1">
      <alignment vertical="center"/>
    </xf>
    <xf numFmtId="49" fontId="30" fillId="33" borderId="26" xfId="0" applyNumberFormat="1" applyFont="1" applyFill="1" applyBorder="1">
      <alignment vertical="center"/>
    </xf>
    <xf numFmtId="0" fontId="26" fillId="47" borderId="0" xfId="0" applyFont="1" applyFill="1">
      <alignment vertical="center"/>
    </xf>
    <xf numFmtId="0" fontId="20" fillId="47" borderId="23" xfId="0" applyFont="1" applyFill="1" applyBorder="1">
      <alignment vertical="center"/>
    </xf>
    <xf numFmtId="49" fontId="20" fillId="47" borderId="27" xfId="0" applyNumberFormat="1" applyFont="1" applyFill="1" applyBorder="1">
      <alignment vertical="center"/>
    </xf>
    <xf numFmtId="0" fontId="20" fillId="54" borderId="0" xfId="0" applyFont="1" applyFill="1">
      <alignment vertical="center"/>
    </xf>
    <xf numFmtId="178" fontId="20" fillId="47" borderId="23" xfId="0" applyNumberFormat="1" applyFont="1" applyFill="1" applyBorder="1">
      <alignment vertical="center"/>
    </xf>
    <xf numFmtId="49" fontId="20" fillId="47" borderId="23" xfId="0" applyNumberFormat="1" applyFont="1" applyFill="1" applyBorder="1">
      <alignment vertical="center"/>
    </xf>
    <xf numFmtId="38" fontId="20" fillId="47" borderId="23" xfId="42" applyFont="1" applyFill="1" applyBorder="1">
      <alignment vertical="center"/>
    </xf>
    <xf numFmtId="10" fontId="20" fillId="47" borderId="23" xfId="43" applyNumberFormat="1" applyFont="1" applyFill="1" applyBorder="1">
      <alignment vertical="center"/>
    </xf>
    <xf numFmtId="178" fontId="20" fillId="47" borderId="23" xfId="42" applyNumberFormat="1" applyFont="1" applyFill="1" applyBorder="1">
      <alignment vertical="center"/>
    </xf>
    <xf numFmtId="178" fontId="0" fillId="52" borderId="0" xfId="0" applyNumberFormat="1" applyFill="1">
      <alignment vertical="center"/>
    </xf>
    <xf numFmtId="178" fontId="20" fillId="47" borderId="11" xfId="0" applyNumberFormat="1" applyFont="1" applyFill="1" applyBorder="1">
      <alignment vertical="center"/>
    </xf>
    <xf numFmtId="0" fontId="20" fillId="33" borderId="28" xfId="0" applyFont="1" applyFill="1" applyBorder="1">
      <alignment vertical="center"/>
    </xf>
    <xf numFmtId="178" fontId="20" fillId="44" borderId="0" xfId="0" applyNumberFormat="1" applyFont="1" applyFill="1">
      <alignment vertical="center"/>
    </xf>
    <xf numFmtId="10" fontId="20" fillId="44" borderId="0" xfId="43" applyNumberFormat="1" applyFont="1" applyFill="1" applyBorder="1">
      <alignment vertical="center"/>
    </xf>
    <xf numFmtId="178" fontId="20" fillId="44" borderId="0" xfId="42" applyNumberFormat="1" applyFont="1" applyFill="1" applyBorder="1">
      <alignment vertical="center"/>
    </xf>
    <xf numFmtId="10" fontId="20" fillId="47" borderId="11" xfId="43" applyNumberFormat="1" applyFont="1" applyFill="1" applyBorder="1">
      <alignment vertical="center"/>
    </xf>
    <xf numFmtId="178" fontId="20" fillId="47" borderId="11" xfId="42" applyNumberFormat="1" applyFont="1" applyFill="1" applyBorder="1">
      <alignment vertical="center"/>
    </xf>
    <xf numFmtId="0" fontId="21" fillId="0" borderId="11" xfId="0" applyFont="1" applyBorder="1">
      <alignment vertical="center"/>
    </xf>
    <xf numFmtId="0" fontId="20" fillId="55" borderId="0" xfId="0" applyFont="1" applyFill="1">
      <alignment vertical="center"/>
    </xf>
    <xf numFmtId="38" fontId="20" fillId="55" borderId="0" xfId="42" applyFont="1" applyFill="1" applyBorder="1">
      <alignment vertical="center"/>
    </xf>
    <xf numFmtId="0" fontId="20" fillId="44" borderId="0" xfId="0" applyFont="1" applyFill="1" applyAlignment="1">
      <alignment horizontal="right" vertical="center"/>
    </xf>
    <xf numFmtId="3" fontId="21" fillId="38" borderId="23" xfId="0" applyNumberFormat="1" applyFont="1" applyFill="1" applyBorder="1">
      <alignment vertical="center"/>
    </xf>
    <xf numFmtId="3" fontId="21" fillId="38" borderId="11" xfId="0" applyNumberFormat="1" applyFont="1" applyFill="1" applyBorder="1">
      <alignment vertical="center"/>
    </xf>
    <xf numFmtId="49" fontId="0" fillId="38" borderId="0" xfId="0" applyNumberFormat="1" applyFill="1">
      <alignment vertical="center"/>
    </xf>
    <xf numFmtId="3" fontId="20" fillId="50" borderId="0" xfId="0" applyNumberFormat="1" applyFont="1" applyFill="1">
      <alignment vertical="center"/>
    </xf>
    <xf numFmtId="49" fontId="0" fillId="51" borderId="0" xfId="0" applyNumberFormat="1" applyFill="1">
      <alignment vertical="center"/>
    </xf>
    <xf numFmtId="3" fontId="0" fillId="51" borderId="0" xfId="0" applyNumberFormat="1" applyFill="1">
      <alignment vertical="center"/>
    </xf>
    <xf numFmtId="176" fontId="0" fillId="51" borderId="0" xfId="42" applyNumberFormat="1" applyFont="1" applyFill="1">
      <alignment vertical="center"/>
    </xf>
    <xf numFmtId="38" fontId="0" fillId="51" borderId="0" xfId="42" applyFont="1" applyFill="1">
      <alignment vertical="center"/>
    </xf>
    <xf numFmtId="10" fontId="0" fillId="51" borderId="0" xfId="0" applyNumberFormat="1" applyFill="1">
      <alignment vertical="center"/>
    </xf>
    <xf numFmtId="178" fontId="0" fillId="51" borderId="0" xfId="0" applyNumberFormat="1" applyFill="1">
      <alignment vertical="center"/>
    </xf>
    <xf numFmtId="0" fontId="20" fillId="56" borderId="11" xfId="0" applyFont="1" applyFill="1" applyBorder="1">
      <alignment vertical="center"/>
    </xf>
    <xf numFmtId="0" fontId="20" fillId="57" borderId="11" xfId="0" applyFont="1" applyFill="1" applyBorder="1">
      <alignment vertical="center"/>
    </xf>
    <xf numFmtId="3" fontId="0" fillId="41" borderId="12" xfId="0" applyNumberForma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/>
    </xf>
    <xf numFmtId="38" fontId="31" fillId="0" borderId="0" xfId="42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>
      <alignment vertical="center"/>
    </xf>
    <xf numFmtId="9" fontId="32" fillId="0" borderId="0" xfId="0" applyNumberFormat="1" applyFont="1" applyFill="1">
      <alignment vertical="center"/>
    </xf>
    <xf numFmtId="9" fontId="31" fillId="47" borderId="0" xfId="0" applyNumberFormat="1" applyFont="1" applyFill="1">
      <alignment vertical="center"/>
    </xf>
    <xf numFmtId="0" fontId="32" fillId="0" borderId="0" xfId="0" applyFont="1" applyFill="1">
      <alignment vertical="center"/>
    </xf>
    <xf numFmtId="0" fontId="32" fillId="0" borderId="0" xfId="0" applyFont="1">
      <alignment vertical="center"/>
    </xf>
    <xf numFmtId="0" fontId="33" fillId="0" borderId="0" xfId="0" applyFont="1" applyBorder="1">
      <alignment vertical="center"/>
    </xf>
    <xf numFmtId="177" fontId="32" fillId="0" borderId="0" xfId="0" applyNumberFormat="1" applyFont="1" applyBorder="1">
      <alignment vertical="center"/>
    </xf>
    <xf numFmtId="0" fontId="24" fillId="33" borderId="11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9" fontId="35" fillId="39" borderId="24" xfId="0" applyNumberFormat="1" applyFont="1" applyFill="1" applyBorder="1">
      <alignment vertical="center"/>
    </xf>
    <xf numFmtId="0" fontId="24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9" fontId="0" fillId="0" borderId="0" xfId="43" applyFont="1" applyFill="1">
      <alignment vertical="center"/>
    </xf>
    <xf numFmtId="0" fontId="0" fillId="0" borderId="29" xfId="0" applyFill="1" applyBorder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>
      <alignment vertical="center"/>
    </xf>
    <xf numFmtId="0" fontId="26" fillId="0" borderId="29" xfId="0" applyFont="1" applyFill="1" applyBorder="1">
      <alignment vertical="center"/>
    </xf>
    <xf numFmtId="0" fontId="31" fillId="0" borderId="29" xfId="0" applyFont="1" applyFill="1" applyBorder="1">
      <alignment vertical="center"/>
    </xf>
    <xf numFmtId="180" fontId="0" fillId="0" borderId="0" xfId="0" applyNumberFormat="1" applyFill="1">
      <alignment vertical="center"/>
    </xf>
    <xf numFmtId="38" fontId="0" fillId="0" borderId="0" xfId="42" applyFont="1" applyFill="1">
      <alignment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9" fontId="20" fillId="33" borderId="32" xfId="43" applyFont="1" applyFill="1" applyBorder="1" applyAlignment="1">
      <alignment horizontal="center" vertical="center" wrapText="1"/>
    </xf>
    <xf numFmtId="0" fontId="0" fillId="39" borderId="33" xfId="0" applyFill="1" applyBorder="1">
      <alignment vertical="center"/>
    </xf>
    <xf numFmtId="0" fontId="0" fillId="39" borderId="34" xfId="0" applyFill="1" applyBorder="1">
      <alignment vertical="center"/>
    </xf>
    <xf numFmtId="0" fontId="20" fillId="39" borderId="33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39" borderId="34" xfId="0" applyFont="1" applyFill="1" applyBorder="1">
      <alignment vertical="center"/>
    </xf>
    <xf numFmtId="0" fontId="20" fillId="0" borderId="35" xfId="0" applyFont="1" applyFill="1" applyBorder="1">
      <alignment vertical="center"/>
    </xf>
    <xf numFmtId="9" fontId="20" fillId="33" borderId="36" xfId="43" applyFont="1" applyFill="1" applyBorder="1">
      <alignment vertical="center"/>
    </xf>
    <xf numFmtId="0" fontId="20" fillId="48" borderId="30" xfId="0" applyFont="1" applyFill="1" applyBorder="1" applyAlignment="1">
      <alignment horizontal="center" vertical="center" wrapText="1"/>
    </xf>
    <xf numFmtId="9" fontId="20" fillId="48" borderId="32" xfId="43" applyFont="1" applyFill="1" applyBorder="1" applyAlignment="1">
      <alignment horizontal="center" vertical="center" wrapText="1"/>
    </xf>
    <xf numFmtId="0" fontId="0" fillId="49" borderId="33" xfId="0" applyFill="1" applyBorder="1">
      <alignment vertical="center"/>
    </xf>
    <xf numFmtId="0" fontId="0" fillId="49" borderId="34" xfId="0" applyFill="1" applyBorder="1">
      <alignment vertical="center"/>
    </xf>
    <xf numFmtId="9" fontId="20" fillId="48" borderId="36" xfId="43" applyFont="1" applyFill="1" applyBorder="1">
      <alignment vertical="center"/>
    </xf>
    <xf numFmtId="0" fontId="26" fillId="47" borderId="30" xfId="0" applyFont="1" applyFill="1" applyBorder="1" applyAlignment="1">
      <alignment vertical="center" wrapText="1"/>
    </xf>
    <xf numFmtId="0" fontId="26" fillId="0" borderId="31" xfId="0" applyFont="1" applyFill="1" applyBorder="1">
      <alignment vertical="center"/>
    </xf>
    <xf numFmtId="9" fontId="26" fillId="47" borderId="32" xfId="43" applyFont="1" applyFill="1" applyBorder="1" applyAlignment="1">
      <alignment vertical="center" wrapText="1"/>
    </xf>
    <xf numFmtId="0" fontId="0" fillId="0" borderId="33" xfId="0" applyBorder="1">
      <alignment vertical="center"/>
    </xf>
    <xf numFmtId="9" fontId="0" fillId="0" borderId="34" xfId="43" applyFont="1" applyBorder="1">
      <alignment vertical="center"/>
    </xf>
    <xf numFmtId="0" fontId="31" fillId="0" borderId="35" xfId="0" applyFont="1" applyFill="1" applyBorder="1">
      <alignment vertical="center"/>
    </xf>
    <xf numFmtId="9" fontId="31" fillId="47" borderId="36" xfId="43" applyFont="1" applyFill="1" applyBorder="1">
      <alignment vertical="center"/>
    </xf>
    <xf numFmtId="9" fontId="20" fillId="33" borderId="24" xfId="43" applyFont="1" applyFill="1" applyBorder="1">
      <alignment vertical="center"/>
    </xf>
    <xf numFmtId="9" fontId="20" fillId="48" borderId="24" xfId="43" applyFont="1" applyFill="1" applyBorder="1">
      <alignment vertical="center"/>
    </xf>
    <xf numFmtId="9" fontId="31" fillId="47" borderId="24" xfId="0" applyNumberFormat="1" applyFont="1" applyFill="1" applyBorder="1">
      <alignment vertical="center"/>
    </xf>
    <xf numFmtId="9" fontId="34" fillId="47" borderId="37" xfId="0" applyNumberFormat="1" applyFont="1" applyFill="1" applyBorder="1">
      <alignment vertical="center"/>
    </xf>
    <xf numFmtId="38" fontId="20" fillId="33" borderId="11" xfId="0" applyNumberFormat="1" applyFont="1" applyFill="1" applyBorder="1">
      <alignment vertical="center"/>
    </xf>
    <xf numFmtId="0" fontId="0" fillId="0" borderId="38" xfId="0" applyBorder="1">
      <alignment vertical="center"/>
    </xf>
    <xf numFmtId="38" fontId="0" fillId="0" borderId="38" xfId="42" applyFont="1" applyBorder="1">
      <alignment vertical="center"/>
    </xf>
    <xf numFmtId="0" fontId="0" fillId="0" borderId="39" xfId="0" applyFill="1" applyBorder="1">
      <alignment vertical="center"/>
    </xf>
    <xf numFmtId="0" fontId="0" fillId="0" borderId="38" xfId="0" applyFill="1" applyBorder="1">
      <alignment vertical="center"/>
    </xf>
    <xf numFmtId="9" fontId="0" fillId="0" borderId="38" xfId="0" applyNumberFormat="1" applyBorder="1">
      <alignment vertical="center"/>
    </xf>
    <xf numFmtId="180" fontId="0" fillId="0" borderId="38" xfId="0" applyNumberFormat="1" applyBorder="1">
      <alignment vertical="center"/>
    </xf>
    <xf numFmtId="9" fontId="0" fillId="0" borderId="38" xfId="43" applyFont="1" applyBorder="1">
      <alignment vertical="center"/>
    </xf>
    <xf numFmtId="0" fontId="20" fillId="0" borderId="38" xfId="0" applyFont="1" applyBorder="1">
      <alignment vertical="center"/>
    </xf>
    <xf numFmtId="177" fontId="0" fillId="0" borderId="38" xfId="0" applyNumberFormat="1" applyBorder="1">
      <alignment vertical="center"/>
    </xf>
    <xf numFmtId="0" fontId="20" fillId="58" borderId="18" xfId="0" applyFont="1" applyFill="1" applyBorder="1">
      <alignment vertical="center"/>
    </xf>
    <xf numFmtId="0" fontId="20" fillId="58" borderId="13" xfId="0" applyFont="1" applyFill="1" applyBorder="1">
      <alignment vertical="center"/>
    </xf>
    <xf numFmtId="0" fontId="20" fillId="58" borderId="21" xfId="0" applyFont="1" applyFill="1" applyBorder="1">
      <alignment vertical="center"/>
    </xf>
    <xf numFmtId="0" fontId="20" fillId="58" borderId="11" xfId="0" applyFont="1" applyFill="1" applyBorder="1">
      <alignment vertical="center"/>
    </xf>
    <xf numFmtId="0" fontId="20" fillId="59" borderId="11" xfId="0" applyFont="1" applyFill="1" applyBorder="1">
      <alignment vertical="center"/>
    </xf>
    <xf numFmtId="49" fontId="20" fillId="58" borderId="11" xfId="0" applyNumberFormat="1" applyFont="1" applyFill="1" applyBorder="1">
      <alignment vertical="center"/>
    </xf>
    <xf numFmtId="3" fontId="20" fillId="58" borderId="11" xfId="0" applyNumberFormat="1" applyFont="1" applyFill="1" applyBorder="1">
      <alignment vertical="center"/>
    </xf>
    <xf numFmtId="0" fontId="0" fillId="59" borderId="0" xfId="0" applyFill="1">
      <alignment vertical="center"/>
    </xf>
    <xf numFmtId="0" fontId="20" fillId="42" borderId="12" xfId="0" applyFont="1" applyFill="1" applyBorder="1">
      <alignment vertical="center"/>
    </xf>
    <xf numFmtId="0" fontId="20" fillId="58" borderId="12" xfId="0" applyFont="1" applyFill="1" applyBorder="1">
      <alignment vertical="center"/>
    </xf>
    <xf numFmtId="0" fontId="20" fillId="58" borderId="40" xfId="0" applyFont="1" applyFill="1" applyBorder="1">
      <alignment vertical="center"/>
    </xf>
    <xf numFmtId="0" fontId="0" fillId="43" borderId="19" xfId="0" applyFill="1" applyBorder="1">
      <alignment vertical="center"/>
    </xf>
    <xf numFmtId="3" fontId="0" fillId="41" borderId="41" xfId="0" applyNumberFormat="1" applyFill="1" applyBorder="1">
      <alignment vertical="center"/>
    </xf>
    <xf numFmtId="3" fontId="0" fillId="41" borderId="42" xfId="0" applyNumberFormat="1" applyFill="1" applyBorder="1">
      <alignment vertical="center"/>
    </xf>
    <xf numFmtId="0" fontId="0" fillId="49" borderId="0" xfId="0" applyFill="1">
      <alignment vertical="center"/>
    </xf>
    <xf numFmtId="177" fontId="0" fillId="49" borderId="0" xfId="0" applyNumberFormat="1" applyFill="1">
      <alignment vertical="center"/>
    </xf>
    <xf numFmtId="3" fontId="0" fillId="49" borderId="0" xfId="0" applyNumberFormat="1" applyFill="1">
      <alignment vertical="center"/>
    </xf>
    <xf numFmtId="176" fontId="0" fillId="49" borderId="0" xfId="42" applyNumberFormat="1" applyFont="1" applyFill="1">
      <alignment vertical="center"/>
    </xf>
    <xf numFmtId="38" fontId="0" fillId="49" borderId="0" xfId="42" applyFont="1" applyFill="1">
      <alignment vertical="center"/>
    </xf>
    <xf numFmtId="10" fontId="0" fillId="49" borderId="0" xfId="0" applyNumberFormat="1" applyFill="1">
      <alignment vertical="center"/>
    </xf>
    <xf numFmtId="0" fontId="25" fillId="0" borderId="0" xfId="0" applyFont="1">
      <alignment vertical="center"/>
    </xf>
    <xf numFmtId="10" fontId="20" fillId="0" borderId="11" xfId="0" applyNumberFormat="1" applyFont="1" applyBorder="1">
      <alignment vertical="center"/>
    </xf>
    <xf numFmtId="10" fontId="20" fillId="33" borderId="11" xfId="0" applyNumberFormat="1" applyFont="1" applyFill="1" applyBorder="1">
      <alignment vertical="center"/>
    </xf>
    <xf numFmtId="10" fontId="20" fillId="48" borderId="11" xfId="0" applyNumberFormat="1" applyFont="1" applyFill="1" applyBorder="1">
      <alignment vertical="center"/>
    </xf>
    <xf numFmtId="38" fontId="26" fillId="47" borderId="24" xfId="42" applyFont="1" applyFill="1" applyBorder="1" applyAlignment="1">
      <alignment vertical="center" wrapText="1"/>
    </xf>
    <xf numFmtId="38" fontId="31" fillId="47" borderId="24" xfId="42" applyFont="1" applyFill="1" applyBorder="1">
      <alignment vertical="center"/>
    </xf>
    <xf numFmtId="180" fontId="31" fillId="47" borderId="24" xfId="0" applyNumberFormat="1" applyFont="1" applyFill="1" applyBorder="1">
      <alignment vertical="center"/>
    </xf>
    <xf numFmtId="180" fontId="26" fillId="47" borderId="24" xfId="0" applyNumberFormat="1" applyFont="1" applyFill="1" applyBorder="1" applyAlignment="1">
      <alignment vertical="center" wrapText="1"/>
    </xf>
    <xf numFmtId="177" fontId="20" fillId="48" borderId="11" xfId="0" applyNumberFormat="1" applyFont="1" applyFill="1" applyBorder="1">
      <alignment vertical="center"/>
    </xf>
    <xf numFmtId="177" fontId="20" fillId="33" borderId="11" xfId="0" applyNumberFormat="1" applyFont="1" applyFill="1" applyBorder="1">
      <alignment vertical="center"/>
    </xf>
    <xf numFmtId="0" fontId="21" fillId="33" borderId="43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36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left" vertical="center"/>
    </xf>
    <xf numFmtId="49" fontId="19" fillId="33" borderId="0" xfId="0" applyNumberFormat="1" applyFont="1" applyFill="1" applyAlignment="1">
      <alignment horizontal="left" vertical="center"/>
    </xf>
    <xf numFmtId="184" fontId="19" fillId="33" borderId="0" xfId="0" applyNumberFormat="1" applyFont="1" applyFill="1" applyAlignment="1">
      <alignment horizontal="left" vertical="center"/>
    </xf>
    <xf numFmtId="183" fontId="19" fillId="36" borderId="0" xfId="0" applyNumberFormat="1" applyFont="1" applyFill="1" applyAlignment="1">
      <alignment horizontal="left" vertical="center"/>
    </xf>
    <xf numFmtId="183" fontId="19" fillId="33" borderId="0" xfId="0" applyNumberFormat="1" applyFont="1" applyFill="1" applyAlignment="1">
      <alignment horizontal="left" vertical="center"/>
    </xf>
    <xf numFmtId="185" fontId="29" fillId="33" borderId="0" xfId="0" applyNumberFormat="1" applyFont="1" applyFill="1" applyAlignment="1">
      <alignment horizontal="left" vertical="center"/>
    </xf>
    <xf numFmtId="0" fontId="0" fillId="0" borderId="43" xfId="0" applyBorder="1">
      <alignment vertical="center"/>
    </xf>
    <xf numFmtId="184" fontId="0" fillId="0" borderId="0" xfId="0" applyNumberFormat="1">
      <alignment vertical="center"/>
    </xf>
    <xf numFmtId="183" fontId="0" fillId="33" borderId="0" xfId="0" applyNumberFormat="1" applyFill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20" fontId="0" fillId="0" borderId="43" xfId="0" applyNumberFormat="1" applyBorder="1">
      <alignment vertical="center"/>
    </xf>
    <xf numFmtId="3" fontId="0" fillId="0" borderId="43" xfId="0" applyNumberFormat="1" applyBorder="1">
      <alignment vertical="center"/>
    </xf>
    <xf numFmtId="4" fontId="0" fillId="0" borderId="43" xfId="0" applyNumberFormat="1" applyBorder="1">
      <alignment vertical="center"/>
    </xf>
    <xf numFmtId="183" fontId="0" fillId="0" borderId="0" xfId="0" applyNumberFormat="1">
      <alignment vertical="center"/>
    </xf>
    <xf numFmtId="0" fontId="20" fillId="36" borderId="0" xfId="0" applyFont="1" applyFill="1">
      <alignment vertical="center"/>
    </xf>
    <xf numFmtId="0" fontId="20" fillId="36" borderId="13" xfId="0" applyFont="1" applyFill="1" applyBorder="1">
      <alignment vertical="center"/>
    </xf>
    <xf numFmtId="0" fontId="21" fillId="36" borderId="12" xfId="0" applyFont="1" applyFill="1" applyBorder="1">
      <alignment vertical="center"/>
    </xf>
    <xf numFmtId="0" fontId="20" fillId="36" borderId="40" xfId="0" applyFont="1" applyFill="1" applyBorder="1">
      <alignment vertical="center"/>
    </xf>
    <xf numFmtId="0" fontId="20" fillId="36" borderId="11" xfId="0" applyFont="1" applyFill="1" applyBorder="1">
      <alignment vertical="center"/>
    </xf>
    <xf numFmtId="0" fontId="20" fillId="36" borderId="17" xfId="0" applyFont="1" applyFill="1" applyBorder="1">
      <alignment vertical="center"/>
    </xf>
    <xf numFmtId="0" fontId="20" fillId="45" borderId="11" xfId="0" applyFont="1" applyFill="1" applyBorder="1">
      <alignment vertical="center"/>
    </xf>
    <xf numFmtId="49" fontId="20" fillId="36" borderId="11" xfId="0" applyNumberFormat="1" applyFont="1" applyFill="1" applyBorder="1">
      <alignment vertical="center"/>
    </xf>
    <xf numFmtId="182" fontId="20" fillId="36" borderId="11" xfId="0" applyNumberFormat="1" applyFont="1" applyFill="1" applyBorder="1">
      <alignment vertical="center"/>
    </xf>
    <xf numFmtId="183" fontId="20" fillId="36" borderId="11" xfId="0" applyNumberFormat="1" applyFont="1" applyFill="1" applyBorder="1">
      <alignment vertical="center"/>
    </xf>
    <xf numFmtId="186" fontId="20" fillId="36" borderId="11" xfId="42" applyNumberFormat="1" applyFont="1" applyFill="1" applyBorder="1">
      <alignment vertical="center"/>
    </xf>
    <xf numFmtId="10" fontId="20" fillId="36" borderId="11" xfId="0" applyNumberFormat="1" applyFont="1" applyFill="1" applyBorder="1">
      <alignment vertical="center"/>
    </xf>
    <xf numFmtId="38" fontId="20" fillId="43" borderId="0" xfId="42" applyFont="1" applyFill="1">
      <alignment vertical="center"/>
    </xf>
    <xf numFmtId="0" fontId="21" fillId="0" borderId="0" xfId="0" applyFont="1" applyAlignment="1">
      <alignment horizontal="center" vertical="center"/>
    </xf>
    <xf numFmtId="0" fontId="20" fillId="45" borderId="0" xfId="0" applyFont="1" applyFill="1">
      <alignment vertical="center"/>
    </xf>
    <xf numFmtId="182" fontId="20" fillId="36" borderId="0" xfId="0" applyNumberFormat="1" applyFont="1" applyFill="1">
      <alignment vertical="center"/>
    </xf>
    <xf numFmtId="183" fontId="20" fillId="36" borderId="0" xfId="0" applyNumberFormat="1" applyFont="1" applyFill="1">
      <alignment vertical="center"/>
    </xf>
    <xf numFmtId="183" fontId="20" fillId="36" borderId="0" xfId="0" applyNumberFormat="1" applyFont="1" applyFill="1" applyAlignment="1">
      <alignment horizontal="right" vertical="center"/>
    </xf>
    <xf numFmtId="186" fontId="0" fillId="41" borderId="0" xfId="42" applyNumberFormat="1" applyFont="1" applyFill="1">
      <alignment vertical="center"/>
    </xf>
    <xf numFmtId="186" fontId="20" fillId="36" borderId="0" xfId="42" applyNumberFormat="1" applyFont="1" applyFill="1" applyBorder="1">
      <alignment vertical="center"/>
    </xf>
    <xf numFmtId="10" fontId="20" fillId="36" borderId="0" xfId="0" applyNumberFormat="1" applyFont="1" applyFill="1">
      <alignment vertical="center"/>
    </xf>
    <xf numFmtId="49" fontId="20" fillId="36" borderId="0" xfId="0" applyNumberFormat="1" applyFont="1" applyFill="1">
      <alignment vertical="center"/>
    </xf>
    <xf numFmtId="0" fontId="20" fillId="36" borderId="12" xfId="0" applyFont="1" applyFill="1" applyBorder="1">
      <alignment vertical="center"/>
    </xf>
    <xf numFmtId="0" fontId="0" fillId="43" borderId="0" xfId="0" applyFill="1">
      <alignment vertical="center"/>
    </xf>
    <xf numFmtId="0" fontId="0" fillId="60" borderId="0" xfId="0" applyFill="1">
      <alignment vertical="center"/>
    </xf>
    <xf numFmtId="0" fontId="0" fillId="41" borderId="0" xfId="0" applyFill="1">
      <alignment vertical="center"/>
    </xf>
    <xf numFmtId="182" fontId="0" fillId="41" borderId="0" xfId="0" applyNumberFormat="1" applyFill="1">
      <alignment vertical="center"/>
    </xf>
    <xf numFmtId="183" fontId="0" fillId="41" borderId="0" xfId="0" applyNumberFormat="1" applyFill="1">
      <alignment vertical="center"/>
    </xf>
    <xf numFmtId="183" fontId="0" fillId="41" borderId="0" xfId="0" applyNumberFormat="1" applyFill="1" applyAlignment="1">
      <alignment horizontal="center" vertical="center"/>
    </xf>
    <xf numFmtId="10" fontId="0" fillId="41" borderId="0" xfId="0" applyNumberFormat="1" applyFill="1">
      <alignment vertical="center"/>
    </xf>
    <xf numFmtId="49" fontId="0" fillId="41" borderId="0" xfId="0" applyNumberFormat="1" applyFill="1">
      <alignment vertical="center"/>
    </xf>
    <xf numFmtId="10" fontId="0" fillId="60" borderId="0" xfId="0" applyNumberFormat="1" applyFill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6">
    <dxf>
      <numFmt numFmtId="6" formatCode="#,##0;[Red]\-#,##0"/>
    </dxf>
    <dxf>
      <numFmt numFmtId="14" formatCode="0.00%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20"/>
      </font>
    </dxf>
    <dxf>
      <font>
        <b/>
        <family val="3"/>
      </font>
    </dxf>
    <dxf>
      <font>
        <b/>
        <family val="3"/>
      </font>
    </dxf>
    <dxf>
      <numFmt numFmtId="6" formatCode="#,##0;[Red]\-#,##0"/>
    </dxf>
    <dxf>
      <numFmt numFmtId="14" formatCode="0.00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  <family val="3"/>
      </font>
    </dxf>
    <dxf>
      <font>
        <b/>
        <family val="3"/>
      </font>
    </dxf>
    <dxf>
      <fill>
        <patternFill patternType="solid">
          <bgColor rgb="FFFFFF00"/>
        </patternFill>
      </fill>
    </dxf>
    <dxf>
      <alignment horizontal="center"/>
    </dxf>
    <dxf>
      <font>
        <sz val="20"/>
      </font>
    </dxf>
    <dxf>
      <font>
        <sz val="20"/>
      </font>
    </dxf>
    <dxf>
      <font>
        <b/>
        <family val="3"/>
      </font>
    </dxf>
    <dxf>
      <font>
        <b/>
        <family val="3"/>
      </font>
    </dxf>
    <dxf>
      <fill>
        <patternFill patternType="solid">
          <bgColor rgb="FFFFFF00"/>
        </patternFill>
      </fill>
    </dxf>
    <dxf>
      <numFmt numFmtId="183" formatCode="#,##0.00_);[Red]\(#,##0.00\)"/>
      <fill>
        <patternFill patternType="solid">
          <fgColor indexed="64"/>
          <bgColor rgb="FFFFFF00"/>
        </patternFill>
      </fill>
    </dxf>
    <dxf>
      <numFmt numFmtId="184" formatCode="[$-F400]h:mm:ss\ AM/PM"/>
    </dxf>
    <dxf>
      <alignment horizontal="left" vertical="center" textRotation="0" wrapText="0" indent="0" justifyLastLine="0" shrinkToFit="0" readingOrder="0"/>
    </dxf>
    <dxf>
      <font>
        <b/>
        <family val="3"/>
      </font>
    </dxf>
    <dxf>
      <font>
        <b/>
        <family val="3"/>
      </font>
    </dxf>
    <dxf>
      <font>
        <sz val="2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14" formatCode="0.00%"/>
    </dxf>
    <dxf>
      <numFmt numFmtId="6" formatCode="#,##0;[Red]\-#,##0"/>
    </dxf>
    <dxf>
      <fill>
        <patternFill patternType="solid">
          <bgColor rgb="FFFFFF00"/>
        </patternFill>
      </fill>
    </dxf>
    <dxf>
      <font>
        <b/>
        <family val="3"/>
      </font>
    </dxf>
    <dxf>
      <font>
        <b/>
        <family val="3"/>
      </font>
    </dxf>
    <dxf>
      <font>
        <sz val="20"/>
      </font>
    </dxf>
    <dxf>
      <font>
        <sz val="20"/>
      </font>
    </dxf>
    <dxf>
      <alignment horizontal="center"/>
    </dxf>
    <dxf>
      <fill>
        <patternFill patternType="solid">
          <bgColor rgb="FFFFFF00"/>
        </patternFill>
      </fill>
    </dxf>
    <dxf>
      <font>
        <b/>
        <family val="3"/>
      </font>
    </dxf>
    <dxf>
      <font>
        <sz val="14"/>
        <family val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b/>
        <family val="3"/>
      </font>
    </dxf>
    <dxf>
      <font>
        <b/>
        <family val="3"/>
      </font>
    </dxf>
    <dxf>
      <font>
        <b/>
        <family val="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4" formatCode="0.00%"/>
    </dxf>
    <dxf>
      <numFmt numFmtId="6" formatCode="#,##0;[Red]\-#,##0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u="sng" baseline="0"/>
              <a:t>現在の時価評価額と</a:t>
            </a:r>
            <a:r>
              <a:rPr lang="ja-JP" altLang="en-US" b="1" i="0" u="sng" baseline="0">
                <a:solidFill>
                  <a:srgbClr val="FF0000"/>
                </a:solidFill>
              </a:rPr>
              <a:t>「暴落リスク」</a:t>
            </a:r>
            <a:r>
              <a:rPr lang="ja-JP" altLang="en-US" b="1" i="0" u="sng" baseline="0"/>
              <a:t>想定額の比較</a:t>
            </a:r>
          </a:p>
        </c:rich>
      </c:tx>
      <c:layout>
        <c:manualLayout>
          <c:xMode val="edge"/>
          <c:yMode val="edge"/>
          <c:x val="0.27240667962685838"/>
          <c:y val="4.545454545454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86009985874322"/>
          <c:y val="0.18983894058697212"/>
          <c:w val="0.78254332107243252"/>
          <c:h val="0.6065354330708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'【D】見える化（暴落リスク×為替リスク)'!$U$40</c:f>
              <c:strCache>
                <c:ptCount val="1"/>
                <c:pt idx="0">
                  <c:v>株下落リスク・なし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'【D】見える化（暴落リスク×為替リスク)'!$V$39:$W$39</c:f>
              <c:strCache>
                <c:ptCount val="2"/>
                <c:pt idx="0">
                  <c:v>現在の
時価評価額</c:v>
                </c:pt>
                <c:pt idx="1">
                  <c:v>暴落リスク
想定額</c:v>
                </c:pt>
              </c:strCache>
            </c:strRef>
          </c:cat>
          <c:val>
            <c:numRef>
              <c:f>'【D】見える化（暴落リスク×為替リスク)'!$V$40:$W$40</c:f>
              <c:numCache>
                <c:formatCode>#,##0_);[Red]\(#,##0\)</c:formatCode>
                <c:ptCount val="2"/>
                <c:pt idx="0">
                  <c:v>19043436.5</c:v>
                </c:pt>
                <c:pt idx="1">
                  <c:v>19043436.5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72A-9558-F5478B83740C}"/>
            </c:ext>
          </c:extLst>
        </c:ser>
        <c:ser>
          <c:idx val="1"/>
          <c:order val="1"/>
          <c:tx>
            <c:strRef>
              <c:f>'【D】見える化（暴落リスク×為替リスク)'!$U$41</c:f>
              <c:strCache>
                <c:ptCount val="1"/>
                <c:pt idx="0">
                  <c:v>株下落リスク・有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'【D】見える化（暴落リスク×為替リスク)'!$V$39:$W$39</c:f>
              <c:strCache>
                <c:ptCount val="2"/>
                <c:pt idx="0">
                  <c:v>現在の
時価評価額</c:v>
                </c:pt>
                <c:pt idx="1">
                  <c:v>暴落リスク
想定額</c:v>
                </c:pt>
              </c:strCache>
            </c:strRef>
          </c:cat>
          <c:val>
            <c:numRef>
              <c:f>'【D】見える化（暴落リスク×為替リスク)'!$V$41:$W$41</c:f>
              <c:numCache>
                <c:formatCode>#,##0_);[Red]\(#,##0\)</c:formatCode>
                <c:ptCount val="2"/>
                <c:pt idx="0">
                  <c:v>18907107.899999999</c:v>
                </c:pt>
                <c:pt idx="1">
                  <c:v>9453553.9499999993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72A-9558-F5478B83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275776"/>
        <c:axId val="109280352"/>
      </c:barChart>
      <c:catAx>
        <c:axId val="10927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80352"/>
        <c:crosses val="autoZero"/>
        <c:auto val="1"/>
        <c:lblAlgn val="ctr"/>
        <c:lblOffset val="100"/>
        <c:noMultiLvlLbl val="0"/>
      </c:catAx>
      <c:valAx>
        <c:axId val="10928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89899770578454"/>
          <c:y val="0.11062493863554729"/>
          <c:w val="0.19262282329375707"/>
          <c:h val="0.40079936918867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u="sng" baseline="0"/>
              <a:t>現在の時価評価額と</a:t>
            </a:r>
            <a:r>
              <a:rPr lang="ja-JP" altLang="en-US" b="1" i="0" u="sng" baseline="0">
                <a:solidFill>
                  <a:srgbClr val="FF0000"/>
                </a:solidFill>
              </a:rPr>
              <a:t>「為替リスク」</a:t>
            </a:r>
            <a:r>
              <a:rPr lang="ja-JP" altLang="en-US" b="1" i="0" u="sng" baseline="0"/>
              <a:t>想定額の比較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5326309300304"/>
          <c:y val="0.21136363636363639"/>
          <c:w val="0.78763050970941795"/>
          <c:h val="0.57101822552554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'【D】見える化（暴落リスク×為替リスク)'!$U$51</c:f>
              <c:strCache>
                <c:ptCount val="1"/>
                <c:pt idx="0">
                  <c:v>為替リスク・なし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'【D】見える化（暴落リスク×為替リスク)'!$V$50:$W$50</c:f>
              <c:strCache>
                <c:ptCount val="2"/>
                <c:pt idx="0">
                  <c:v>現在の
時価評価額</c:v>
                </c:pt>
                <c:pt idx="1">
                  <c:v>為替リスク
想定額</c:v>
                </c:pt>
              </c:strCache>
            </c:strRef>
          </c:cat>
          <c:val>
            <c:numRef>
              <c:f>'【D】見える化（暴落リスク×為替リスク)'!$V$51:$W$51</c:f>
              <c:numCache>
                <c:formatCode>#,##0_);[Red]\(#,##0\)</c:formatCode>
                <c:ptCount val="2"/>
                <c:pt idx="0">
                  <c:v>10937839.800000001</c:v>
                </c:pt>
                <c:pt idx="1">
                  <c:v>10937839.800000001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C-4388-88A1-6ADDC85FBF0D}"/>
            </c:ext>
          </c:extLst>
        </c:ser>
        <c:ser>
          <c:idx val="1"/>
          <c:order val="1"/>
          <c:tx>
            <c:strRef>
              <c:f>'【D】見える化（暴落リスク×為替リスク)'!$U$52</c:f>
              <c:strCache>
                <c:ptCount val="1"/>
                <c:pt idx="0">
                  <c:v>為替リスク・有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'【D】見える化（暴落リスク×為替リスク)'!$V$50:$W$50</c:f>
              <c:strCache>
                <c:ptCount val="2"/>
                <c:pt idx="0">
                  <c:v>現在の
時価評価額</c:v>
                </c:pt>
                <c:pt idx="1">
                  <c:v>為替リスク
想定額</c:v>
                </c:pt>
              </c:strCache>
            </c:strRef>
          </c:cat>
          <c:val>
            <c:numRef>
              <c:f>'【D】見える化（暴落リスク×為替リスク)'!$V$52:$W$52</c:f>
              <c:numCache>
                <c:formatCode>#,##0_);[Red]\(#,##0\)</c:formatCode>
                <c:ptCount val="2"/>
                <c:pt idx="0">
                  <c:v>27012704.600000001</c:v>
                </c:pt>
                <c:pt idx="1">
                  <c:v>18908893.219999999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C-4388-88A1-6ADDC85FB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852096"/>
        <c:axId val="607835872"/>
      </c:barChart>
      <c:catAx>
        <c:axId val="60785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35872"/>
        <c:crosses val="autoZero"/>
        <c:auto val="1"/>
        <c:lblAlgn val="ctr"/>
        <c:lblOffset val="100"/>
        <c:noMultiLvlLbl val="0"/>
      </c:catAx>
      <c:valAx>
        <c:axId val="60783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5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100989155714962"/>
          <c:y val="6.3209458630755264E-2"/>
          <c:w val="0.20591475887578109"/>
          <c:h val="0.2471792233357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現在の時価評価額と「トータルリスク」想定額の比較</a:t>
            </a:r>
          </a:p>
        </c:rich>
      </c:tx>
      <c:layout>
        <c:manualLayout>
          <c:xMode val="edge"/>
          <c:yMode val="edge"/>
          <c:x val="0.16987294561641797"/>
          <c:y val="8.3333251055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15538899883505"/>
          <c:y val="0.21203007518796993"/>
          <c:w val="0.79382051174084522"/>
          <c:h val="0.613546859274169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'【D】見える化（暴落リスク×為替リスク)'!$U$60</c:f>
              <c:strCache>
                <c:ptCount val="1"/>
                <c:pt idx="0">
                  <c:v>トータル・リスク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'【D】見える化（暴落リスク×為替リスク)'!$V$59:$W$59</c:f>
              <c:strCache>
                <c:ptCount val="2"/>
                <c:pt idx="0">
                  <c:v>現在の
時価評価額</c:v>
                </c:pt>
                <c:pt idx="1">
                  <c:v>トータルリスク
想定額</c:v>
                </c:pt>
              </c:strCache>
            </c:strRef>
          </c:cat>
          <c:val>
            <c:numRef>
              <c:f>'【D】見える化（暴落リスク×為替リスク)'!$V$60:$W$60</c:f>
              <c:numCache>
                <c:formatCode>#,##0_);[Red]\(#,##0\)</c:formatCode>
                <c:ptCount val="2"/>
                <c:pt idx="0">
                  <c:v>37950544.400000006</c:v>
                </c:pt>
                <c:pt idx="1">
                  <c:v>22411854.145487294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A-45D9-8FAF-744C96CAD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862912"/>
        <c:axId val="607860416"/>
      </c:barChart>
      <c:catAx>
        <c:axId val="60786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60416"/>
        <c:crosses val="autoZero"/>
        <c:auto val="1"/>
        <c:lblAlgn val="ctr"/>
        <c:lblOffset val="100"/>
        <c:noMultiLvlLbl val="0"/>
      </c:catAx>
      <c:valAx>
        <c:axId val="60786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[20220921【公開用】50-楽天+SBI証券+ネオモバ（親子３人）【為替リスク】×【下落リスク】 ●ヤフーファイナンス.xlsx]【D】見える化（暴落リスク×為替リスク)!ピボットテーブル1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暴落リスク・有無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'【D】見える化（暴落リスク×為替リスク)'!$C$39</c:f>
              <c:strCache>
                <c:ptCount val="1"/>
                <c:pt idx="0">
                  <c:v>合計 / 時価評価額[円]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95-49CF-AC7C-BBFFE84A2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95-49CF-AC7C-BBFFE84A262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'【D】見える化（暴落リスク×為替リスク)'!$B$40:$B$42</c:f>
              <c:strCache>
                <c:ptCount val="2"/>
                <c:pt idx="0">
                  <c:v>リスク・なし</c:v>
                </c:pt>
                <c:pt idx="1">
                  <c:v>リスク・有</c:v>
                </c:pt>
              </c:strCache>
            </c:strRef>
          </c:cat>
          <c:val>
            <c:numRef>
              <c:f>'【D】見える化（暴落リスク×為替リスク)'!$C$40:$C$42</c:f>
              <c:numCache>
                <c:formatCode>#,##0_);[Red]\(#,##0\)</c:formatCode>
                <c:ptCount val="2"/>
                <c:pt idx="0">
                  <c:v>19043436.5</c:v>
                </c:pt>
                <c:pt idx="1">
                  <c:v>18907107.899999999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628-8CCE-5817BFE79626}"/>
            </c:ext>
          </c:extLst>
        </c:ser>
        <c:ser>
          <c:idx val="1"/>
          <c:order val="1"/>
          <c:tx>
            <c:strRef>
              <c:f>'【D】見える化（暴落リスク×為替リスク)'!$D$39</c:f>
              <c:strCache>
                <c:ptCount val="1"/>
                <c:pt idx="0">
                  <c:v>全体に占める割合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95-49CF-AC7C-BBFFE84A26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095-49CF-AC7C-BBFFE84A262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'【D】見える化（暴落リスク×為替リスク)'!$B$40:$B$42</c:f>
              <c:strCache>
                <c:ptCount val="2"/>
                <c:pt idx="0">
                  <c:v>リスク・なし</c:v>
                </c:pt>
                <c:pt idx="1">
                  <c:v>リスク・有</c:v>
                </c:pt>
              </c:strCache>
            </c:strRef>
          </c:cat>
          <c:val>
            <c:numRef>
              <c:f>'【D】見える化（暴落リスク×為替リスク)'!$D$40:$D$42</c:f>
              <c:numCache>
                <c:formatCode>0.00%</c:formatCode>
                <c:ptCount val="2"/>
                <c:pt idx="0">
                  <c:v>0.50179613497191367</c:v>
                </c:pt>
                <c:pt idx="1">
                  <c:v>0.49820386502808639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628-8CCE-5817BFE796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[20220921【公開用】50-楽天+SBI証券+ネオモバ（親子３人）【為替リスク】×【下落リスク】 ●ヤフーファイナンス.xlsx]【D】見える化（暴落リスク×為替リスク)!ピボットテーブル3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為替リスク・有無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0333450918614878"/>
              <c:y val="-0.1981007763530634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0999732614291381E-2"/>
              <c:y val="0.13439111616241459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'【D】見える化（暴落リスク×為替リスク)'!$C$50</c:f>
              <c:strCache>
                <c:ptCount val="1"/>
                <c:pt idx="0">
                  <c:v>合計 / 時価評価額[円]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E6-4BB6-ADB6-CB0F70A9CE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E6-4BB6-ADB6-CB0F70A9CE51}"/>
              </c:ext>
            </c:extLst>
          </c:dPt>
          <c:dLbls>
            <c:dLbl>
              <c:idx val="0"/>
              <c:layout>
                <c:manualLayout>
                  <c:x val="9.0999732614291381E-2"/>
                  <c:y val="0.134391116162414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6-4BB6-ADB6-CB0F70A9CE51}"/>
                </c:ext>
              </c:extLst>
            </c:dLbl>
            <c:dLbl>
              <c:idx val="1"/>
              <c:layout>
                <c:manualLayout>
                  <c:x val="0.10333450918614878"/>
                  <c:y val="-0.19810077635306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6-4BB6-ADB6-CB0F70A9CE51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'【D】見える化（暴落リスク×為替リスク)'!$B$51:$B$53</c:f>
              <c:strCache>
                <c:ptCount val="2"/>
                <c:pt idx="0">
                  <c:v>リスク・なし</c:v>
                </c:pt>
                <c:pt idx="1">
                  <c:v>リスク・有</c:v>
                </c:pt>
              </c:strCache>
            </c:strRef>
          </c:cat>
          <c:val>
            <c:numRef>
              <c:f>'【D】見える化（暴落リスク×為替リスク)'!$C$51:$C$53</c:f>
              <c:numCache>
                <c:formatCode>#,##0_);[Red]\(#,##0\)</c:formatCode>
                <c:ptCount val="2"/>
                <c:pt idx="0">
                  <c:v>10937839.800000001</c:v>
                </c:pt>
                <c:pt idx="1">
                  <c:v>27012704.600000001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6-4BB6-ADB6-CB0F70A9CE51}"/>
            </c:ext>
          </c:extLst>
        </c:ser>
        <c:ser>
          <c:idx val="1"/>
          <c:order val="1"/>
          <c:tx>
            <c:strRef>
              <c:f>'【D】見える化（暴落リスク×為替リスク)'!$D$50</c:f>
              <c:strCache>
                <c:ptCount val="1"/>
                <c:pt idx="0">
                  <c:v>全体に占める割合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3C-4786-BEBE-7E924008A3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D3C-4786-BEBE-7E924008A30A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'【D】見える化（暴落リスク×為替リスク)'!$B$51:$B$53</c:f>
              <c:strCache>
                <c:ptCount val="2"/>
                <c:pt idx="0">
                  <c:v>リスク・なし</c:v>
                </c:pt>
                <c:pt idx="1">
                  <c:v>リスク・有</c:v>
                </c:pt>
              </c:strCache>
            </c:strRef>
          </c:cat>
          <c:val>
            <c:numRef>
              <c:f>'【D】見える化（暴落リスク×為替リスク)'!$D$51:$D$53</c:f>
              <c:numCache>
                <c:formatCode>0.00%</c:formatCode>
                <c:ptCount val="2"/>
                <c:pt idx="0">
                  <c:v>0.28821298805927009</c:v>
                </c:pt>
                <c:pt idx="1">
                  <c:v>0.7117870119407298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6-4BB6-ADB6-CB0F70A9CE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.jp/quote/1542.T/chart" TargetMode="External"/><Relationship Id="rId3" Type="http://schemas.openxmlformats.org/officeDocument/2006/relationships/hyperlink" Target="https://finance.yahoo.co.jp/quote/1345.T/chart" TargetMode="External"/><Relationship Id="rId7" Type="http://schemas.openxmlformats.org/officeDocument/2006/relationships/hyperlink" Target="https://finance.yahoo.co.jp/quote/1541.T/chart" TargetMode="External"/><Relationship Id="rId2" Type="http://schemas.openxmlformats.org/officeDocument/2006/relationships/hyperlink" Target="https://finance.yahoo.co.jp/quote/1343.T/chart" TargetMode="External"/><Relationship Id="rId1" Type="http://schemas.openxmlformats.org/officeDocument/2006/relationships/hyperlink" Target="https://finance.yahoo.co.jp/quote/1321.T/chart" TargetMode="External"/><Relationship Id="rId6" Type="http://schemas.openxmlformats.org/officeDocument/2006/relationships/hyperlink" Target="https://finance.yahoo.co.jp/quote/1540.T/chart" TargetMode="External"/><Relationship Id="rId5" Type="http://schemas.openxmlformats.org/officeDocument/2006/relationships/hyperlink" Target="https://finance.yahoo.co.jp/quote/1488.T/chart" TargetMode="External"/><Relationship Id="rId4" Type="http://schemas.openxmlformats.org/officeDocument/2006/relationships/hyperlink" Target="https://finance.yahoo.co.jp/quote/1476.T/chart" TargetMode="External"/><Relationship Id="rId9" Type="http://schemas.openxmlformats.org/officeDocument/2006/relationships/hyperlink" Target="https://finance.yahoo.co.jp/quote/1605.T/char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eyforward.com/accounts/show/aTl3rewj2uJV-_RaZJQlYA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1885950</xdr:colOff>
      <xdr:row>32</xdr:row>
      <xdr:rowOff>89535</xdr:rowOff>
    </xdr:to>
    <xdr:sp macro="" textlink="">
      <xdr:nvSpPr>
        <xdr:cNvPr id="2" name="AutoShape 12" descr="チャート画像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4E116-8A64-4624-8465-0DEED6A67B64}"/>
            </a:ext>
          </a:extLst>
        </xdr:cNvPr>
        <xdr:cNvSpPr>
          <a:spLocks noChangeAspect="1" noChangeArrowheads="1"/>
        </xdr:cNvSpPr>
      </xdr:nvSpPr>
      <xdr:spPr bwMode="auto">
        <a:xfrm>
          <a:off x="0" y="44577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1885950</xdr:colOff>
      <xdr:row>56</xdr:row>
      <xdr:rowOff>89535</xdr:rowOff>
    </xdr:to>
    <xdr:sp macro="" textlink="">
      <xdr:nvSpPr>
        <xdr:cNvPr id="3" name="AutoShape 13" descr="チャート画像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531D32-0456-4FD9-9A5D-BDBA1BD9F552}"/>
            </a:ext>
          </a:extLst>
        </xdr:cNvPr>
        <xdr:cNvSpPr>
          <a:spLocks noChangeAspect="1" noChangeArrowheads="1"/>
        </xdr:cNvSpPr>
      </xdr:nvSpPr>
      <xdr:spPr bwMode="auto">
        <a:xfrm>
          <a:off x="0" y="85725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1885950</xdr:colOff>
      <xdr:row>80</xdr:row>
      <xdr:rowOff>89535</xdr:rowOff>
    </xdr:to>
    <xdr:sp macro="" textlink="">
      <xdr:nvSpPr>
        <xdr:cNvPr id="4" name="AutoShape 14" descr="チャート画像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FA778F-13E9-47EB-AA61-DD27411782AC}"/>
            </a:ext>
          </a:extLst>
        </xdr:cNvPr>
        <xdr:cNvSpPr>
          <a:spLocks noChangeAspect="1" noChangeArrowheads="1"/>
        </xdr:cNvSpPr>
      </xdr:nvSpPr>
      <xdr:spPr bwMode="auto">
        <a:xfrm>
          <a:off x="0" y="126873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1885950</xdr:colOff>
      <xdr:row>104</xdr:row>
      <xdr:rowOff>89535</xdr:rowOff>
    </xdr:to>
    <xdr:sp macro="" textlink="">
      <xdr:nvSpPr>
        <xdr:cNvPr id="5" name="AutoShape 15" descr="チャート画像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BEAFE2-FAB7-459E-991A-CF38AE89285B}"/>
            </a:ext>
          </a:extLst>
        </xdr:cNvPr>
        <xdr:cNvSpPr>
          <a:spLocks noChangeAspect="1" noChangeArrowheads="1"/>
        </xdr:cNvSpPr>
      </xdr:nvSpPr>
      <xdr:spPr bwMode="auto">
        <a:xfrm>
          <a:off x="0" y="168021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1885950</xdr:colOff>
      <xdr:row>128</xdr:row>
      <xdr:rowOff>89535</xdr:rowOff>
    </xdr:to>
    <xdr:sp macro="" textlink="">
      <xdr:nvSpPr>
        <xdr:cNvPr id="6" name="AutoShape 16" descr="チャート画像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6A35EA-468F-4281-9360-DBF290D4CE49}"/>
            </a:ext>
          </a:extLst>
        </xdr:cNvPr>
        <xdr:cNvSpPr>
          <a:spLocks noChangeAspect="1" noChangeArrowheads="1"/>
        </xdr:cNvSpPr>
      </xdr:nvSpPr>
      <xdr:spPr bwMode="auto">
        <a:xfrm>
          <a:off x="0" y="209169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1885950</xdr:colOff>
      <xdr:row>152</xdr:row>
      <xdr:rowOff>89535</xdr:rowOff>
    </xdr:to>
    <xdr:sp macro="" textlink="">
      <xdr:nvSpPr>
        <xdr:cNvPr id="7" name="AutoShape 17" descr="チャート画像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54D5972-DC84-46F9-AD91-066D7F01049C}"/>
            </a:ext>
          </a:extLst>
        </xdr:cNvPr>
        <xdr:cNvSpPr>
          <a:spLocks noChangeAspect="1" noChangeArrowheads="1"/>
        </xdr:cNvSpPr>
      </xdr:nvSpPr>
      <xdr:spPr bwMode="auto">
        <a:xfrm>
          <a:off x="0" y="250317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1885950</xdr:colOff>
      <xdr:row>176</xdr:row>
      <xdr:rowOff>89535</xdr:rowOff>
    </xdr:to>
    <xdr:sp macro="" textlink="">
      <xdr:nvSpPr>
        <xdr:cNvPr id="8" name="AutoShape 18" descr="チャート画像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1EB641-81AC-4D29-9E07-691410EBC8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1885950</xdr:colOff>
      <xdr:row>200</xdr:row>
      <xdr:rowOff>89535</xdr:rowOff>
    </xdr:to>
    <xdr:sp macro="" textlink="">
      <xdr:nvSpPr>
        <xdr:cNvPr id="9" name="AutoShape 19" descr="チャート画像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291777-CA8F-442E-B58E-8462F8411854}"/>
            </a:ext>
          </a:extLst>
        </xdr:cNvPr>
        <xdr:cNvSpPr>
          <a:spLocks noChangeAspect="1" noChangeArrowheads="1"/>
        </xdr:cNvSpPr>
      </xdr:nvSpPr>
      <xdr:spPr bwMode="auto">
        <a:xfrm>
          <a:off x="0" y="332613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1885950</xdr:colOff>
      <xdr:row>224</xdr:row>
      <xdr:rowOff>89535</xdr:rowOff>
    </xdr:to>
    <xdr:sp macro="" textlink="">
      <xdr:nvSpPr>
        <xdr:cNvPr id="10" name="AutoShape 20" descr="チャート画像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6BB497F-B797-4695-8713-1D737B5A4EDB}"/>
            </a:ext>
          </a:extLst>
        </xdr:cNvPr>
        <xdr:cNvSpPr>
          <a:spLocks noChangeAspect="1" noChangeArrowheads="1"/>
        </xdr:cNvSpPr>
      </xdr:nvSpPr>
      <xdr:spPr bwMode="auto">
        <a:xfrm>
          <a:off x="0" y="37376100"/>
          <a:ext cx="188595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104775</xdr:colOff>
      <xdr:row>9</xdr:row>
      <xdr:rowOff>66675</xdr:rowOff>
    </xdr:to>
    <xdr:pic>
      <xdr:nvPicPr>
        <xdr:cNvPr id="2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0B88-80CA-438C-9682-A43824FC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2190750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104775</xdr:colOff>
      <xdr:row>9</xdr:row>
      <xdr:rowOff>66675</xdr:rowOff>
    </xdr:to>
    <xdr:pic>
      <xdr:nvPicPr>
        <xdr:cNvPr id="3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52C54-48FA-4343-998F-DAD04092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2190750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9</xdr:row>
      <xdr:rowOff>0</xdr:rowOff>
    </xdr:from>
    <xdr:ext cx="104775" cy="66675"/>
    <xdr:pic>
      <xdr:nvPicPr>
        <xdr:cNvPr id="4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2E077-B3DD-4992-9057-F5FEE61E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2190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</xdr:row>
      <xdr:rowOff>0</xdr:rowOff>
    </xdr:from>
    <xdr:ext cx="104775" cy="66675"/>
    <xdr:pic>
      <xdr:nvPicPr>
        <xdr:cNvPr id="5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F199B-2062-4EB8-B043-E85DC5D0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2190750"/>
          <a:ext cx="104775" cy="66675"/>
        </a:xfrm>
        <a:prstGeom prst="rect">
          <a:avLst/>
        </a:prstGeom>
        <a:noFill/>
      </xdr:spPr>
    </xdr:pic>
    <xdr:clientData/>
  </xdr:oneCellAnchor>
  <xdr:twoCellAnchor>
    <xdr:from>
      <xdr:col>15</xdr:col>
      <xdr:colOff>33619</xdr:colOff>
      <xdr:row>84</xdr:row>
      <xdr:rowOff>44823</xdr:rowOff>
    </xdr:from>
    <xdr:to>
      <xdr:col>20</xdr:col>
      <xdr:colOff>56031</xdr:colOff>
      <xdr:row>91</xdr:row>
      <xdr:rowOff>145676</xdr:rowOff>
    </xdr:to>
    <xdr:sp macro="" textlink="">
      <xdr:nvSpPr>
        <xdr:cNvPr id="6" name="吹き出し: 線 (枠付き、強調線付き) 5">
          <a:extLst>
            <a:ext uri="{FF2B5EF4-FFF2-40B4-BE49-F238E27FC236}">
              <a16:creationId xmlns:a16="http://schemas.microsoft.com/office/drawing/2014/main" id="{39B474E2-6F59-46B9-ABD4-5CBEDECFBA7A}"/>
            </a:ext>
          </a:extLst>
        </xdr:cNvPr>
        <xdr:cNvSpPr/>
      </xdr:nvSpPr>
      <xdr:spPr>
        <a:xfrm>
          <a:off x="11730319" y="20047323"/>
          <a:ext cx="2375087" cy="1767728"/>
        </a:xfrm>
        <a:prstGeom prst="accentBorderCallout1">
          <a:avLst>
            <a:gd name="adj1" fmla="val 24013"/>
            <a:gd name="adj2" fmla="val 279"/>
            <a:gd name="adj3" fmla="val 298465"/>
            <a:gd name="adj4" fmla="val -1289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私は、</a:t>
          </a:r>
          <a:r>
            <a:rPr kumimoji="1" lang="en-US" altLang="ja-JP" sz="1100"/>
            <a:t>NISA</a:t>
          </a:r>
          <a:r>
            <a:rPr kumimoji="1" lang="ja-JP" altLang="en-US" sz="1100"/>
            <a:t>で米国株を持ちませんので、データはありません。数式は入力してありますので、ここに貼り付けてください。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増やす場合は、行コピーで数式もコピーしてください。</a:t>
          </a:r>
        </a:p>
      </xdr:txBody>
    </xdr:sp>
    <xdr:clientData/>
  </xdr:twoCellAnchor>
  <xdr:oneCellAnchor>
    <xdr:from>
      <xdr:col>6</xdr:col>
      <xdr:colOff>0</xdr:colOff>
      <xdr:row>121</xdr:row>
      <xdr:rowOff>0</xdr:rowOff>
    </xdr:from>
    <xdr:ext cx="104775" cy="66675"/>
    <xdr:pic>
      <xdr:nvPicPr>
        <xdr:cNvPr id="7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81203-7DDE-4FC3-80AB-BE5B0D18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28860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04775" cy="66675"/>
    <xdr:pic>
      <xdr:nvPicPr>
        <xdr:cNvPr id="8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C2B94-B39B-4439-A289-9461CC3C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28860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121</xdr:row>
      <xdr:rowOff>0</xdr:rowOff>
    </xdr:from>
    <xdr:ext cx="104775" cy="66675"/>
    <xdr:pic>
      <xdr:nvPicPr>
        <xdr:cNvPr id="9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55C19-860A-4EE7-BFA9-2957F3CF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288607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04775" cy="66675"/>
    <xdr:pic>
      <xdr:nvPicPr>
        <xdr:cNvPr id="10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B12B1-0A13-47C3-8D90-4A14EB3C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28860750"/>
          <a:ext cx="104775" cy="66675"/>
        </a:xfrm>
        <a:prstGeom prst="rect">
          <a:avLst/>
        </a:prstGeom>
        <a:noFill/>
      </xdr:spPr>
    </xdr:pic>
    <xdr:clientData/>
  </xdr:oneCellAnchor>
  <xdr:twoCellAnchor>
    <xdr:from>
      <xdr:col>15</xdr:col>
      <xdr:colOff>33619</xdr:colOff>
      <xdr:row>188</xdr:row>
      <xdr:rowOff>44823</xdr:rowOff>
    </xdr:from>
    <xdr:to>
      <xdr:col>20</xdr:col>
      <xdr:colOff>56031</xdr:colOff>
      <xdr:row>195</xdr:row>
      <xdr:rowOff>145676</xdr:rowOff>
    </xdr:to>
    <xdr:sp macro="" textlink="">
      <xdr:nvSpPr>
        <xdr:cNvPr id="11" name="吹き出し: 線 (枠付き、強調線付き) 10">
          <a:extLst>
            <a:ext uri="{FF2B5EF4-FFF2-40B4-BE49-F238E27FC236}">
              <a16:creationId xmlns:a16="http://schemas.microsoft.com/office/drawing/2014/main" id="{3EFCF348-E7A8-4320-B4FF-AE8470E780B1}"/>
            </a:ext>
          </a:extLst>
        </xdr:cNvPr>
        <xdr:cNvSpPr/>
      </xdr:nvSpPr>
      <xdr:spPr>
        <a:xfrm>
          <a:off x="11730319" y="44812323"/>
          <a:ext cx="2375087" cy="1767728"/>
        </a:xfrm>
        <a:prstGeom prst="accentBorderCallout1">
          <a:avLst>
            <a:gd name="adj1" fmla="val 24013"/>
            <a:gd name="adj2" fmla="val 279"/>
            <a:gd name="adj3" fmla="val 298465"/>
            <a:gd name="adj4" fmla="val -1289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私は、</a:t>
          </a:r>
          <a:r>
            <a:rPr kumimoji="1" lang="en-US" altLang="ja-JP" sz="1100"/>
            <a:t>NISA</a:t>
          </a:r>
          <a:r>
            <a:rPr kumimoji="1" lang="ja-JP" altLang="en-US" sz="1100"/>
            <a:t>で米国株を持ちませんので、データはありません。数式は入力してありますので、ここに貼り付けてください。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増やす場合は、行コピーで数式もコピーしてください。</a:t>
          </a:r>
        </a:p>
      </xdr:txBody>
    </xdr:sp>
    <xdr:clientData/>
  </xdr:twoCellAnchor>
  <xdr:twoCellAnchor>
    <xdr:from>
      <xdr:col>12</xdr:col>
      <xdr:colOff>544287</xdr:colOff>
      <xdr:row>197</xdr:row>
      <xdr:rowOff>136074</xdr:rowOff>
    </xdr:from>
    <xdr:to>
      <xdr:col>25</xdr:col>
      <xdr:colOff>136073</xdr:colOff>
      <xdr:row>206</xdr:row>
      <xdr:rowOff>136072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2D7E9800-36D1-4C8A-94D8-87899308E519}"/>
            </a:ext>
          </a:extLst>
        </xdr:cNvPr>
        <xdr:cNvSpPr/>
      </xdr:nvSpPr>
      <xdr:spPr>
        <a:xfrm>
          <a:off x="10205358" y="34983967"/>
          <a:ext cx="5864679" cy="1592034"/>
        </a:xfrm>
        <a:prstGeom prst="borderCallout1">
          <a:avLst>
            <a:gd name="adj1" fmla="val 188001"/>
            <a:gd name="adj2" fmla="val 21187"/>
            <a:gd name="adj3" fmla="val 100294"/>
            <a:gd name="adj4" fmla="val 67497"/>
          </a:avLst>
        </a:prstGeom>
        <a:solidFill>
          <a:schemeClr val="bg1">
            <a:lumMod val="8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■「</a:t>
          </a:r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  <a:r>
            <a:rPr kumimoji="1" lang="ja-JP" altLang="en-US" sz="2000" b="1">
              <a:solidFill>
                <a:sysClr val="windowText" lastClr="000000"/>
              </a:solidFill>
            </a:rPr>
            <a:t>子（子供）」分の「</a:t>
          </a:r>
          <a:r>
            <a:rPr kumimoji="1" lang="en-US" altLang="ja-JP" sz="2000" b="1">
              <a:solidFill>
                <a:sysClr val="windowText" lastClr="000000"/>
              </a:solidFill>
            </a:rPr>
            <a:t>NISA</a:t>
          </a:r>
          <a:r>
            <a:rPr kumimoji="1" lang="ja-JP" altLang="en-US" sz="2000" b="1">
              <a:solidFill>
                <a:sysClr val="windowText" lastClr="000000"/>
              </a:solidFill>
            </a:rPr>
            <a:t>」は、「ジュニア</a:t>
          </a:r>
          <a:r>
            <a:rPr kumimoji="1" lang="en-US" altLang="ja-JP" sz="2000" b="1">
              <a:solidFill>
                <a:sysClr val="windowText" lastClr="000000"/>
              </a:solidFill>
            </a:rPr>
            <a:t>NISA</a:t>
          </a:r>
          <a:r>
            <a:rPr kumimoji="1" lang="ja-JP" altLang="en-US" sz="2000" b="1">
              <a:solidFill>
                <a:sysClr val="windowText" lastClr="000000"/>
              </a:solidFill>
            </a:rPr>
            <a:t>」を想定。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■その際、銀行は「楽天銀行」の場合は多いと思われるので、銀行は「楽天銀行」としている。</a:t>
          </a:r>
        </a:p>
      </xdr:txBody>
    </xdr:sp>
    <xdr:clientData/>
  </xdr:twoCellAnchor>
  <xdr:twoCellAnchor>
    <xdr:from>
      <xdr:col>15</xdr:col>
      <xdr:colOff>570973</xdr:colOff>
      <xdr:row>554</xdr:row>
      <xdr:rowOff>16990</xdr:rowOff>
    </xdr:from>
    <xdr:to>
      <xdr:col>20</xdr:col>
      <xdr:colOff>215178</xdr:colOff>
      <xdr:row>570</xdr:row>
      <xdr:rowOff>62711</xdr:rowOff>
    </xdr:to>
    <xdr:sp macro="" textlink="">
      <xdr:nvSpPr>
        <xdr:cNvPr id="13" name="矢印: 上下 12">
          <a:extLst>
            <a:ext uri="{FF2B5EF4-FFF2-40B4-BE49-F238E27FC236}">
              <a16:creationId xmlns:a16="http://schemas.microsoft.com/office/drawing/2014/main" id="{C1F74608-68D0-4E7B-8C5D-5BC540E2AB11}"/>
            </a:ext>
          </a:extLst>
        </xdr:cNvPr>
        <xdr:cNvSpPr/>
      </xdr:nvSpPr>
      <xdr:spPr>
        <a:xfrm>
          <a:off x="13715473" y="38802790"/>
          <a:ext cx="2292155" cy="2788921"/>
        </a:xfrm>
        <a:prstGeom prst="upDownArrow">
          <a:avLst>
            <a:gd name="adj1" fmla="val 5814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枠が足りない場合は、行コピーで増やしてください。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確実に、数式をコピーしてください。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34419</xdr:colOff>
      <xdr:row>30</xdr:row>
      <xdr:rowOff>72039</xdr:rowOff>
    </xdr:from>
    <xdr:to>
      <xdr:col>12</xdr:col>
      <xdr:colOff>966108</xdr:colOff>
      <xdr:row>37</xdr:row>
      <xdr:rowOff>13608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0DC28B-E75A-DD2A-D6F7-BB29C9D569C7}"/>
            </a:ext>
          </a:extLst>
        </xdr:cNvPr>
        <xdr:cNvSpPr/>
      </xdr:nvSpPr>
      <xdr:spPr>
        <a:xfrm>
          <a:off x="5980740" y="1133396"/>
          <a:ext cx="5068261" cy="1179819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（①～③）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①に「株式・増減率」を入れる（任意の数字）  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例：「－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」等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為替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・増減率」を入れる（任意の数字）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例：「－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effectLst/>
            </a:rPr>
            <a:t>③に自動で「トータルリスク」の増減率が反映される。</a:t>
          </a:r>
          <a:endParaRPr lang="ja-JP" altLang="ja-JP" sz="1400" b="1">
            <a:effectLst/>
          </a:endParaRPr>
        </a:p>
        <a:p>
          <a:pPr algn="l"/>
          <a:endParaRPr kumimoji="1" lang="ja-JP" altLang="en-US" sz="1400" b="1"/>
        </a:p>
      </xdr:txBody>
    </xdr:sp>
    <xdr:clientData/>
  </xdr:twoCellAnchor>
  <xdr:twoCellAnchor>
    <xdr:from>
      <xdr:col>23</xdr:col>
      <xdr:colOff>222250</xdr:colOff>
      <xdr:row>36</xdr:row>
      <xdr:rowOff>63501</xdr:rowOff>
    </xdr:from>
    <xdr:to>
      <xdr:col>26</xdr:col>
      <xdr:colOff>530678</xdr:colOff>
      <xdr:row>43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25760B-E147-5210-353A-3FBC1F9DA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201385</xdr:colOff>
      <xdr:row>46</xdr:row>
      <xdr:rowOff>36286</xdr:rowOff>
    </xdr:from>
    <xdr:to>
      <xdr:col>26</xdr:col>
      <xdr:colOff>537935</xdr:colOff>
      <xdr:row>55</xdr:row>
      <xdr:rowOff>17236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C03ACD0-94F1-A45C-C52C-96FDF1F31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207010</xdr:colOff>
      <xdr:row>57</xdr:row>
      <xdr:rowOff>147320</xdr:rowOff>
    </xdr:from>
    <xdr:to>
      <xdr:col>26</xdr:col>
      <xdr:colOff>530860</xdr:colOff>
      <xdr:row>66</xdr:row>
      <xdr:rowOff>96520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0C2EDDD-E48A-84AE-4046-E7174ED29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27214</xdr:colOff>
      <xdr:row>38</xdr:row>
      <xdr:rowOff>448235</xdr:rowOff>
    </xdr:from>
    <xdr:to>
      <xdr:col>6</xdr:col>
      <xdr:colOff>358588</xdr:colOff>
      <xdr:row>40</xdr:row>
      <xdr:rowOff>280148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608877C-D660-4610-B757-93285976E741}"/>
            </a:ext>
          </a:extLst>
        </xdr:cNvPr>
        <xdr:cNvSpPr/>
      </xdr:nvSpPr>
      <xdr:spPr>
        <a:xfrm>
          <a:off x="5619750" y="2924735"/>
          <a:ext cx="685159" cy="64834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5</xdr:col>
      <xdr:colOff>40821</xdr:colOff>
      <xdr:row>49</xdr:row>
      <xdr:rowOff>448234</xdr:rowOff>
    </xdr:from>
    <xdr:to>
      <xdr:col>6</xdr:col>
      <xdr:colOff>369793</xdr:colOff>
      <xdr:row>51</xdr:row>
      <xdr:rowOff>280146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DEB551E-5501-AE75-62BA-17B7E5B61665}"/>
            </a:ext>
          </a:extLst>
        </xdr:cNvPr>
        <xdr:cNvSpPr/>
      </xdr:nvSpPr>
      <xdr:spPr>
        <a:xfrm>
          <a:off x="5633357" y="5673377"/>
          <a:ext cx="682757" cy="648340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5</xdr:col>
      <xdr:colOff>0</xdr:colOff>
      <xdr:row>58</xdr:row>
      <xdr:rowOff>470646</xdr:rowOff>
    </xdr:from>
    <xdr:to>
      <xdr:col>6</xdr:col>
      <xdr:colOff>324970</xdr:colOff>
      <xdr:row>60</xdr:row>
      <xdr:rowOff>246530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66A5D30-A475-C097-B8C7-4034EC649DC2}"/>
            </a:ext>
          </a:extLst>
        </xdr:cNvPr>
        <xdr:cNvSpPr/>
      </xdr:nvSpPr>
      <xdr:spPr>
        <a:xfrm>
          <a:off x="5592536" y="8090646"/>
          <a:ext cx="678755" cy="66034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  <a:endParaRPr kumimoji="1" lang="ja-JP" altLang="en-US" sz="4800" b="1"/>
        </a:p>
      </xdr:txBody>
    </xdr:sp>
    <xdr:clientData/>
  </xdr:twoCellAnchor>
  <xdr:twoCellAnchor>
    <xdr:from>
      <xdr:col>1</xdr:col>
      <xdr:colOff>30417</xdr:colOff>
      <xdr:row>33</xdr:row>
      <xdr:rowOff>24813</xdr:rowOff>
    </xdr:from>
    <xdr:to>
      <xdr:col>3</xdr:col>
      <xdr:colOff>579505</xdr:colOff>
      <xdr:row>37</xdr:row>
      <xdr:rowOff>24813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2B0EF72-F37D-7756-1EF5-3CDD232A137D}"/>
            </a:ext>
          </a:extLst>
        </xdr:cNvPr>
        <xdr:cNvSpPr/>
      </xdr:nvSpPr>
      <xdr:spPr>
        <a:xfrm>
          <a:off x="710774" y="909277"/>
          <a:ext cx="3733160" cy="707572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：　ピボットテーブルにより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「</a:t>
          </a:r>
          <a:r>
            <a:rPr kumimoji="1" lang="ja-JP" altLang="en-US" sz="1600" b="1"/>
            <a:t>現在の暴落リスクの有無」</a:t>
          </a:r>
          <a:r>
            <a:rPr kumimoji="1" lang="ja-JP" altLang="en-US" sz="1400" b="1"/>
            <a:t>を集計</a:t>
          </a:r>
        </a:p>
      </xdr:txBody>
    </xdr:sp>
    <xdr:clientData/>
  </xdr:twoCellAnchor>
  <xdr:twoCellAnchor>
    <xdr:from>
      <xdr:col>1</xdr:col>
      <xdr:colOff>10407</xdr:colOff>
      <xdr:row>44</xdr:row>
      <xdr:rowOff>7205</xdr:rowOff>
    </xdr:from>
    <xdr:to>
      <xdr:col>3</xdr:col>
      <xdr:colOff>559495</xdr:colOff>
      <xdr:row>48</xdr:row>
      <xdr:rowOff>13608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B3B51F9-57B2-A1DE-D645-01B8674FE700}"/>
            </a:ext>
          </a:extLst>
        </xdr:cNvPr>
        <xdr:cNvSpPr/>
      </xdr:nvSpPr>
      <xdr:spPr>
        <a:xfrm>
          <a:off x="690764" y="3640312"/>
          <a:ext cx="3733160" cy="71397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：　ピボットテーブルにより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「</a:t>
          </a:r>
          <a:r>
            <a:rPr kumimoji="1" lang="ja-JP" altLang="en-US" sz="1600" b="1"/>
            <a:t>現在の為替リスクの有無」を集計</a:t>
          </a:r>
        </a:p>
      </xdr:txBody>
    </xdr:sp>
    <xdr:clientData/>
  </xdr:twoCellAnchor>
  <xdr:twoCellAnchor>
    <xdr:from>
      <xdr:col>0</xdr:col>
      <xdr:colOff>319767</xdr:colOff>
      <xdr:row>54</xdr:row>
      <xdr:rowOff>84365</xdr:rowOff>
    </xdr:from>
    <xdr:to>
      <xdr:col>2</xdr:col>
      <xdr:colOff>544286</xdr:colOff>
      <xdr:row>62</xdr:row>
      <xdr:rowOff>108857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5CDDF5A-88B5-EECD-961B-CAB0C540D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714374</xdr:colOff>
      <xdr:row>54</xdr:row>
      <xdr:rowOff>95249</xdr:rowOff>
    </xdr:from>
    <xdr:to>
      <xdr:col>4</xdr:col>
      <xdr:colOff>54428</xdr:colOff>
      <xdr:row>62</xdr:row>
      <xdr:rowOff>68036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153ADC0-BBC9-2784-E95F-B763ABD9A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489858</xdr:colOff>
      <xdr:row>24</xdr:row>
      <xdr:rowOff>136072</xdr:rowOff>
    </xdr:from>
    <xdr:to>
      <xdr:col>3</xdr:col>
      <xdr:colOff>1143000</xdr:colOff>
      <xdr:row>29</xdr:row>
      <xdr:rowOff>54429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73A6F6-1D3C-44BA-BD0B-7EAC2EC17CD6}"/>
            </a:ext>
          </a:extLst>
        </xdr:cNvPr>
        <xdr:cNvSpPr/>
      </xdr:nvSpPr>
      <xdr:spPr>
        <a:xfrm>
          <a:off x="489858" y="136072"/>
          <a:ext cx="4517571" cy="802821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現在の評定額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680359</xdr:colOff>
      <xdr:row>24</xdr:row>
      <xdr:rowOff>122465</xdr:rowOff>
    </xdr:from>
    <xdr:to>
      <xdr:col>16</xdr:col>
      <xdr:colOff>693965</xdr:colOff>
      <xdr:row>29</xdr:row>
      <xdr:rowOff>40822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0F90275-42CE-585A-6294-737AED4A0955}"/>
            </a:ext>
          </a:extLst>
        </xdr:cNvPr>
        <xdr:cNvSpPr/>
      </xdr:nvSpPr>
      <xdr:spPr>
        <a:xfrm>
          <a:off x="6626680" y="122465"/>
          <a:ext cx="6735535" cy="802821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両リスク想定後の下落率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367394</xdr:colOff>
      <xdr:row>24</xdr:row>
      <xdr:rowOff>122465</xdr:rowOff>
    </xdr:from>
    <xdr:to>
      <xdr:col>25</xdr:col>
      <xdr:colOff>2013859</xdr:colOff>
      <xdr:row>29</xdr:row>
      <xdr:rowOff>40822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AEF78C3-AC7C-B06D-17AA-0F3AEC507EC2}"/>
            </a:ext>
          </a:extLst>
        </xdr:cNvPr>
        <xdr:cNvSpPr/>
      </xdr:nvSpPr>
      <xdr:spPr>
        <a:xfrm>
          <a:off x="14967858" y="122465"/>
          <a:ext cx="10776858" cy="802821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現在と暴落・為替リスク想定後の対比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3</xdr:col>
      <xdr:colOff>803059</xdr:colOff>
      <xdr:row>15</xdr:row>
      <xdr:rowOff>68035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42BB39C-EB3E-7C11-D750-B78AE05C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93"/>
          <a:ext cx="5077012" cy="1836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10</xdr:col>
      <xdr:colOff>1135579</xdr:colOff>
      <xdr:row>21</xdr:row>
      <xdr:rowOff>20207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FAC2A10-1C2F-EA64-FE8A-EDFBE81C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6321" y="176893"/>
          <a:ext cx="3946072" cy="2850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503466</xdr:colOff>
      <xdr:row>0</xdr:row>
      <xdr:rowOff>81644</xdr:rowOff>
    </xdr:from>
    <xdr:to>
      <xdr:col>3</xdr:col>
      <xdr:colOff>843643</xdr:colOff>
      <xdr:row>3</xdr:row>
      <xdr:rowOff>122464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A51E8A1-2F0E-2632-873C-F600FD63A9C6}"/>
            </a:ext>
          </a:extLst>
        </xdr:cNvPr>
        <xdr:cNvSpPr/>
      </xdr:nvSpPr>
      <xdr:spPr>
        <a:xfrm>
          <a:off x="503466" y="81644"/>
          <a:ext cx="4204606" cy="571499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【B】</a:t>
          </a:r>
          <a:r>
            <a:rPr kumimoji="1" lang="ja-JP" altLang="en-US" sz="2800" b="1">
              <a:solidFill>
                <a:sysClr val="windowText" lastClr="000000"/>
              </a:solidFill>
            </a:rPr>
            <a:t>コード表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299358</xdr:colOff>
      <xdr:row>0</xdr:row>
      <xdr:rowOff>81645</xdr:rowOff>
    </xdr:from>
    <xdr:to>
      <xdr:col>10</xdr:col>
      <xdr:colOff>789214</xdr:colOff>
      <xdr:row>3</xdr:row>
      <xdr:rowOff>81644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A29A4D6-F69D-8C86-1B50-91489F4D59C2}"/>
            </a:ext>
          </a:extLst>
        </xdr:cNvPr>
        <xdr:cNvSpPr/>
      </xdr:nvSpPr>
      <xdr:spPr>
        <a:xfrm>
          <a:off x="6245679" y="81645"/>
          <a:ext cx="3306535" cy="530678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【C】</a:t>
          </a:r>
          <a:r>
            <a:rPr kumimoji="1" lang="ja-JP" altLang="en-US" sz="2800" b="1">
              <a:solidFill>
                <a:sysClr val="windowText" lastClr="000000"/>
              </a:solidFill>
            </a:rPr>
            <a:t>データベース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1061357</xdr:colOff>
      <xdr:row>4</xdr:row>
      <xdr:rowOff>40820</xdr:rowOff>
    </xdr:from>
    <xdr:to>
      <xdr:col>3</xdr:col>
      <xdr:colOff>489856</xdr:colOff>
      <xdr:row>15</xdr:row>
      <xdr:rowOff>112939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0D0A6C9-D27B-2598-1C8D-735E51B97611}"/>
            </a:ext>
          </a:extLst>
        </xdr:cNvPr>
        <xdr:cNvSpPr/>
      </xdr:nvSpPr>
      <xdr:spPr>
        <a:xfrm>
          <a:off x="1741714" y="748391"/>
          <a:ext cx="2612571" cy="201794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27214</xdr:colOff>
      <xdr:row>4</xdr:row>
      <xdr:rowOff>40820</xdr:rowOff>
    </xdr:from>
    <xdr:to>
      <xdr:col>10</xdr:col>
      <xdr:colOff>1047749</xdr:colOff>
      <xdr:row>21</xdr:row>
      <xdr:rowOff>108857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717B42D9-D3F3-B97E-CFA7-DED62D4A1913}"/>
            </a:ext>
          </a:extLst>
        </xdr:cNvPr>
        <xdr:cNvSpPr/>
      </xdr:nvSpPr>
      <xdr:spPr>
        <a:xfrm>
          <a:off x="7198178" y="748391"/>
          <a:ext cx="2612571" cy="307521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489858</xdr:colOff>
      <xdr:row>4</xdr:row>
      <xdr:rowOff>26414</xdr:rowOff>
    </xdr:from>
    <xdr:to>
      <xdr:col>1</xdr:col>
      <xdr:colOff>1175017</xdr:colOff>
      <xdr:row>7</xdr:row>
      <xdr:rowOff>144076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77B7399-3D0D-2FC1-2697-D634F4019F3B}"/>
            </a:ext>
          </a:extLst>
        </xdr:cNvPr>
        <xdr:cNvSpPr/>
      </xdr:nvSpPr>
      <xdr:spPr>
        <a:xfrm>
          <a:off x="1170215" y="733985"/>
          <a:ext cx="685159" cy="648341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ア</a:t>
          </a:r>
          <a:endParaRPr kumimoji="1" lang="ja-JP" altLang="en-US" sz="3200" b="1"/>
        </a:p>
      </xdr:txBody>
    </xdr:sp>
    <xdr:clientData/>
  </xdr:twoCellAnchor>
  <xdr:twoCellAnchor>
    <xdr:from>
      <xdr:col>6</xdr:col>
      <xdr:colOff>598716</xdr:colOff>
      <xdr:row>4</xdr:row>
      <xdr:rowOff>53629</xdr:rowOff>
    </xdr:from>
    <xdr:to>
      <xdr:col>7</xdr:col>
      <xdr:colOff>59232</xdr:colOff>
      <xdr:row>7</xdr:row>
      <xdr:rowOff>171291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4F651458-A6C3-E44C-F85D-E292A1B84C34}"/>
            </a:ext>
          </a:extLst>
        </xdr:cNvPr>
        <xdr:cNvSpPr/>
      </xdr:nvSpPr>
      <xdr:spPr>
        <a:xfrm>
          <a:off x="6545037" y="761200"/>
          <a:ext cx="685159" cy="648341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イ</a:t>
          </a:r>
          <a:endParaRPr kumimoji="1" lang="ja-JP" altLang="en-US" sz="3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918%20&#12304;&#20844;&#38283;&#29992;&#12305;03-&#12493;&#12458;&#12514;&#12496;&#12452;&#12523;&#35388;&#21048;Ver.(yahoofinance&#36899;&#2565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B】コード表（自作）"/>
      <sheetName val="【B2】ヤフー(貼付)"/>
      <sheetName val="【C】データベース（自作）"/>
      <sheetName val="【D】見える化(自作）"/>
    </sheetNames>
    <sheetDataSet>
      <sheetData sheetId="0"/>
      <sheetData sheetId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824.899008333334" createdVersion="8" refreshedVersion="8" minRefreshableVersion="3" recordCount="578" xr:uid="{34F3E367-994E-4D34-AAB2-B821CDBC1267}">
  <cacheSource type="worksheet">
    <worksheetSource ref="A1:BB579" sheet="【C】データベース・SBI＋楽天+ﾈｵﾓﾊﾞ親子3人分（自作）"/>
  </cacheSource>
  <cacheFields count="54">
    <cacheField name="№(合体）" numFmtId="0">
      <sharedItems containsNonDate="0" containsString="0" containsBlank="1"/>
    </cacheField>
    <cacheField name="年月日" numFmtId="14">
      <sharedItems containsSemiMixedTypes="0" containsNonDate="0" containsDate="1" containsString="0" minDate="2022-09-15T00:00:00" maxDate="2022-09-16T00:00:00"/>
    </cacheField>
    <cacheField name="№(日毎）" numFmtId="0">
      <sharedItems containsSemiMixedTypes="0" containsString="0" containsNumber="1" containsInteger="1" minValue="1" maxValue="578"/>
    </cacheField>
    <cacheField name="名義" numFmtId="0">
      <sharedItems containsBlank="1" count="4">
        <s v="00-PP"/>
        <s v="01-MM"/>
        <s v="02-A子"/>
        <m/>
      </sharedItems>
    </cacheField>
    <cacheField name="金融機関" numFmtId="0">
      <sharedItems containsBlank="1"/>
    </cacheField>
    <cacheField name="備考" numFmtId="0">
      <sharedItems containsBlank="1"/>
    </cacheField>
    <cacheField name="現預金" numFmtId="0">
      <sharedItems containsBlank="1"/>
    </cacheField>
    <cacheField name="ここから1" numFmtId="0">
      <sharedItems containsBlank="1" containsMixedTypes="1" containsNumber="1" containsInteger="1" minValue="2" maxValue="474098"/>
    </cacheField>
    <cacheField name="ここから2" numFmtId="0">
      <sharedItems containsBlank="1" containsMixedTypes="1" containsNumber="1" minValue="6.9599999999999995E-2" maxValue="3866667"/>
    </cacheField>
    <cacheField name="ここから3" numFmtId="0">
      <sharedItems containsBlank="1" containsMixedTypes="1" containsNumber="1" minValue="17.25" maxValue="17780"/>
    </cacheField>
    <cacheField name="ここから4" numFmtId="0">
      <sharedItems containsBlank="1" containsMixedTypes="1" containsNumber="1" containsInteger="1" minValue="42618" maxValue="5558800"/>
    </cacheField>
    <cacheField name="ここから5" numFmtId="0">
      <sharedItems containsBlank="1" containsMixedTypes="1" containsNumber="1" containsInteger="1" minValue="1" maxValue="474098"/>
    </cacheField>
    <cacheField name="ここから6" numFmtId="0">
      <sharedItems containsBlank="1" containsMixedTypes="1" containsNumber="1" minValue="17.89" maxValue="16881"/>
    </cacheField>
    <cacheField name="ここから7" numFmtId="0">
      <sharedItems containsBlank="1" containsMixedTypes="1" containsNumber="1" minValue="17.25" maxValue="19692.650000000001"/>
    </cacheField>
    <cacheField name="ここから8" numFmtId="0">
      <sharedItems containsBlank="1" containsMixedTypes="1" containsNumber="1" containsInteger="1" minValue="-14430" maxValue="280800"/>
    </cacheField>
    <cacheField name="ここから9" numFmtId="0">
      <sharedItems containsBlank="1" containsMixedTypes="1" containsNumber="1" minValue="20.71" maxValue="18022"/>
    </cacheField>
    <cacheField name="ここから10" numFmtId="0">
      <sharedItems containsBlank="1" containsMixedTypes="1" containsNumber="1" containsInteger="1" minValue="1" maxValue="21"/>
    </cacheField>
    <cacheField name="ここから11" numFmtId="0">
      <sharedItems containsBlank="1"/>
    </cacheField>
    <cacheField name="ここから12" numFmtId="0">
      <sharedItems containsBlank="1"/>
    </cacheField>
    <cacheField name="ここから13" numFmtId="0">
      <sharedItems containsBlank="1" containsMixedTypes="1" containsNumber="1" minValue="-11" maxValue="53"/>
    </cacheField>
    <cacheField name="ここから14" numFmtId="0">
      <sharedItems containsBlank="1"/>
    </cacheField>
    <cacheField name="ここから15" numFmtId="0">
      <sharedItems containsBlank="1" containsMixedTypes="1" containsNumber="1" containsInteger="1" minValue="2621" maxValue="262100"/>
    </cacheField>
    <cacheField name="ここから16" numFmtId="0">
      <sharedItems containsBlank="1"/>
    </cacheField>
    <cacheField name="ここから17" numFmtId="0">
      <sharedItems containsBlank="1" containsMixedTypes="1" containsNumber="1" containsInteger="1" minValue="-7196" maxValue="116403"/>
    </cacheField>
    <cacheField name="ここから18" numFmtId="0">
      <sharedItems containsBlank="1" containsMixedTypes="1" containsNumber="1" minValue="-13.24" maxValue="80.260000000000005"/>
    </cacheField>
    <cacheField name="余白1" numFmtId="0">
      <sharedItems containsNonDate="0" containsString="0" containsBlank="1"/>
    </cacheField>
    <cacheField name="余白2" numFmtId="0">
      <sharedItems containsNonDate="0" containsString="0" containsBlank="1"/>
    </cacheField>
    <cacheField name="種別" numFmtId="0">
      <sharedItems containsBlank="1" containsMixedTypes="1" containsNumber="1" containsInteger="1" minValue="0" maxValue="0"/>
    </cacheField>
    <cacheField name="銘柄コード・ティッカー" numFmtId="0">
      <sharedItems containsBlank="1"/>
    </cacheField>
    <cacheField name="銘柄" numFmtId="0">
      <sharedItems containsBlank="1"/>
    </cacheField>
    <cacheField name="NISA・特定等" numFmtId="0">
      <sharedItems containsBlank="1" containsMixedTypes="1" containsNumber="1" containsInteger="1" minValue="0" maxValue="0"/>
    </cacheField>
    <cacheField name="保有数量" numFmtId="0">
      <sharedItems containsBlank="1" containsMixedTypes="1" containsNumber="1" minValue="0" maxValue="474098"/>
    </cacheField>
    <cacheField name="［単位］" numFmtId="0">
      <sharedItems containsBlank="1" containsMixedTypes="1" containsNumber="1" containsInteger="1" minValue="0" maxValue="0"/>
    </cacheField>
    <cacheField name="平均取得価額" numFmtId="0">
      <sharedItems containsBlank="1" containsMixedTypes="1" containsNumber="1" minValue="0" maxValue="19692.650000000001"/>
    </cacheField>
    <cacheField name="［単位］2" numFmtId="0">
      <sharedItems containsBlank="1" containsMixedTypes="1" containsNumber="1" containsInteger="1" minValue="0" maxValue="0"/>
    </cacheField>
    <cacheField name="現在値" numFmtId="0">
      <sharedItems containsBlank="1" containsMixedTypes="1" containsNumber="1" minValue="0" maxValue="18022"/>
    </cacheField>
    <cacheField name="［単位］3" numFmtId="0">
      <sharedItems containsBlank="1" containsMixedTypes="1" containsNumber="1" containsInteger="1" minValue="0" maxValue="0"/>
    </cacheField>
    <cacheField name="現在値(更新日)" numFmtId="0">
      <sharedItems containsString="0" containsBlank="1" containsNumber="1" containsInteger="1" minValue="0" maxValue="0"/>
    </cacheField>
    <cacheField name="(参考為替)" numFmtId="0">
      <sharedItems containsString="0" containsBlank="1" containsNumber="1" containsInteger="1" minValue="0" maxValue="0"/>
    </cacheField>
    <cacheField name="前日比" numFmtId="0">
      <sharedItems containsString="0" containsBlank="1" containsNumber="1" minValue="-11" maxValue="53"/>
    </cacheField>
    <cacheField name="［単位］4" numFmtId="0">
      <sharedItems containsBlank="1" containsMixedTypes="1" containsNumber="1" containsInteger="1" minValue="0" maxValue="0"/>
    </cacheField>
    <cacheField name="時価評価額[円]" numFmtId="0">
      <sharedItems containsBlank="1" containsMixedTypes="1" containsNumber="1" minValue="0" maxValue="5558800"/>
    </cacheField>
    <cacheField name="時価評価額[外貨]" numFmtId="0">
      <sharedItems containsBlank="1" containsMixedTypes="1" containsNumber="1" containsInteger="1" minValue="0" maxValue="0"/>
    </cacheField>
    <cacheField name="評価損益[円]" numFmtId="0">
      <sharedItems containsBlank="1" containsMixedTypes="1" containsNumber="1" containsInteger="1" minValue="-14430" maxValue="280800"/>
    </cacheField>
    <cacheField name="評価損益[％]" numFmtId="0">
      <sharedItems containsBlank="1" containsMixedTypes="1" containsNumber="1" minValue="-0.32565577871488816" maxValue="1.1694915254237288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/>
    </cacheField>
    <cacheField name="3区分・中" numFmtId="0">
      <sharedItems containsBlank="1"/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/>
    </cacheField>
    <cacheField name="為替リスク" numFmtId="0">
      <sharedItems containsBlank="1" count="6">
        <m/>
        <s v="リスク・なし"/>
        <s v="リスク・有"/>
        <e v="#N/A"/>
        <e v="#VALUE!"/>
        <e v="#REF!"/>
      </sharedItems>
    </cacheField>
    <cacheField name="暴落リスク" numFmtId="0">
      <sharedItems containsBlank="1" count="7">
        <m/>
        <s v="リスク・なし"/>
        <e v="#N/A"/>
        <e v="#VALUE!"/>
        <s v="リスク・有"/>
        <e v="#REF!"/>
        <s v="終わり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">
  <r>
    <m/>
    <d v="2022-09-15T00:00:00"/>
    <n v="1"/>
    <x v="0"/>
    <s v="10-住信SBIネット銀行"/>
    <s v="SBI・個別･貼付"/>
    <s v="現預金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00-・01-SBI証券・残高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"/>
    <x v="0"/>
    <s v="10-住信SBIネット銀行"/>
    <s v="●ここに入力→"/>
    <s v="現預金"/>
    <s v="代表口座 - 円普通"/>
    <n v="3866667"/>
    <s v="円"/>
    <m/>
    <m/>
    <m/>
    <m/>
    <m/>
    <m/>
    <m/>
    <m/>
    <m/>
    <m/>
    <m/>
    <m/>
    <m/>
    <m/>
    <m/>
    <m/>
    <m/>
    <m/>
    <s v="現預金・住信SBIネット銀行・普通口座"/>
    <s v="現預金・住信SBIネット銀行・普通口座"/>
    <s v="現金"/>
    <m/>
    <m/>
    <m/>
    <m/>
    <m/>
    <m/>
    <m/>
    <m/>
    <m/>
    <m/>
    <n v="3866667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3"/>
    <x v="0"/>
    <s v="10-住信SBIネット銀行"/>
    <m/>
    <s v="現預金"/>
    <s v="SBIハイブリッド預金"/>
    <n v="708413"/>
    <s v="円"/>
    <m/>
    <m/>
    <m/>
    <m/>
    <m/>
    <m/>
    <m/>
    <m/>
    <m/>
    <m/>
    <m/>
    <m/>
    <m/>
    <m/>
    <m/>
    <m/>
    <m/>
    <m/>
    <s v="現預金・住信SBIネット銀行・ハイブリッド口座"/>
    <s v="現預金・住信SBIネット銀行・ハイブリッド口座"/>
    <s v="現金"/>
    <m/>
    <m/>
    <m/>
    <m/>
    <m/>
    <m/>
    <m/>
    <m/>
    <m/>
    <m/>
    <n v="708413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4"/>
    <x v="0"/>
    <s v="10-住信SBIネット銀行"/>
    <m/>
    <s v="現預金"/>
    <s v="代表口座 - 南アランド普通"/>
    <n v="8"/>
    <s v="円"/>
    <m/>
    <m/>
    <m/>
    <m/>
    <m/>
    <m/>
    <m/>
    <m/>
    <m/>
    <m/>
    <m/>
    <m/>
    <m/>
    <m/>
    <m/>
    <m/>
    <m/>
    <m/>
    <s v="現預金・住信SBIネット銀行・外貨預金"/>
    <s v="現預金・住信SBIネット銀行・外貨預金"/>
    <s v="現金"/>
    <m/>
    <m/>
    <m/>
    <m/>
    <m/>
    <m/>
    <m/>
    <m/>
    <m/>
    <m/>
    <n v="8"/>
    <m/>
    <m/>
    <n v="0"/>
    <m/>
    <m/>
    <s v="2現金・米国債など"/>
    <s v="2現金"/>
    <s v="現預金"/>
    <s v="現預金"/>
    <s v="90 その他（円換算）"/>
    <x v="2"/>
    <x v="1"/>
  </r>
  <r>
    <m/>
    <d v="2022-09-15T00:00:00"/>
    <n v="5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6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7"/>
    <x v="0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8"/>
    <x v="0"/>
    <s v="01-SBI証券"/>
    <s v="SBI・個別･貼付"/>
    <m/>
    <s v="ここから1"/>
    <s v="ここから2"/>
    <s v="ここから3"/>
    <s v="ここから4"/>
    <s v="ここから5"/>
    <s v="ここから6"/>
    <s v="ここから7"/>
    <s v="ここから8"/>
    <m/>
    <m/>
    <m/>
    <m/>
    <m/>
    <m/>
    <m/>
    <m/>
    <m/>
    <m/>
    <m/>
    <m/>
    <s v="・01-SBI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9"/>
    <x v="0"/>
    <s v="01-SBI証券"/>
    <s v="●ここに入力→"/>
    <s v="現預金"/>
    <s v="SBI証券口座分"/>
    <n v="100002"/>
    <s v="円"/>
    <m/>
    <m/>
    <m/>
    <m/>
    <m/>
    <m/>
    <m/>
    <m/>
    <m/>
    <m/>
    <m/>
    <m/>
    <m/>
    <m/>
    <m/>
    <m/>
    <m/>
    <m/>
    <s v="現預金・SBI証券・日本円"/>
    <s v="現預金・SBI証券・日本円"/>
    <s v="現金"/>
    <m/>
    <m/>
    <m/>
    <m/>
    <m/>
    <m/>
    <m/>
    <m/>
    <m/>
    <m/>
    <n v="100002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10"/>
    <x v="0"/>
    <s v="01-SBI証券"/>
    <m/>
    <s v="現預金"/>
    <s v="米ドル(USD)"/>
    <n v="25000"/>
    <s v="ドル"/>
    <m/>
    <s v="為替"/>
    <s v="米ドル/円"/>
    <n v="133.88999999999999"/>
    <s v="(06/10 14:30)"/>
    <m/>
    <s v="●評価額欄は、数式を入れて円換算のこと！"/>
    <m/>
    <m/>
    <m/>
    <m/>
    <m/>
    <m/>
    <m/>
    <m/>
    <m/>
    <m/>
    <m/>
    <s v="現預金・SBI証券・米ドル"/>
    <s v="現預金・SBI証券・米ドル"/>
    <s v="現金"/>
    <m/>
    <m/>
    <m/>
    <m/>
    <m/>
    <m/>
    <m/>
    <m/>
    <m/>
    <s v="●評価額欄は、数式を入れて円換算のこと！"/>
    <n v="3347249.9999999995"/>
    <m/>
    <m/>
    <n v="0"/>
    <m/>
    <m/>
    <s v="2現金・米国債など"/>
    <s v="2現金"/>
    <s v="現預金"/>
    <s v="現預金"/>
    <s v="02 米ドル（円換算）"/>
    <x v="2"/>
    <x v="1"/>
  </r>
  <r>
    <m/>
    <d v="2022-09-15T00:00:00"/>
    <n v="11"/>
    <x v="0"/>
    <s v="01-SBI証券"/>
    <m/>
    <s v="現預金"/>
    <m/>
    <m/>
    <s v="←●他国通貨があれば→"/>
    <m/>
    <s v="為替"/>
    <m/>
    <m/>
    <m/>
    <m/>
    <s v="●評価額欄は、数式を入れて円換算のこと！"/>
    <m/>
    <m/>
    <m/>
    <m/>
    <m/>
    <m/>
    <m/>
    <m/>
    <m/>
    <m/>
    <m/>
    <m/>
    <e v="#N/A"/>
    <s v="現金"/>
    <m/>
    <m/>
    <m/>
    <m/>
    <m/>
    <m/>
    <m/>
    <m/>
    <m/>
    <s v="●評価額欄は、数式を入れて円換算のこと！"/>
    <n v="0"/>
    <m/>
    <m/>
    <e v="#DIV/0!"/>
    <m/>
    <m/>
    <e v="#N/A"/>
    <e v="#N/A"/>
    <e v="#N/A"/>
    <e v="#N/A"/>
    <e v="#N/A"/>
    <x v="3"/>
    <x v="2"/>
  </r>
  <r>
    <m/>
    <d v="2022-09-15T00:00:00"/>
    <n v="12"/>
    <x v="0"/>
    <s v="01-SBI証券"/>
    <s v="SBI・個別･貼付"/>
    <m/>
    <s v="●↓評価額(円）"/>
    <s v="ここから2"/>
    <s v="ここから3"/>
    <s v="ここから4"/>
    <s v="●↓評価損益(円）"/>
    <s v="ここから6"/>
    <s v="ここから7"/>
    <s v="ここから8"/>
    <s v="PP"/>
    <m/>
    <m/>
    <m/>
    <m/>
    <m/>
    <m/>
    <m/>
    <m/>
    <m/>
    <m/>
    <m/>
    <s v="PP・01-SBI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13"/>
    <x v="0"/>
    <s v="01-SBI証券"/>
    <s v="●ここにコピペ→"/>
    <e v="#VALUE!"/>
    <s v="1541 純プラ信 メールアラート画面へ"/>
    <s v="現買 現売 "/>
    <m/>
    <m/>
    <s v="1541 純プラ信 メールアラート画面へ"/>
    <s v="現買 現売 "/>
    <m/>
    <m/>
    <s v="PP・国内分"/>
    <m/>
    <m/>
    <m/>
    <m/>
    <m/>
    <m/>
    <m/>
    <m/>
    <m/>
    <m/>
    <m/>
    <m/>
    <e v="#VALUE!"/>
    <e v="#VALUE!"/>
    <s v="特定"/>
    <s v="1541 純プラ信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"/>
    <x v="0"/>
    <s v="01-SBI証券"/>
    <s v="（日本株）"/>
    <s v="1541"/>
    <n v="13"/>
    <n v="3710"/>
    <n v="3610"/>
    <n v="46930"/>
    <n v="13"/>
    <n v="3710"/>
    <n v="3610"/>
    <n v="-1300"/>
    <m/>
    <m/>
    <m/>
    <m/>
    <m/>
    <m/>
    <m/>
    <m/>
    <m/>
    <m/>
    <m/>
    <m/>
    <m/>
    <s v="1541"/>
    <s v="純プラチナ上場信託"/>
    <s v="特定"/>
    <n v="13"/>
    <m/>
    <n v="3710"/>
    <m/>
    <n v="3610"/>
    <m/>
    <m/>
    <m/>
    <m/>
    <m/>
    <n v="46930"/>
    <m/>
    <n v="-1300"/>
    <n v="-2.6954177897574125E-2"/>
    <m/>
    <m/>
    <s v="3貴金属･ｺﾓ・仮通"/>
    <s v="3貴金属"/>
    <s v="プラチナ"/>
    <s v="国内・プラチナ"/>
    <s v="01 日本円"/>
    <x v="1"/>
    <x v="1"/>
  </r>
  <r>
    <m/>
    <d v="2022-09-15T00:00:00"/>
    <n v="15"/>
    <x v="0"/>
    <s v="01-SBI証券"/>
    <m/>
    <e v="#VALUE!"/>
    <s v="9020 ＪＲ東 メールアラート画面へ"/>
    <s v="現買 現売 "/>
    <m/>
    <m/>
    <s v="9020 ＪＲ東 メールアラート画面へ"/>
    <s v="現買 現売 "/>
    <m/>
    <m/>
    <m/>
    <m/>
    <m/>
    <m/>
    <m/>
    <m/>
    <m/>
    <m/>
    <m/>
    <m/>
    <m/>
    <m/>
    <m/>
    <e v="#VALUE!"/>
    <e v="#VALUE!"/>
    <s v="特定"/>
    <s v="9020 ＪＲ東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"/>
    <x v="0"/>
    <s v="01-SBI証券"/>
    <m/>
    <s v="9020"/>
    <n v="9"/>
    <n v="7749"/>
    <n v="6785"/>
    <n v="61065"/>
    <n v="9"/>
    <n v="7749"/>
    <n v="6785"/>
    <n v="-8676"/>
    <m/>
    <m/>
    <m/>
    <m/>
    <m/>
    <m/>
    <m/>
    <m/>
    <m/>
    <m/>
    <m/>
    <m/>
    <m/>
    <s v="9020"/>
    <s v="東日本旅客鉄道"/>
    <s v="特定"/>
    <n v="9"/>
    <m/>
    <n v="7749"/>
    <m/>
    <n v="6785"/>
    <m/>
    <m/>
    <m/>
    <m/>
    <m/>
    <n v="61065"/>
    <m/>
    <n v="-8676"/>
    <n v="-0.12440314879339269"/>
    <m/>
    <m/>
    <s v="1株式・投信等"/>
    <s v="1株式"/>
    <s v="観光"/>
    <s v="鉄道"/>
    <s v="01 日本円"/>
    <x v="1"/>
    <x v="4"/>
  </r>
  <r>
    <m/>
    <d v="2022-09-15T00:00:00"/>
    <n v="17"/>
    <x v="0"/>
    <s v="01-SBI証券"/>
    <m/>
    <e v="#VALUE!"/>
    <s v="9021 ＪＲ西 メールアラート画面へ"/>
    <s v="現買 現売 "/>
    <m/>
    <m/>
    <s v="9021 ＪＲ西 メールアラート画面へ"/>
    <s v="現買 現売 "/>
    <m/>
    <m/>
    <m/>
    <m/>
    <m/>
    <m/>
    <m/>
    <m/>
    <m/>
    <m/>
    <m/>
    <m/>
    <m/>
    <m/>
    <m/>
    <e v="#VALUE!"/>
    <e v="#VALUE!"/>
    <s v="特定"/>
    <s v="9021 ＪＲ西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"/>
    <x v="0"/>
    <s v="01-SBI証券"/>
    <m/>
    <s v="9021"/>
    <n v="10"/>
    <n v="6343"/>
    <n v="4900"/>
    <n v="49000"/>
    <n v="10"/>
    <n v="6343"/>
    <n v="4900"/>
    <n v="-14430"/>
    <m/>
    <m/>
    <m/>
    <m/>
    <m/>
    <m/>
    <m/>
    <m/>
    <m/>
    <m/>
    <m/>
    <m/>
    <m/>
    <s v="9021"/>
    <s v="西日本旅客鉄道"/>
    <s v="特定"/>
    <n v="10"/>
    <m/>
    <n v="6343"/>
    <m/>
    <n v="4900"/>
    <m/>
    <m/>
    <m/>
    <m/>
    <m/>
    <n v="49000"/>
    <m/>
    <n v="-14430"/>
    <n v="-0.22749487624152609"/>
    <m/>
    <m/>
    <s v="1株式・投信等"/>
    <s v="1株式"/>
    <s v="観光"/>
    <s v="鉄道"/>
    <s v="01 日本円"/>
    <x v="1"/>
    <x v="4"/>
  </r>
  <r>
    <m/>
    <d v="2022-09-15T00:00:00"/>
    <n v="19"/>
    <x v="0"/>
    <s v="01-SBI証券"/>
    <m/>
    <e v="#VALUE!"/>
    <s v="9022 ＪＲ東海 メールアラート画面へ"/>
    <s v="現買 現売 "/>
    <m/>
    <m/>
    <s v="9022 ＪＲ東海 メールアラート画面へ"/>
    <s v="現買 現売 "/>
    <m/>
    <m/>
    <m/>
    <m/>
    <m/>
    <m/>
    <m/>
    <m/>
    <m/>
    <m/>
    <m/>
    <m/>
    <m/>
    <m/>
    <m/>
    <e v="#VALUE!"/>
    <e v="#VALUE!"/>
    <s v="特定"/>
    <s v="9022 ＪＲ東海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"/>
    <x v="0"/>
    <s v="01-SBI証券"/>
    <m/>
    <s v="9022"/>
    <n v="5"/>
    <n v="16881"/>
    <n v="15485"/>
    <n v="77425"/>
    <n v="5"/>
    <n v="16881"/>
    <n v="15485"/>
    <n v="-6980"/>
    <m/>
    <m/>
    <m/>
    <m/>
    <m/>
    <m/>
    <m/>
    <m/>
    <m/>
    <m/>
    <m/>
    <m/>
    <m/>
    <s v="9022"/>
    <s v="東海旅客鉄道"/>
    <s v="特定"/>
    <n v="5"/>
    <m/>
    <n v="16881"/>
    <m/>
    <n v="15485"/>
    <m/>
    <m/>
    <m/>
    <m/>
    <m/>
    <n v="77425"/>
    <m/>
    <n v="-6980"/>
    <n v="-8.269652271784847E-2"/>
    <m/>
    <m/>
    <s v="1株式・投信等"/>
    <s v="1株式"/>
    <s v="観光"/>
    <s v="鉄道"/>
    <s v="01 日本円"/>
    <x v="1"/>
    <x v="4"/>
  </r>
  <r>
    <m/>
    <d v="2022-09-15T00:00:00"/>
    <n v="21"/>
    <x v="0"/>
    <s v="01-SBI証券"/>
    <m/>
    <e v="#VALUE!"/>
    <s v="9142 ＪＲ九州 メールアラート画面へ"/>
    <s v="現買 現売 "/>
    <m/>
    <m/>
    <s v="9142 ＪＲ九州 メールアラート画面へ"/>
    <s v="現買 現売 "/>
    <m/>
    <m/>
    <m/>
    <m/>
    <m/>
    <m/>
    <m/>
    <m/>
    <m/>
    <m/>
    <m/>
    <m/>
    <m/>
    <m/>
    <m/>
    <e v="#VALUE!"/>
    <e v="#VALUE!"/>
    <s v="特定"/>
    <s v="9142 ＪＲ九州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2"/>
    <x v="0"/>
    <s v="01-SBI証券"/>
    <m/>
    <s v="9142"/>
    <n v="23"/>
    <n v="2548"/>
    <n v="2537"/>
    <n v="58351"/>
    <n v="23"/>
    <n v="2548"/>
    <n v="2537"/>
    <n v="-253"/>
    <m/>
    <m/>
    <m/>
    <m/>
    <m/>
    <m/>
    <m/>
    <m/>
    <m/>
    <m/>
    <m/>
    <m/>
    <m/>
    <s v="9142"/>
    <s v="九州旅客鉄道"/>
    <s v="特定"/>
    <n v="23"/>
    <m/>
    <n v="2548"/>
    <m/>
    <n v="2537"/>
    <m/>
    <m/>
    <m/>
    <m/>
    <m/>
    <n v="58351"/>
    <m/>
    <n v="-253"/>
    <n v="-4.3171114599686025E-3"/>
    <m/>
    <m/>
    <s v="1株式・投信等"/>
    <s v="1株式"/>
    <s v="観光"/>
    <s v="鉄道"/>
    <s v="01 日本円"/>
    <x v="1"/>
    <x v="4"/>
  </r>
  <r>
    <m/>
    <d v="2022-09-15T00:00:00"/>
    <n v="23"/>
    <x v="0"/>
    <s v="01-SBI証券"/>
    <m/>
    <e v="#VALUE!"/>
    <s v="9201 ＪＡＬ メールアラート画面へ"/>
    <s v="現買 現売 "/>
    <m/>
    <m/>
    <s v="9201 ＪＡＬ メールアラート画面へ"/>
    <s v="現買 現売 "/>
    <m/>
    <m/>
    <m/>
    <m/>
    <m/>
    <m/>
    <m/>
    <m/>
    <m/>
    <m/>
    <m/>
    <m/>
    <m/>
    <m/>
    <m/>
    <e v="#VALUE!"/>
    <e v="#VALUE!"/>
    <s v="特定"/>
    <s v="9201 ＪＡＬ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4"/>
    <x v="0"/>
    <s v="01-SBI証券"/>
    <m/>
    <s v="9201"/>
    <n v="19"/>
    <n v="2266"/>
    <n v="2264"/>
    <n v="43016"/>
    <n v="19"/>
    <n v="2266"/>
    <n v="2264"/>
    <n v="-38"/>
    <m/>
    <m/>
    <m/>
    <m/>
    <m/>
    <m/>
    <m/>
    <m/>
    <m/>
    <m/>
    <m/>
    <m/>
    <m/>
    <s v="9201"/>
    <s v="日本航空"/>
    <s v="特定"/>
    <n v="19"/>
    <m/>
    <n v="2266"/>
    <m/>
    <n v="2264"/>
    <m/>
    <m/>
    <m/>
    <m/>
    <m/>
    <n v="43016"/>
    <m/>
    <n v="-38"/>
    <n v="-8.8261253309797002E-4"/>
    <m/>
    <m/>
    <s v="1株式・投信等"/>
    <s v="1株式"/>
    <s v="観光"/>
    <s v="航空"/>
    <s v="01 日本円"/>
    <x v="1"/>
    <x v="4"/>
  </r>
  <r>
    <m/>
    <d v="2022-09-15T00:00:00"/>
    <n v="25"/>
    <x v="0"/>
    <s v="01-SBI証券"/>
    <m/>
    <e v="#VALUE!"/>
    <s v="9202 ＡＮＡ メールアラート画面へ"/>
    <s v="現買 現売 "/>
    <m/>
    <m/>
    <s v="9202 ＡＮＡ メールアラート画面へ"/>
    <s v="現買 現売 "/>
    <m/>
    <m/>
    <m/>
    <m/>
    <m/>
    <m/>
    <m/>
    <m/>
    <m/>
    <m/>
    <m/>
    <m/>
    <m/>
    <m/>
    <m/>
    <e v="#VALUE!"/>
    <e v="#VALUE!"/>
    <s v="特定"/>
    <s v="9202 ＡＮＡ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6"/>
    <x v="0"/>
    <s v="01-SBI証券"/>
    <m/>
    <s v="9202"/>
    <n v="22"/>
    <n v="2418"/>
    <n v="2488"/>
    <n v="54736"/>
    <n v="22"/>
    <n v="2418"/>
    <n v="2488"/>
    <s v="+1,54"/>
    <m/>
    <m/>
    <m/>
    <m/>
    <m/>
    <m/>
    <m/>
    <m/>
    <m/>
    <m/>
    <m/>
    <m/>
    <m/>
    <s v="9202"/>
    <s v="ＡＮＡホールディングス"/>
    <s v="特定"/>
    <n v="22"/>
    <m/>
    <n v="2418"/>
    <m/>
    <n v="2488"/>
    <m/>
    <m/>
    <m/>
    <m/>
    <m/>
    <n v="54736"/>
    <m/>
    <s v="+1,54"/>
    <e v="#VALUE!"/>
    <m/>
    <m/>
    <s v="1株式・投信等"/>
    <s v="1株式"/>
    <s v="観光"/>
    <s v="航空"/>
    <s v="01 日本円"/>
    <x v="1"/>
    <x v="4"/>
  </r>
  <r>
    <m/>
    <d v="2022-09-15T00:00:00"/>
    <n v="2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3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49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0"/>
    <x v="0"/>
    <s v="01-SBI証券"/>
    <s v="●ここにコピペ→"/>
    <e v="#VALUE!"/>
    <s v="三菱ＵＦＪ国際－ｅＭＡＸＩＳ　Ｓｌｉｍ　全世界株式（オール・カントリー） メールアラート画面へ"/>
    <s v="買付 売却 "/>
    <m/>
    <m/>
    <s v="三菱ＵＦＪ国際－ｅＭＡＸＩＳ　Ｓｌｉｍ　全世界株式（オール・カントリー） メールアラート画面へ"/>
    <s v="買付 売却 "/>
    <m/>
    <m/>
    <s v="NISA"/>
    <m/>
    <m/>
    <m/>
    <m/>
    <m/>
    <m/>
    <m/>
    <m/>
    <m/>
    <m/>
    <m/>
    <m/>
    <e v="#VALUE!"/>
    <e v="#VALUE!"/>
    <s v="NISA"/>
    <s v="三菱ＵＦＪ国際－ｅＭＡＸＩＳ　Ｓｌｉｍ　全世界株式（オール・カントリー） メールアラート画面へ"/>
    <m/>
    <s v="買付 売却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1"/>
    <x v="0"/>
    <s v="01-SBI証券"/>
    <s v="（NISA）"/>
    <s v="三菱ＵＦＪ国際－ｅＭＡＸＩＳ　Ｓｌｉｍ　全世界株式（オール・カントリー）"/>
    <n v="461437"/>
    <n v="15171"/>
    <n v="17117"/>
    <n v="789841"/>
    <n v="461437"/>
    <n v="15171"/>
    <n v="17117"/>
    <n v="89795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61437"/>
    <m/>
    <n v="15171"/>
    <m/>
    <n v="17117"/>
    <m/>
    <m/>
    <m/>
    <m/>
    <m/>
    <n v="789841"/>
    <m/>
    <n v="89795"/>
    <n v="0.12827014224779515"/>
    <m/>
    <m/>
    <s v="1株式・投信等"/>
    <s v="1投信"/>
    <s v="指数"/>
    <s v="全世界指数"/>
    <s v="01 日本円"/>
    <x v="2"/>
    <x v="4"/>
  </r>
  <r>
    <m/>
    <d v="2022-09-15T00:00:00"/>
    <n v="52"/>
    <x v="0"/>
    <s v="01-SBI証券"/>
    <s v="（国内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3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4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5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5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1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2"/>
    <x v="0"/>
    <s v="01-SBI証券"/>
    <s v="●ここにコピペ→"/>
    <e v="#VALUE!"/>
    <s v="AAL アメリカン エアラインズ グループ"/>
    <s v="現買  現売  定期  "/>
    <m/>
    <m/>
    <s v="AAL アメリカン エアラインズ グループ"/>
    <s v="現買  現売  定期  "/>
    <m/>
    <m/>
    <s v="PP・海外分"/>
    <m/>
    <m/>
    <m/>
    <m/>
    <m/>
    <m/>
    <m/>
    <m/>
    <m/>
    <m/>
    <m/>
    <m/>
    <e v="#VALUE!"/>
    <e v="#VALUE!"/>
    <s v="特定"/>
    <s v="AAL アメリカン エアラインズ グループ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3"/>
    <x v="0"/>
    <s v="01-SBI証券"/>
    <s v="（海外株）"/>
    <s v="AAL"/>
    <n v="2800"/>
    <n v="17.89"/>
    <n v="17.25"/>
    <n v="5558800"/>
    <n v="2800"/>
    <n v="17.89"/>
    <n v="17.25"/>
    <n v="280800"/>
    <m/>
    <m/>
    <m/>
    <m/>
    <m/>
    <m/>
    <m/>
    <m/>
    <m/>
    <m/>
    <m/>
    <m/>
    <m/>
    <s v="AAL"/>
    <s v="アメリカン・エアーラインズ・グループ"/>
    <s v="特定"/>
    <n v="2800"/>
    <m/>
    <n v="17.89"/>
    <m/>
    <n v="17.25"/>
    <m/>
    <m/>
    <m/>
    <m/>
    <m/>
    <n v="5558800"/>
    <m/>
    <n v="280800"/>
    <n v="5.3201970443349754E-2"/>
    <m/>
    <m/>
    <s v="1株式・投信等"/>
    <s v="1株式"/>
    <s v="観光"/>
    <s v="航空・米国"/>
    <s v="02 米ドル（円換算）"/>
    <x v="2"/>
    <x v="4"/>
  </r>
  <r>
    <m/>
    <d v="2022-09-15T00:00:00"/>
    <n v="64"/>
    <x v="0"/>
    <s v="01-SBI証券"/>
    <s v="（円換算分）"/>
    <e v="#VALUE!"/>
    <s v="CCL カーニバル"/>
    <s v="現買  現売  定期  "/>
    <m/>
    <m/>
    <s v="CCL カーニバル"/>
    <s v="現買  現売  定期  "/>
    <m/>
    <m/>
    <m/>
    <m/>
    <m/>
    <m/>
    <m/>
    <m/>
    <m/>
    <m/>
    <m/>
    <m/>
    <m/>
    <m/>
    <m/>
    <e v="#VALUE!"/>
    <e v="#VALUE!"/>
    <s v="特定"/>
    <s v="CCL カーニバル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5"/>
    <x v="0"/>
    <s v="01-SBI証券"/>
    <m/>
    <s v="CCL"/>
    <n v="2200"/>
    <n v="21.69"/>
    <n v="20.329999999999998"/>
    <n v="5147500"/>
    <n v="2200"/>
    <n v="21.69"/>
    <n v="20.329999999999998"/>
    <n v="118300"/>
    <m/>
    <m/>
    <m/>
    <m/>
    <m/>
    <m/>
    <m/>
    <m/>
    <m/>
    <m/>
    <m/>
    <m/>
    <m/>
    <s v="CCL"/>
    <s v="カーニバル"/>
    <s v="特定"/>
    <n v="2200"/>
    <m/>
    <n v="21.69"/>
    <m/>
    <n v="20.329999999999998"/>
    <m/>
    <m/>
    <m/>
    <m/>
    <m/>
    <n v="5147500"/>
    <m/>
    <n v="118300"/>
    <n v="2.3522627853336513E-2"/>
    <m/>
    <m/>
    <s v="1株式・投信等"/>
    <s v="1株式"/>
    <s v="観光"/>
    <s v="船・米国"/>
    <s v="02 米ドル（円換算）"/>
    <x v="2"/>
    <x v="4"/>
  </r>
  <r>
    <m/>
    <d v="2022-09-15T00:00:00"/>
    <n v="66"/>
    <x v="0"/>
    <s v="01-SBI証券"/>
    <m/>
    <e v="#VALUE!"/>
    <s v="DAL デルタ エアーラインズ"/>
    <s v="現買  現売  定期  "/>
    <m/>
    <m/>
    <s v="DAL デルタ エアーラインズ"/>
    <s v="現買  現売  定期  "/>
    <m/>
    <m/>
    <m/>
    <m/>
    <m/>
    <m/>
    <m/>
    <m/>
    <m/>
    <m/>
    <m/>
    <m/>
    <m/>
    <m/>
    <m/>
    <e v="#VALUE!"/>
    <e v="#VALUE!"/>
    <s v="特定"/>
    <s v="DAL デルタ エアーライン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7"/>
    <x v="0"/>
    <s v="01-SBI証券"/>
    <m/>
    <s v="DAL"/>
    <n v="11"/>
    <n v="43.11"/>
    <n v="39.92"/>
    <n v="50538"/>
    <n v="11"/>
    <n v="43.11"/>
    <n v="39.92"/>
    <n v="554"/>
    <m/>
    <m/>
    <m/>
    <m/>
    <m/>
    <m/>
    <m/>
    <m/>
    <m/>
    <m/>
    <m/>
    <m/>
    <m/>
    <s v="DAL"/>
    <s v="デルタ航空"/>
    <s v="特定"/>
    <n v="11"/>
    <m/>
    <n v="43.11"/>
    <m/>
    <n v="39.92"/>
    <m/>
    <m/>
    <m/>
    <m/>
    <m/>
    <n v="50538"/>
    <m/>
    <n v="554"/>
    <n v="1.1083546734955185E-2"/>
    <m/>
    <m/>
    <s v="1株式・投信等"/>
    <s v="1株式"/>
    <s v="観光"/>
    <s v="航空・米国"/>
    <s v="02 米ドル（円換算）"/>
    <x v="2"/>
    <x v="4"/>
  </r>
  <r>
    <m/>
    <d v="2022-09-15T00:00:00"/>
    <n v="68"/>
    <x v="0"/>
    <s v="01-SBI証券"/>
    <m/>
    <e v="#VALUE!"/>
    <s v="GLIN ヴァンエック インディア グロース ETF"/>
    <s v="現買  現売  定期  "/>
    <m/>
    <m/>
    <s v="GLIN ヴァンエック インディア グロース ETF"/>
    <s v="現買  現売  定期  "/>
    <m/>
    <m/>
    <m/>
    <m/>
    <m/>
    <m/>
    <m/>
    <m/>
    <m/>
    <m/>
    <m/>
    <m/>
    <m/>
    <m/>
    <m/>
    <e v="#VALUE!"/>
    <e v="#VALUE!"/>
    <s v="特定"/>
    <s v="GLIN ヴァンエック インディア グロース ETF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69"/>
    <x v="0"/>
    <s v="01-SBI証券"/>
    <m/>
    <s v="GLIN"/>
    <n v="19"/>
    <n v="34.479999999999997"/>
    <n v="37.81"/>
    <n v="82679"/>
    <n v="19"/>
    <n v="34.479999999999997"/>
    <n v="37.81"/>
    <n v="13519"/>
    <m/>
    <m/>
    <m/>
    <m/>
    <m/>
    <m/>
    <m/>
    <m/>
    <m/>
    <m/>
    <m/>
    <m/>
    <m/>
    <s v="GLIN"/>
    <s v="ヴァンエック インディア グロース ETF"/>
    <s v="特定"/>
    <n v="19"/>
    <m/>
    <n v="34.479999999999997"/>
    <m/>
    <n v="37.81"/>
    <m/>
    <m/>
    <m/>
    <m/>
    <m/>
    <n v="82679"/>
    <m/>
    <n v="13519"/>
    <n v="0.19547426257952574"/>
    <m/>
    <m/>
    <s v="1株式・投信等"/>
    <s v="1株式"/>
    <s v="新興国"/>
    <s v="インド"/>
    <s v="02 米ドル（円換算）"/>
    <x v="2"/>
    <x v="4"/>
  </r>
  <r>
    <m/>
    <d v="2022-09-15T00:00:00"/>
    <n v="70"/>
    <x v="0"/>
    <s v="01-SBI証券"/>
    <m/>
    <e v="#VALUE!"/>
    <s v="LUV サウスウエスト エアラインズ"/>
    <s v="現買  現売  定期  "/>
    <m/>
    <m/>
    <s v="LUV サウスウエスト エアラインズ"/>
    <s v="現買  現売  定期  "/>
    <m/>
    <m/>
    <m/>
    <m/>
    <m/>
    <m/>
    <m/>
    <m/>
    <m/>
    <m/>
    <m/>
    <m/>
    <m/>
    <m/>
    <m/>
    <e v="#VALUE!"/>
    <e v="#VALUE!"/>
    <s v="特定"/>
    <s v="LUV サウスウエスト エアライン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71"/>
    <x v="0"/>
    <s v="01-SBI証券"/>
    <m/>
    <s v="LUV"/>
    <n v="9"/>
    <n v="52.02"/>
    <n v="43.8"/>
    <n v="45368"/>
    <n v="9"/>
    <n v="52.02"/>
    <n v="43.8"/>
    <n v="-3979"/>
    <m/>
    <m/>
    <m/>
    <m/>
    <m/>
    <m/>
    <m/>
    <m/>
    <m/>
    <m/>
    <m/>
    <m/>
    <m/>
    <s v="LUV"/>
    <s v="サウスウエスト・エアライン"/>
    <s v="特定"/>
    <n v="9"/>
    <m/>
    <n v="52.02"/>
    <m/>
    <n v="43.8"/>
    <m/>
    <m/>
    <m/>
    <m/>
    <m/>
    <n v="45368"/>
    <m/>
    <n v="-3979"/>
    <n v="-8.0633067866334326E-2"/>
    <m/>
    <m/>
    <s v="1株式・投信等"/>
    <s v="1株式"/>
    <s v="観光"/>
    <s v="航空・米国"/>
    <s v="02 米ドル（円換算）"/>
    <x v="2"/>
    <x v="4"/>
  </r>
  <r>
    <m/>
    <d v="2022-09-15T00:00:00"/>
    <n v="72"/>
    <x v="0"/>
    <s v="01-SBI証券"/>
    <m/>
    <e v="#VALUE!"/>
    <s v="NCLH ノルウェージャン クルーズ ライン"/>
    <s v="現買  現売  定期  "/>
    <m/>
    <m/>
    <s v="NCLH ノルウェージャン クルーズ ライン"/>
    <s v="現買  現売  定期  "/>
    <m/>
    <m/>
    <m/>
    <m/>
    <m/>
    <m/>
    <m/>
    <m/>
    <m/>
    <m/>
    <m/>
    <m/>
    <m/>
    <m/>
    <m/>
    <e v="#VALUE!"/>
    <e v="#VALUE!"/>
    <s v="特定"/>
    <s v="NCLH ノルウェージャン クルーズ ライン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73"/>
    <x v="0"/>
    <s v="01-SBI証券"/>
    <m/>
    <s v="NCLH"/>
    <n v="19"/>
    <n v="25.06"/>
    <n v="19.489999999999998"/>
    <n v="42618"/>
    <n v="19"/>
    <n v="25.06"/>
    <n v="19.489999999999998"/>
    <n v="-7561"/>
    <m/>
    <m/>
    <m/>
    <m/>
    <m/>
    <m/>
    <m/>
    <m/>
    <m/>
    <m/>
    <m/>
    <m/>
    <m/>
    <s v="NCLH"/>
    <s v="ノルウェージャン・クルーズ・ライン"/>
    <s v="特定"/>
    <n v="19"/>
    <m/>
    <n v="25.06"/>
    <m/>
    <n v="19.489999999999998"/>
    <m/>
    <m/>
    <m/>
    <m/>
    <m/>
    <n v="42618"/>
    <m/>
    <n v="-7561"/>
    <n v="-0.15068056358237511"/>
    <m/>
    <m/>
    <s v="1株式・投信等"/>
    <s v="1株式"/>
    <s v="観光"/>
    <s v="船・米国"/>
    <s v="02 米ドル（円換算）"/>
    <x v="2"/>
    <x v="4"/>
  </r>
  <r>
    <m/>
    <d v="2022-09-15T00:00:00"/>
    <n v="74"/>
    <x v="0"/>
    <s v="01-SBI証券"/>
    <m/>
    <e v="#VALUE!"/>
    <s v="QQQ インベスコ QQQ トラスト シリーズ1 ET"/>
    <s v="現買  現売  定期  "/>
    <m/>
    <m/>
    <s v="QQQ インベスコ QQQ トラスト シリーズ1 ET"/>
    <s v="現買  現売  定期  "/>
    <m/>
    <m/>
    <m/>
    <m/>
    <m/>
    <m/>
    <m/>
    <m/>
    <m/>
    <m/>
    <m/>
    <m/>
    <m/>
    <m/>
    <m/>
    <e v="#VALUE!"/>
    <e v="#VALUE!"/>
    <s v="特定"/>
    <s v="QQQ インベスコ QQQ トラスト シリーズ1 ET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75"/>
    <x v="0"/>
    <s v="01-SBI証券"/>
    <m/>
    <s v="QQQ"/>
    <n v="2"/>
    <n v="313.27999999999997"/>
    <n v="346.8"/>
    <n v="79826"/>
    <n v="2"/>
    <n v="313.27999999999997"/>
    <n v="346.8"/>
    <n v="11688"/>
    <m/>
    <m/>
    <m/>
    <m/>
    <m/>
    <m/>
    <m/>
    <m/>
    <m/>
    <m/>
    <m/>
    <m/>
    <m/>
    <s v="QQQ"/>
    <s v="インベスコ QQQ トラスト シリーズ"/>
    <s v="特定"/>
    <n v="2"/>
    <m/>
    <n v="313.27999999999997"/>
    <m/>
    <n v="346.8"/>
    <m/>
    <m/>
    <m/>
    <m/>
    <m/>
    <n v="79826"/>
    <m/>
    <n v="11688"/>
    <n v="0.17153423933781445"/>
    <m/>
    <m/>
    <s v="1株式・投信等"/>
    <s v="1株式"/>
    <s v="指数"/>
    <s v="ナスダック指数"/>
    <s v="02 米ドル（円換算）"/>
    <x v="2"/>
    <x v="4"/>
  </r>
  <r>
    <m/>
    <d v="2022-09-15T00:00:00"/>
    <n v="76"/>
    <x v="0"/>
    <s v="01-SBI証券"/>
    <m/>
    <e v="#VALUE!"/>
    <s v="RCL ロイヤル カリビアン クルーズ"/>
    <s v="現買  現売  定期  "/>
    <m/>
    <m/>
    <s v="RCL ロイヤル カリビアン クルーズ"/>
    <s v="現買  現売  定期  "/>
    <m/>
    <m/>
    <m/>
    <m/>
    <m/>
    <m/>
    <m/>
    <m/>
    <m/>
    <m/>
    <m/>
    <m/>
    <m/>
    <m/>
    <m/>
    <e v="#VALUE!"/>
    <e v="#VALUE!"/>
    <s v="特定"/>
    <s v="RCL ロイヤル カリビアン クルー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77"/>
    <x v="0"/>
    <s v="01-SBI証券"/>
    <m/>
    <s v="RCL"/>
    <n v="7"/>
    <n v="71.55"/>
    <n v="80.72"/>
    <n v="65030"/>
    <n v="7"/>
    <n v="71.55"/>
    <n v="80.72"/>
    <n v="12243"/>
    <m/>
    <m/>
    <m/>
    <m/>
    <m/>
    <m/>
    <m/>
    <m/>
    <m/>
    <m/>
    <m/>
    <m/>
    <m/>
    <s v="RCL"/>
    <s v="ロイヤル・カリビアン・グループ"/>
    <s v="特定"/>
    <n v="7"/>
    <m/>
    <n v="71.55"/>
    <m/>
    <n v="80.72"/>
    <m/>
    <m/>
    <m/>
    <m/>
    <m/>
    <n v="65030"/>
    <m/>
    <n v="12243"/>
    <n v="0.23193210449542501"/>
    <m/>
    <m/>
    <s v="1株式・投信等"/>
    <s v="1株式"/>
    <s v="観光"/>
    <s v="船・米国"/>
    <s v="02 米ドル（円換算）"/>
    <x v="2"/>
    <x v="4"/>
  </r>
  <r>
    <m/>
    <d v="2022-09-15T00:00:00"/>
    <n v="78"/>
    <x v="0"/>
    <s v="01-SBI証券"/>
    <m/>
    <e v="#VALUE!"/>
    <s v="UAL ユナイテッド エアラインズ"/>
    <s v="現買  現売  定期  "/>
    <m/>
    <m/>
    <s v="UAL ユナイテッド エアラインズ"/>
    <s v="現買  現売  定期  "/>
    <m/>
    <m/>
    <m/>
    <m/>
    <m/>
    <m/>
    <m/>
    <m/>
    <m/>
    <m/>
    <m/>
    <m/>
    <m/>
    <m/>
    <m/>
    <e v="#VALUE!"/>
    <e v="#VALUE!"/>
    <s v="特定"/>
    <s v="UAL ユナイテッド エアライン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79"/>
    <x v="0"/>
    <s v="01-SBI証券"/>
    <m/>
    <s v="UAL"/>
    <n v="11"/>
    <n v="44.38"/>
    <n v="44.4"/>
    <n v="56209"/>
    <n v="11"/>
    <n v="44.38"/>
    <n v="44.4"/>
    <n v="4751"/>
    <m/>
    <m/>
    <m/>
    <m/>
    <m/>
    <m/>
    <m/>
    <m/>
    <m/>
    <m/>
    <m/>
    <m/>
    <m/>
    <s v="UAL"/>
    <s v="ユナイテッド・エアラインズ・ホールディングス"/>
    <s v="特定"/>
    <n v="11"/>
    <m/>
    <n v="44.38"/>
    <m/>
    <n v="44.4"/>
    <m/>
    <m/>
    <m/>
    <m/>
    <m/>
    <n v="56209"/>
    <m/>
    <n v="4751"/>
    <n v="9.2327723580395663E-2"/>
    <m/>
    <m/>
    <s v="1株式・投信等"/>
    <s v="1株式"/>
    <s v="観光"/>
    <s v="航空・米国"/>
    <s v="02 米ドル（円換算）"/>
    <x v="2"/>
    <x v="4"/>
  </r>
  <r>
    <m/>
    <d v="2022-09-15T00:00:00"/>
    <n v="8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8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3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4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5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6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7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8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9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2"/>
    <x v="0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3"/>
    <x v="0"/>
    <s v="01-SBI証券"/>
    <s v="●ここにコピペ→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4"/>
    <x v="0"/>
    <s v="01-SBI証券"/>
    <s v="（NISA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5"/>
    <x v="0"/>
    <s v="01-SBI証券"/>
    <s v="（海外株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6"/>
    <x v="0"/>
    <s v="01-SBI証券"/>
    <s v="（円換算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7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8"/>
    <x v="0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09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10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11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12"/>
    <x v="0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13"/>
    <x v="1"/>
    <s v="10-住信SBIネット銀行"/>
    <s v="SBI・個別･貼付"/>
    <s v="現預金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114"/>
    <x v="1"/>
    <s v="10-住信SBIネット銀行"/>
    <s v="●ここに入力→"/>
    <s v="現預金"/>
    <s v="代表口座 - 円普通"/>
    <n v="866667"/>
    <s v="円"/>
    <m/>
    <m/>
    <m/>
    <m/>
    <m/>
    <m/>
    <m/>
    <m/>
    <m/>
    <m/>
    <m/>
    <m/>
    <m/>
    <m/>
    <m/>
    <m/>
    <m/>
    <m/>
    <s v="現預金・住信SBIネット銀行・普通口座"/>
    <s v="現預金・住信SBIネット銀行・普通口座"/>
    <s v="現金"/>
    <m/>
    <m/>
    <m/>
    <m/>
    <m/>
    <m/>
    <m/>
    <m/>
    <m/>
    <m/>
    <n v="866667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115"/>
    <x v="1"/>
    <s v="10-住信SBIネット銀行"/>
    <m/>
    <s v="現預金"/>
    <s v="SBIハイブリッド預金"/>
    <n v="708413"/>
    <s v="円"/>
    <m/>
    <m/>
    <m/>
    <m/>
    <m/>
    <m/>
    <m/>
    <m/>
    <m/>
    <m/>
    <m/>
    <m/>
    <m/>
    <m/>
    <m/>
    <m/>
    <m/>
    <m/>
    <s v="現預金・住信SBIネット銀行・ハイブリッド口座"/>
    <s v="現預金・住信SBIネット銀行・ハイブリッド口座"/>
    <s v="現金"/>
    <m/>
    <m/>
    <m/>
    <m/>
    <m/>
    <m/>
    <m/>
    <m/>
    <m/>
    <m/>
    <n v="708413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116"/>
    <x v="1"/>
    <s v="10-住信SBIネット銀行"/>
    <m/>
    <s v="現預金"/>
    <s v="代表口座 - 南アランド普通"/>
    <n v="8"/>
    <s v="円"/>
    <m/>
    <m/>
    <m/>
    <m/>
    <m/>
    <m/>
    <m/>
    <m/>
    <m/>
    <m/>
    <m/>
    <m/>
    <m/>
    <m/>
    <m/>
    <m/>
    <m/>
    <m/>
    <s v="現預金・住信SBIネット銀行・外貨預金"/>
    <s v="現預金・住信SBIネット銀行・外貨預金"/>
    <s v="現金"/>
    <m/>
    <m/>
    <m/>
    <m/>
    <m/>
    <m/>
    <m/>
    <m/>
    <m/>
    <m/>
    <n v="8"/>
    <m/>
    <m/>
    <n v="0"/>
    <m/>
    <m/>
    <s v="2現金・米国債など"/>
    <s v="2現金"/>
    <s v="現預金"/>
    <s v="現預金"/>
    <s v="90 その他（円換算）"/>
    <x v="2"/>
    <x v="1"/>
  </r>
  <r>
    <m/>
    <d v="2022-09-15T00:00:00"/>
    <n v="117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118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119"/>
    <x v="1"/>
    <s v="10-住信SBIネット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n v="0"/>
    <m/>
    <m/>
    <e v="#DIV/0!"/>
    <m/>
    <m/>
    <e v="#N/A"/>
    <e v="#N/A"/>
    <e v="#N/A"/>
    <e v="#N/A"/>
    <e v="#N/A"/>
    <x v="3"/>
    <x v="2"/>
  </r>
  <r>
    <m/>
    <d v="2022-09-15T00:00:00"/>
    <n v="120"/>
    <x v="1"/>
    <s v="01-SBI証券"/>
    <s v="SBI・個別･貼付"/>
    <m/>
    <s v="ここから1"/>
    <s v="ここから2"/>
    <s v="ここから3"/>
    <s v="ここから4"/>
    <s v="ここから5"/>
    <s v="ここから6"/>
    <s v="ここから7"/>
    <s v="ここから8"/>
    <m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121"/>
    <x v="1"/>
    <s v="01-SBI証券"/>
    <s v="●ここに入力→"/>
    <s v="現預金"/>
    <s v="SBI証券口座分"/>
    <n v="100002"/>
    <s v="円"/>
    <m/>
    <m/>
    <m/>
    <m/>
    <m/>
    <m/>
    <m/>
    <m/>
    <m/>
    <m/>
    <m/>
    <m/>
    <m/>
    <m/>
    <m/>
    <m/>
    <m/>
    <m/>
    <s v="現預金・SBI証券・日本円"/>
    <s v="現預金・SBI証券・日本円"/>
    <s v="現金"/>
    <m/>
    <m/>
    <m/>
    <m/>
    <m/>
    <m/>
    <m/>
    <m/>
    <m/>
    <m/>
    <n v="100002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122"/>
    <x v="1"/>
    <s v="01-SBI証券"/>
    <m/>
    <s v="現預金"/>
    <s v="米ドル(USD)"/>
    <n v="40000"/>
    <s v="ドル"/>
    <m/>
    <s v="為替"/>
    <s v="米ドル/円"/>
    <n v="133.88999999999999"/>
    <s v="(06/10 14:30)"/>
    <m/>
    <s v="●評価額欄は、数式を入れて円換算のこと！"/>
    <m/>
    <m/>
    <m/>
    <m/>
    <m/>
    <m/>
    <m/>
    <m/>
    <m/>
    <m/>
    <m/>
    <s v="現預金・SBI証券・米ドル"/>
    <s v="現預金・SBI証券・米ドル"/>
    <s v="現金"/>
    <m/>
    <m/>
    <m/>
    <m/>
    <m/>
    <m/>
    <m/>
    <m/>
    <m/>
    <s v="●評価額欄は、数式を入れて円換算のこと！"/>
    <n v="5355599.9999999991"/>
    <m/>
    <m/>
    <n v="0"/>
    <m/>
    <m/>
    <s v="2現金・米国債など"/>
    <s v="2現金"/>
    <s v="現預金"/>
    <s v="現預金"/>
    <s v="02 米ドル（円換算）"/>
    <x v="2"/>
    <x v="1"/>
  </r>
  <r>
    <m/>
    <d v="2022-09-15T00:00:00"/>
    <n v="123"/>
    <x v="1"/>
    <s v="01-SBI証券"/>
    <m/>
    <s v="現預金"/>
    <m/>
    <m/>
    <s v="←●他国通貨があれば→"/>
    <m/>
    <s v="為替"/>
    <m/>
    <m/>
    <m/>
    <m/>
    <s v="●評価額欄は、数式を入れて円換算のこと！"/>
    <m/>
    <m/>
    <m/>
    <m/>
    <m/>
    <m/>
    <m/>
    <m/>
    <m/>
    <m/>
    <m/>
    <m/>
    <e v="#N/A"/>
    <s v="現金"/>
    <m/>
    <m/>
    <m/>
    <m/>
    <m/>
    <m/>
    <m/>
    <m/>
    <m/>
    <s v="●評価額欄は、数式を入れて円換算のこと！"/>
    <n v="0"/>
    <m/>
    <m/>
    <e v="#DIV/0!"/>
    <m/>
    <m/>
    <e v="#N/A"/>
    <e v="#N/A"/>
    <e v="#N/A"/>
    <e v="#N/A"/>
    <e v="#N/A"/>
    <x v="3"/>
    <x v="2"/>
  </r>
  <r>
    <m/>
    <d v="2022-09-15T00:00:00"/>
    <n v="124"/>
    <x v="1"/>
    <s v="01-SBI証券"/>
    <s v="SBI・個別･貼付"/>
    <m/>
    <s v="●↓評価額(円）"/>
    <s v="ここから2"/>
    <s v="ここから3"/>
    <s v="ここから4"/>
    <s v="●↓評価損益(円）"/>
    <s v="ここから6"/>
    <s v="ここから7"/>
    <s v="ここから8"/>
    <s v="PP"/>
    <m/>
    <m/>
    <m/>
    <m/>
    <m/>
    <m/>
    <m/>
    <m/>
    <m/>
    <m/>
    <m/>
    <s v="01-SBI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125"/>
    <x v="1"/>
    <s v="01-SBI証券"/>
    <s v="●ここにコピペ→"/>
    <e v="#VALUE!"/>
    <s v="1541 純プラ信 メールアラート画面へ"/>
    <s v="現買 現売 "/>
    <m/>
    <m/>
    <s v="1541 純プラ信 メールアラート画面へ"/>
    <s v="現買 現売 "/>
    <m/>
    <m/>
    <s v="PP・国内分"/>
    <m/>
    <m/>
    <m/>
    <m/>
    <m/>
    <m/>
    <m/>
    <m/>
    <m/>
    <m/>
    <m/>
    <m/>
    <e v="#VALUE!"/>
    <e v="#VALUE!"/>
    <s v="特定"/>
    <s v="1541 純プラ信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26"/>
    <x v="1"/>
    <s v="01-SBI証券"/>
    <s v="（日本株）"/>
    <s v="1541"/>
    <n v="13"/>
    <n v="3710"/>
    <n v="3610"/>
    <n v="46930"/>
    <n v="13"/>
    <n v="3710"/>
    <n v="3610"/>
    <n v="-1300"/>
    <m/>
    <m/>
    <m/>
    <m/>
    <m/>
    <m/>
    <m/>
    <m/>
    <m/>
    <m/>
    <m/>
    <m/>
    <m/>
    <s v="1541"/>
    <s v="純プラチナ上場信託"/>
    <s v="特定"/>
    <n v="13"/>
    <m/>
    <n v="3710"/>
    <m/>
    <n v="3610"/>
    <m/>
    <m/>
    <m/>
    <m/>
    <m/>
    <n v="46930"/>
    <m/>
    <n v="-1300"/>
    <n v="-2.6954177897574125E-2"/>
    <m/>
    <m/>
    <s v="3貴金属･ｺﾓ・仮通"/>
    <s v="3貴金属"/>
    <s v="プラチナ"/>
    <s v="国内・プラチナ"/>
    <s v="01 日本円"/>
    <x v="1"/>
    <x v="1"/>
  </r>
  <r>
    <m/>
    <d v="2022-09-15T00:00:00"/>
    <n v="127"/>
    <x v="1"/>
    <s v="01-SBI証券"/>
    <m/>
    <e v="#VALUE!"/>
    <s v="9020 ＪＲ東 メールアラート画面へ"/>
    <s v="現買 現売 "/>
    <m/>
    <m/>
    <s v="9020 ＪＲ東 メールアラート画面へ"/>
    <s v="現買 現売 "/>
    <m/>
    <m/>
    <m/>
    <m/>
    <m/>
    <m/>
    <m/>
    <m/>
    <m/>
    <m/>
    <m/>
    <m/>
    <m/>
    <m/>
    <m/>
    <e v="#VALUE!"/>
    <e v="#VALUE!"/>
    <s v="特定"/>
    <s v="9020 ＪＲ東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28"/>
    <x v="1"/>
    <s v="01-SBI証券"/>
    <m/>
    <s v="9020"/>
    <n v="9"/>
    <n v="7749"/>
    <n v="6785"/>
    <n v="61065"/>
    <n v="9"/>
    <n v="7749"/>
    <n v="6785"/>
    <n v="-8676"/>
    <m/>
    <m/>
    <m/>
    <m/>
    <m/>
    <m/>
    <m/>
    <m/>
    <m/>
    <m/>
    <m/>
    <m/>
    <m/>
    <s v="9020"/>
    <s v="東日本旅客鉄道"/>
    <s v="特定"/>
    <n v="9"/>
    <m/>
    <n v="7749"/>
    <m/>
    <n v="6785"/>
    <m/>
    <m/>
    <m/>
    <m/>
    <m/>
    <n v="61065"/>
    <m/>
    <n v="-8676"/>
    <n v="-0.12440314879339269"/>
    <m/>
    <m/>
    <s v="1株式・投信等"/>
    <s v="1株式"/>
    <s v="観光"/>
    <s v="鉄道"/>
    <s v="01 日本円"/>
    <x v="1"/>
    <x v="4"/>
  </r>
  <r>
    <m/>
    <d v="2022-09-15T00:00:00"/>
    <n v="129"/>
    <x v="1"/>
    <s v="01-SBI証券"/>
    <m/>
    <e v="#VALUE!"/>
    <s v="9021 ＪＲ西 メールアラート画面へ"/>
    <s v="現買 現売 "/>
    <m/>
    <m/>
    <s v="9021 ＪＲ西 メールアラート画面へ"/>
    <s v="現買 現売 "/>
    <m/>
    <m/>
    <m/>
    <m/>
    <m/>
    <m/>
    <m/>
    <m/>
    <m/>
    <m/>
    <m/>
    <m/>
    <m/>
    <m/>
    <m/>
    <e v="#VALUE!"/>
    <e v="#VALUE!"/>
    <s v="特定"/>
    <s v="9021 ＪＲ西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0"/>
    <x v="1"/>
    <s v="01-SBI証券"/>
    <m/>
    <s v="9021"/>
    <n v="10"/>
    <n v="6343"/>
    <n v="4900"/>
    <n v="49000"/>
    <n v="10"/>
    <n v="6343"/>
    <n v="4900"/>
    <n v="-14430"/>
    <m/>
    <m/>
    <m/>
    <m/>
    <m/>
    <m/>
    <m/>
    <m/>
    <m/>
    <m/>
    <m/>
    <m/>
    <m/>
    <s v="9021"/>
    <s v="西日本旅客鉄道"/>
    <s v="特定"/>
    <n v="10"/>
    <m/>
    <n v="6343"/>
    <m/>
    <n v="4900"/>
    <m/>
    <m/>
    <m/>
    <m/>
    <m/>
    <n v="49000"/>
    <m/>
    <n v="-14430"/>
    <n v="-0.22749487624152609"/>
    <m/>
    <m/>
    <s v="1株式・投信等"/>
    <s v="1株式"/>
    <s v="観光"/>
    <s v="鉄道"/>
    <s v="01 日本円"/>
    <x v="1"/>
    <x v="4"/>
  </r>
  <r>
    <m/>
    <d v="2022-09-15T00:00:00"/>
    <n v="131"/>
    <x v="1"/>
    <s v="01-SBI証券"/>
    <m/>
    <e v="#VALUE!"/>
    <s v="9022 ＪＲ東海 メールアラート画面へ"/>
    <s v="現買 現売 "/>
    <m/>
    <m/>
    <s v="9022 ＪＲ東海 メールアラート画面へ"/>
    <s v="現買 現売 "/>
    <m/>
    <m/>
    <m/>
    <m/>
    <m/>
    <m/>
    <m/>
    <m/>
    <m/>
    <m/>
    <m/>
    <m/>
    <m/>
    <m/>
    <m/>
    <e v="#VALUE!"/>
    <e v="#VALUE!"/>
    <s v="特定"/>
    <s v="9022 ＪＲ東海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2"/>
    <x v="1"/>
    <s v="01-SBI証券"/>
    <m/>
    <s v="9022"/>
    <n v="5"/>
    <n v="16881"/>
    <n v="15485"/>
    <n v="77425"/>
    <n v="5"/>
    <n v="16881"/>
    <n v="15485"/>
    <n v="-6980"/>
    <m/>
    <m/>
    <m/>
    <m/>
    <m/>
    <m/>
    <m/>
    <m/>
    <m/>
    <m/>
    <m/>
    <m/>
    <m/>
    <s v="9022"/>
    <s v="東海旅客鉄道"/>
    <s v="特定"/>
    <n v="5"/>
    <m/>
    <n v="16881"/>
    <m/>
    <n v="15485"/>
    <m/>
    <m/>
    <m/>
    <m/>
    <m/>
    <n v="77425"/>
    <m/>
    <n v="-6980"/>
    <n v="-8.269652271784847E-2"/>
    <m/>
    <m/>
    <s v="1株式・投信等"/>
    <s v="1株式"/>
    <s v="観光"/>
    <s v="鉄道"/>
    <s v="01 日本円"/>
    <x v="1"/>
    <x v="4"/>
  </r>
  <r>
    <m/>
    <d v="2022-09-15T00:00:00"/>
    <n v="133"/>
    <x v="1"/>
    <s v="01-SBI証券"/>
    <m/>
    <e v="#VALUE!"/>
    <s v="9142 ＪＲ九州 メールアラート画面へ"/>
    <s v="現買 現売 "/>
    <m/>
    <m/>
    <s v="9142 ＪＲ九州 メールアラート画面へ"/>
    <s v="現買 現売 "/>
    <m/>
    <m/>
    <m/>
    <m/>
    <m/>
    <m/>
    <m/>
    <m/>
    <m/>
    <m/>
    <m/>
    <m/>
    <m/>
    <m/>
    <m/>
    <e v="#VALUE!"/>
    <e v="#VALUE!"/>
    <s v="特定"/>
    <s v="9142 ＪＲ九州 メールアラート画面へ"/>
    <m/>
    <s v="現買 現売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4"/>
    <x v="1"/>
    <s v="01-SBI証券"/>
    <m/>
    <s v="9142"/>
    <n v="23"/>
    <n v="2548"/>
    <n v="2537"/>
    <n v="58351"/>
    <n v="23"/>
    <n v="2548"/>
    <n v="2537"/>
    <n v="-253"/>
    <m/>
    <m/>
    <m/>
    <m/>
    <m/>
    <m/>
    <m/>
    <m/>
    <m/>
    <m/>
    <m/>
    <m/>
    <m/>
    <s v="9142"/>
    <s v="九州旅客鉄道"/>
    <s v="特定"/>
    <n v="23"/>
    <m/>
    <n v="2548"/>
    <m/>
    <n v="2537"/>
    <m/>
    <m/>
    <m/>
    <m/>
    <m/>
    <n v="58351"/>
    <m/>
    <n v="-253"/>
    <n v="-4.3171114599686025E-3"/>
    <m/>
    <m/>
    <s v="1株式・投信等"/>
    <s v="1株式"/>
    <s v="観光"/>
    <s v="鉄道"/>
    <s v="01 日本円"/>
    <x v="1"/>
    <x v="4"/>
  </r>
  <r>
    <m/>
    <d v="2022-09-15T00:00:00"/>
    <n v="135"/>
    <x v="1"/>
    <s v="01-SBI証券"/>
    <m/>
    <e v="#REF!"/>
    <m/>
    <m/>
    <m/>
    <m/>
    <m/>
    <m/>
    <m/>
    <m/>
    <m/>
    <m/>
    <m/>
    <m/>
    <m/>
    <m/>
    <m/>
    <m/>
    <m/>
    <m/>
    <m/>
    <m/>
    <m/>
    <e v="#REF!"/>
    <e v="#REF!"/>
    <s v="特定"/>
    <n v="0"/>
    <m/>
    <n v="0"/>
    <m/>
    <n v="0"/>
    <m/>
    <m/>
    <m/>
    <m/>
    <m/>
    <n v="0"/>
    <m/>
    <n v="0"/>
    <e v="#DIV/0!"/>
    <m/>
    <m/>
    <e v="#REF!"/>
    <e v="#REF!"/>
    <e v="#REF!"/>
    <e v="#REF!"/>
    <e v="#REF!"/>
    <x v="5"/>
    <x v="5"/>
  </r>
  <r>
    <m/>
    <d v="2022-09-15T00:00:00"/>
    <n v="13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3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4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7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8"/>
    <x v="1"/>
    <s v="01-SBI証券"/>
    <s v="●ここにコピペ→"/>
    <e v="#VALUE!"/>
    <s v="投資信託（金額/つみたてNISA預り）"/>
    <m/>
    <m/>
    <m/>
    <s v="投資信託（金額/つみたてNISA預り）"/>
    <m/>
    <m/>
    <m/>
    <s v="NISA"/>
    <m/>
    <m/>
    <m/>
    <m/>
    <m/>
    <m/>
    <m/>
    <m/>
    <m/>
    <m/>
    <m/>
    <m/>
    <e v="#VALUE!"/>
    <e v="#VALUE!"/>
    <s v="NISA"/>
    <s v="投資信託（金額/つみたてNISA預り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59"/>
    <x v="1"/>
    <s v="01-SBI証券"/>
    <s v="（NISA）"/>
    <e v="#VALUE!"/>
    <s v="保有口数"/>
    <s v="取得単価"/>
    <s v="基準価額"/>
    <s v="評価額"/>
    <s v="保有口数"/>
    <s v="取得単価"/>
    <s v="基準価額"/>
    <s v="評価損益"/>
    <s v="NISA"/>
    <m/>
    <m/>
    <m/>
    <m/>
    <m/>
    <m/>
    <m/>
    <m/>
    <m/>
    <m/>
    <m/>
    <m/>
    <e v="#VALUE!"/>
    <e v="#VALUE!"/>
    <s v="NISA"/>
    <s v="保有口数"/>
    <m/>
    <s v="取得単価"/>
    <m/>
    <s v="基準価額"/>
    <m/>
    <m/>
    <m/>
    <m/>
    <m/>
    <s v="評価額"/>
    <m/>
    <s v="評価損益"/>
    <e v="#VALUE!"/>
    <m/>
    <m/>
    <e v="#VALUE!"/>
    <e v="#VALUE!"/>
    <e v="#VALUE!"/>
    <e v="#VALUE!"/>
    <e v="#VALUE!"/>
    <x v="4"/>
    <x v="3"/>
  </r>
  <r>
    <m/>
    <d v="2022-09-15T00:00:00"/>
    <n v="160"/>
    <x v="1"/>
    <s v="01-SBI証券"/>
    <s v="（国内分）"/>
    <e v="#VALUE!"/>
    <s v="三菱ＵＦＪ国際－ｅＭＡＸＩＳ　Ｓｌｉｍ　全世界株式（オール・カントリー） メールアラート画面へ"/>
    <s v="積立 売却 "/>
    <m/>
    <m/>
    <s v="三菱ＵＦＪ国際－ｅＭＡＸＩＳ　Ｓｌｉｍ　全世界株式（オール・カントリー） メールアラート画面へ"/>
    <s v="積立 売却 "/>
    <m/>
    <m/>
    <s v="NISA"/>
    <m/>
    <m/>
    <m/>
    <m/>
    <m/>
    <m/>
    <m/>
    <m/>
    <m/>
    <m/>
    <m/>
    <m/>
    <e v="#VALUE!"/>
    <e v="#VALUE!"/>
    <s v="NISA"/>
    <s v="三菱ＵＦＪ国際－ｅＭＡＸＩＳ　Ｓｌｉｍ　全世界株式（オール・カントリー） メールアラート画面へ"/>
    <m/>
    <s v="積立 売却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1"/>
    <x v="1"/>
    <s v="01-SBI証券"/>
    <m/>
    <s v="三菱ＵＦＪ国際－ｅＭＡＸＩＳ　Ｓｌｉｍ　全世界株式（オール・カントリー）"/>
    <n v="474098"/>
    <n v="13344"/>
    <n v="15929"/>
    <n v="755190"/>
    <n v="474098"/>
    <n v="13344"/>
    <n v="15771"/>
    <n v="115063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74098"/>
    <m/>
    <n v="13344"/>
    <m/>
    <n v="15929"/>
    <m/>
    <m/>
    <m/>
    <m/>
    <m/>
    <n v="755190"/>
    <m/>
    <n v="115063"/>
    <n v="0.179750268306133"/>
    <m/>
    <m/>
    <s v="1株式・投信等"/>
    <s v="1投信"/>
    <s v="指数"/>
    <s v="全世界指数"/>
    <s v="01 日本円"/>
    <x v="2"/>
    <x v="4"/>
  </r>
  <r>
    <m/>
    <d v="2022-09-15T00:00:00"/>
    <n v="162"/>
    <x v="1"/>
    <s v="01-SBI証券"/>
    <m/>
    <e v="#VALUE!"/>
    <s v="ＳＢＩ－ＳＢＩ・Ｖ・Ｓ＆Ｐ５００インデックス・ファンド メールアラート画面へ"/>
    <s v="積立 売却 "/>
    <m/>
    <m/>
    <s v="ＳＢＩ－ＳＢＩ・Ｖ・Ｓ＆Ｐ５００インデックス・ファンド メールアラート画面へ"/>
    <s v="積立 売却 "/>
    <m/>
    <m/>
    <s v="NISA"/>
    <m/>
    <m/>
    <m/>
    <m/>
    <m/>
    <m/>
    <m/>
    <m/>
    <m/>
    <m/>
    <m/>
    <m/>
    <e v="#VALUE!"/>
    <e v="#VALUE!"/>
    <s v="NISA"/>
    <s v="ＳＢＩ－ＳＢＩ・Ｖ・Ｓ＆Ｐ５００インデックス・ファンド メールアラート画面へ"/>
    <m/>
    <s v="積立 売却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3"/>
    <x v="1"/>
    <s v="01-SBI証券"/>
    <m/>
    <s v="ＳＢＩ－ＳＢＩ・Ｖ・Ｓ＆Ｐ５００インデックス・ファンド"/>
    <n v="208955"/>
    <n v="11201"/>
    <n v="16110"/>
    <n v="336626"/>
    <n v="208955"/>
    <n v="11201"/>
    <n v="16212"/>
    <n v="104707"/>
    <s v="NISA"/>
    <m/>
    <m/>
    <m/>
    <m/>
    <m/>
    <m/>
    <m/>
    <m/>
    <m/>
    <m/>
    <m/>
    <m/>
    <s v="ＳＢＩ－ＳＢＩ・Ｖ・Ｓ＆Ｐ５００インデックス・ファンド"/>
    <s v="ＳＢＩ－ＳＢＩ・Ｖ・Ｓ＆Ｐ５００インデックス・ファンド"/>
    <s v="NISA"/>
    <n v="208955"/>
    <m/>
    <n v="11201"/>
    <m/>
    <n v="16110"/>
    <m/>
    <m/>
    <m/>
    <m/>
    <m/>
    <n v="336626"/>
    <m/>
    <n v="104707"/>
    <n v="0.45148090497113214"/>
    <m/>
    <m/>
    <s v="1株式・投信等"/>
    <s v="1投信"/>
    <s v="指数"/>
    <s v="SP500指数"/>
    <s v="01 日本円"/>
    <x v="2"/>
    <x v="4"/>
  </r>
  <r>
    <m/>
    <d v="2022-09-15T00:00:00"/>
    <n v="16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69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0"/>
    <x v="1"/>
    <s v="01-SBI証券"/>
    <s v="●ここにコピペ→"/>
    <e v="#VALUE!"/>
    <s v="AAL アメリカン エアラインズ グループ"/>
    <s v="現買  現売  定期  "/>
    <m/>
    <m/>
    <s v="AAL アメリカン エアラインズ グループ"/>
    <s v="現買  現売  定期  "/>
    <m/>
    <m/>
    <s v="PP・海外分"/>
    <m/>
    <m/>
    <m/>
    <m/>
    <m/>
    <m/>
    <m/>
    <m/>
    <m/>
    <m/>
    <m/>
    <m/>
    <e v="#VALUE!"/>
    <e v="#VALUE!"/>
    <s v="特定"/>
    <s v="AAL アメリカン エアラインズ グループ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1"/>
    <x v="1"/>
    <s v="01-SBI証券"/>
    <s v="（海外株）"/>
    <s v="AAL"/>
    <n v="28"/>
    <n v="17.89"/>
    <n v="17.25"/>
    <n v="55588"/>
    <n v="28"/>
    <n v="17.89"/>
    <n v="17.25"/>
    <n v="2808"/>
    <m/>
    <m/>
    <m/>
    <m/>
    <m/>
    <m/>
    <m/>
    <m/>
    <m/>
    <m/>
    <m/>
    <m/>
    <m/>
    <s v="AAL"/>
    <s v="アメリカン・エアーラインズ・グループ"/>
    <s v="特定"/>
    <n v="28"/>
    <m/>
    <n v="17.89"/>
    <m/>
    <n v="17.25"/>
    <m/>
    <m/>
    <m/>
    <m/>
    <m/>
    <n v="55588"/>
    <m/>
    <n v="2808"/>
    <n v="5.3201970443349754E-2"/>
    <m/>
    <m/>
    <s v="1株式・投信等"/>
    <s v="1株式"/>
    <s v="観光"/>
    <s v="航空・米国"/>
    <s v="02 米ドル（円換算）"/>
    <x v="2"/>
    <x v="4"/>
  </r>
  <r>
    <m/>
    <d v="2022-09-15T00:00:00"/>
    <n v="172"/>
    <x v="1"/>
    <s v="01-SBI証券"/>
    <s v="（円換算分）"/>
    <e v="#VALUE!"/>
    <s v="CCL カーニバル"/>
    <s v="現買  現売  定期  "/>
    <m/>
    <m/>
    <s v="CCL カーニバル"/>
    <s v="現買  現売  定期  "/>
    <m/>
    <m/>
    <m/>
    <m/>
    <m/>
    <m/>
    <m/>
    <m/>
    <m/>
    <m/>
    <m/>
    <m/>
    <m/>
    <m/>
    <m/>
    <e v="#VALUE!"/>
    <e v="#VALUE!"/>
    <s v="特定"/>
    <s v="CCL カーニバル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3"/>
    <x v="1"/>
    <s v="01-SBI証券"/>
    <m/>
    <s v="CCL"/>
    <n v="22"/>
    <n v="21.69"/>
    <n v="20.329999999999998"/>
    <n v="51475"/>
    <n v="22"/>
    <n v="21.69"/>
    <n v="20.329999999999998"/>
    <n v="1183"/>
    <m/>
    <m/>
    <m/>
    <m/>
    <m/>
    <m/>
    <m/>
    <m/>
    <m/>
    <m/>
    <m/>
    <m/>
    <m/>
    <s v="CCL"/>
    <s v="カーニバル"/>
    <s v="特定"/>
    <n v="22"/>
    <m/>
    <n v="21.69"/>
    <m/>
    <n v="20.329999999999998"/>
    <m/>
    <m/>
    <m/>
    <m/>
    <m/>
    <n v="51475"/>
    <m/>
    <n v="1183"/>
    <n v="2.3522627853336513E-2"/>
    <m/>
    <m/>
    <s v="1株式・投信等"/>
    <s v="1株式"/>
    <s v="観光"/>
    <s v="船・米国"/>
    <s v="02 米ドル（円換算）"/>
    <x v="2"/>
    <x v="4"/>
  </r>
  <r>
    <m/>
    <d v="2022-09-15T00:00:00"/>
    <n v="174"/>
    <x v="1"/>
    <s v="01-SBI証券"/>
    <m/>
    <e v="#VALUE!"/>
    <s v="DAL デルタ エアーラインズ"/>
    <s v="現買  現売  定期  "/>
    <m/>
    <m/>
    <s v="DAL デルタ エアーラインズ"/>
    <s v="現買  現売  定期  "/>
    <m/>
    <m/>
    <m/>
    <m/>
    <m/>
    <m/>
    <m/>
    <m/>
    <m/>
    <m/>
    <m/>
    <m/>
    <m/>
    <m/>
    <m/>
    <e v="#VALUE!"/>
    <e v="#VALUE!"/>
    <s v="特定"/>
    <s v="DAL デルタ エアーライン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5"/>
    <x v="1"/>
    <s v="01-SBI証券"/>
    <m/>
    <s v="DAL"/>
    <n v="11"/>
    <n v="43.11"/>
    <n v="39.92"/>
    <n v="50538"/>
    <n v="11"/>
    <n v="43.11"/>
    <n v="39.92"/>
    <n v="554"/>
    <m/>
    <m/>
    <m/>
    <m/>
    <m/>
    <m/>
    <m/>
    <m/>
    <m/>
    <m/>
    <m/>
    <m/>
    <m/>
    <s v="DAL"/>
    <s v="デルタ航空"/>
    <s v="特定"/>
    <n v="11"/>
    <m/>
    <n v="43.11"/>
    <m/>
    <n v="39.92"/>
    <m/>
    <m/>
    <m/>
    <m/>
    <m/>
    <n v="50538"/>
    <m/>
    <n v="554"/>
    <n v="1.1083546734955185E-2"/>
    <m/>
    <m/>
    <s v="1株式・投信等"/>
    <s v="1株式"/>
    <s v="観光"/>
    <s v="航空・米国"/>
    <s v="02 米ドル（円換算）"/>
    <x v="2"/>
    <x v="4"/>
  </r>
  <r>
    <m/>
    <d v="2022-09-15T00:00:00"/>
    <n v="176"/>
    <x v="1"/>
    <s v="01-SBI証券"/>
    <m/>
    <e v="#VALUE!"/>
    <s v="GLIN ヴァンエック インディア グロース ETF"/>
    <s v="現買  現売  定期  "/>
    <m/>
    <m/>
    <s v="GLIN ヴァンエック インディア グロース ETF"/>
    <s v="現買  現売  定期  "/>
    <m/>
    <m/>
    <m/>
    <m/>
    <m/>
    <m/>
    <m/>
    <m/>
    <m/>
    <m/>
    <m/>
    <m/>
    <m/>
    <m/>
    <m/>
    <e v="#VALUE!"/>
    <e v="#VALUE!"/>
    <s v="特定"/>
    <s v="GLIN ヴァンエック インディア グロース ETF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7"/>
    <x v="1"/>
    <s v="01-SBI証券"/>
    <m/>
    <s v="GLIN"/>
    <n v="19"/>
    <n v="34.479999999999997"/>
    <n v="37.81"/>
    <n v="82679"/>
    <n v="19"/>
    <n v="34.479999999999997"/>
    <n v="37.81"/>
    <n v="13519"/>
    <m/>
    <m/>
    <m/>
    <m/>
    <m/>
    <m/>
    <m/>
    <m/>
    <m/>
    <m/>
    <m/>
    <m/>
    <m/>
    <s v="GLIN"/>
    <s v="ヴァンエック インディア グロース ETF"/>
    <s v="特定"/>
    <n v="19"/>
    <m/>
    <n v="34.479999999999997"/>
    <m/>
    <n v="37.81"/>
    <m/>
    <m/>
    <m/>
    <m/>
    <m/>
    <n v="82679"/>
    <m/>
    <n v="13519"/>
    <n v="0.19547426257952574"/>
    <m/>
    <m/>
    <s v="1株式・投信等"/>
    <s v="1株式"/>
    <s v="新興国"/>
    <s v="インド"/>
    <s v="02 米ドル（円換算）"/>
    <x v="2"/>
    <x v="4"/>
  </r>
  <r>
    <m/>
    <d v="2022-09-15T00:00:00"/>
    <n v="178"/>
    <x v="1"/>
    <s v="01-SBI証券"/>
    <m/>
    <e v="#VALUE!"/>
    <s v="LUV サウスウエスト エアラインズ"/>
    <s v="現買  現売  定期  "/>
    <m/>
    <m/>
    <s v="LUV サウスウエスト エアラインズ"/>
    <s v="現買  現売  定期  "/>
    <m/>
    <m/>
    <m/>
    <m/>
    <m/>
    <m/>
    <m/>
    <m/>
    <m/>
    <m/>
    <m/>
    <m/>
    <m/>
    <m/>
    <m/>
    <e v="#VALUE!"/>
    <e v="#VALUE!"/>
    <s v="特定"/>
    <s v="LUV サウスウエスト エアラインズ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79"/>
    <x v="1"/>
    <s v="01-SBI証券"/>
    <m/>
    <s v="LUV"/>
    <n v="9"/>
    <n v="52.02"/>
    <n v="43.8"/>
    <n v="45368"/>
    <n v="9"/>
    <n v="52.02"/>
    <n v="43.8"/>
    <n v="-3979"/>
    <m/>
    <m/>
    <m/>
    <m/>
    <m/>
    <m/>
    <m/>
    <m/>
    <m/>
    <m/>
    <m/>
    <m/>
    <m/>
    <s v="LUV"/>
    <s v="サウスウエスト・エアライン"/>
    <s v="特定"/>
    <n v="9"/>
    <m/>
    <n v="52.02"/>
    <m/>
    <n v="43.8"/>
    <m/>
    <m/>
    <m/>
    <m/>
    <m/>
    <n v="45368"/>
    <m/>
    <n v="-3979"/>
    <n v="-8.0633067866334326E-2"/>
    <m/>
    <m/>
    <s v="1株式・投信等"/>
    <s v="1株式"/>
    <s v="観光"/>
    <s v="航空・米国"/>
    <s v="02 米ドル（円換算）"/>
    <x v="2"/>
    <x v="4"/>
  </r>
  <r>
    <m/>
    <d v="2022-09-15T00:00:00"/>
    <n v="180"/>
    <x v="1"/>
    <s v="01-SBI証券"/>
    <m/>
    <e v="#VALUE!"/>
    <s v="NCLH ノルウェージャン クルーズ ライン"/>
    <s v="現買  現売  定期  "/>
    <m/>
    <m/>
    <s v="NCLH ノルウェージャン クルーズ ライン"/>
    <s v="現買  現売  定期  "/>
    <m/>
    <m/>
    <m/>
    <m/>
    <m/>
    <m/>
    <m/>
    <m/>
    <m/>
    <m/>
    <m/>
    <m/>
    <m/>
    <m/>
    <m/>
    <e v="#VALUE!"/>
    <e v="#VALUE!"/>
    <s v="特定"/>
    <s v="NCLH ノルウェージャン クルーズ ライン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1"/>
    <x v="1"/>
    <s v="01-SBI証券"/>
    <m/>
    <s v="NCLH"/>
    <n v="19"/>
    <n v="25.06"/>
    <n v="19.489999999999998"/>
    <n v="42618"/>
    <n v="19"/>
    <n v="25.06"/>
    <n v="19.489999999999998"/>
    <n v="-7561"/>
    <m/>
    <m/>
    <m/>
    <m/>
    <m/>
    <m/>
    <m/>
    <m/>
    <m/>
    <m/>
    <m/>
    <m/>
    <m/>
    <s v="NCLH"/>
    <s v="ノルウェージャン・クルーズ・ライン"/>
    <s v="特定"/>
    <n v="19"/>
    <m/>
    <n v="25.06"/>
    <m/>
    <n v="19.489999999999998"/>
    <m/>
    <m/>
    <m/>
    <m/>
    <m/>
    <n v="42618"/>
    <m/>
    <n v="-7561"/>
    <n v="-0.15068056358237511"/>
    <m/>
    <m/>
    <s v="1株式・投信等"/>
    <s v="1株式"/>
    <s v="観光"/>
    <s v="船・米国"/>
    <s v="02 米ドル（円換算）"/>
    <x v="2"/>
    <x v="4"/>
  </r>
  <r>
    <m/>
    <d v="2022-09-15T00:00:00"/>
    <n v="182"/>
    <x v="1"/>
    <s v="01-SBI証券"/>
    <m/>
    <e v="#VALUE!"/>
    <s v="QQQ インベスコ QQQ トラスト シリーズ1 ET"/>
    <s v="現買  現売  定期  "/>
    <m/>
    <m/>
    <s v="QQQ インベスコ QQQ トラスト シリーズ1 ET"/>
    <s v="現買  現売  定期  "/>
    <m/>
    <m/>
    <m/>
    <m/>
    <m/>
    <m/>
    <m/>
    <m/>
    <m/>
    <m/>
    <m/>
    <m/>
    <m/>
    <m/>
    <m/>
    <e v="#VALUE!"/>
    <e v="#VALUE!"/>
    <s v="特定"/>
    <s v="QQQ インベスコ QQQ トラスト シリーズ1 ET"/>
    <m/>
    <s v="現買  現売  定期 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3"/>
    <x v="1"/>
    <s v="01-SBI証券"/>
    <m/>
    <s v="QQQ"/>
    <n v="2"/>
    <n v="313.27999999999997"/>
    <n v="346.8"/>
    <n v="79826"/>
    <n v="2"/>
    <n v="313.27999999999997"/>
    <n v="346.8"/>
    <n v="11688"/>
    <m/>
    <m/>
    <m/>
    <m/>
    <m/>
    <m/>
    <m/>
    <m/>
    <m/>
    <m/>
    <m/>
    <m/>
    <m/>
    <s v="QQQ"/>
    <s v="インベスコ QQQ トラスト シリーズ"/>
    <s v="特定"/>
    <n v="2"/>
    <m/>
    <n v="313.27999999999997"/>
    <m/>
    <n v="346.8"/>
    <m/>
    <m/>
    <m/>
    <m/>
    <m/>
    <n v="79826"/>
    <m/>
    <n v="11688"/>
    <n v="0.17153423933781445"/>
    <m/>
    <m/>
    <s v="1株式・投信等"/>
    <s v="1株式"/>
    <s v="指数"/>
    <s v="ナスダック指数"/>
    <s v="02 米ドル（円換算）"/>
    <x v="2"/>
    <x v="4"/>
  </r>
  <r>
    <m/>
    <d v="2022-09-15T00:00:00"/>
    <n v="184"/>
    <x v="1"/>
    <s v="01-SBI証券"/>
    <m/>
    <e v="#REF!"/>
    <m/>
    <m/>
    <m/>
    <m/>
    <m/>
    <m/>
    <m/>
    <m/>
    <m/>
    <m/>
    <m/>
    <m/>
    <m/>
    <m/>
    <m/>
    <m/>
    <m/>
    <m/>
    <m/>
    <m/>
    <m/>
    <e v="#REF!"/>
    <e v="#REF!"/>
    <s v="特定"/>
    <n v="0"/>
    <m/>
    <n v="0"/>
    <m/>
    <n v="0"/>
    <m/>
    <m/>
    <m/>
    <m/>
    <m/>
    <n v="0"/>
    <m/>
    <n v="0"/>
    <e v="#DIV/0!"/>
    <m/>
    <m/>
    <e v="#REF!"/>
    <e v="#REF!"/>
    <e v="#REF!"/>
    <e v="#REF!"/>
    <e v="#REF!"/>
    <x v="5"/>
    <x v="5"/>
  </r>
  <r>
    <m/>
    <d v="2022-09-15T00:00:00"/>
    <n v="18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8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6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7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8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199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0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1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2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3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4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5"/>
    <x v="1"/>
    <s v="01-SBI証券"/>
    <m/>
    <e v="#VALUE!"/>
    <m/>
    <m/>
    <m/>
    <m/>
    <m/>
    <m/>
    <m/>
    <m/>
    <m/>
    <m/>
    <m/>
    <m/>
    <m/>
    <m/>
    <m/>
    <m/>
    <m/>
    <m/>
    <m/>
    <m/>
    <m/>
    <e v="#VALUE!"/>
    <e v="#VALUE!"/>
    <s v="特定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6"/>
    <x v="1"/>
    <s v="01-SBI証券"/>
    <m/>
    <e v="#VALUE!"/>
    <s v="●↓評価額(円）"/>
    <m/>
    <m/>
    <m/>
    <s v="●↓評価損益(円）"/>
    <m/>
    <m/>
    <m/>
    <m/>
    <m/>
    <m/>
    <m/>
    <m/>
    <m/>
    <m/>
    <m/>
    <m/>
    <m/>
    <m/>
    <m/>
    <m/>
    <e v="#VALUE!"/>
    <e v="#VALUE!"/>
    <s v="特定"/>
    <s v="●↓評価額(円）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7"/>
    <x v="1"/>
    <s v="01-SBI証券"/>
    <s v="●ここにコピペ→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8"/>
    <x v="1"/>
    <s v="01-SBI証券"/>
    <s v="（NISA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09"/>
    <x v="1"/>
    <s v="01-SBI証券"/>
    <s v="（海外株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10"/>
    <x v="1"/>
    <s v="01-SBI証券"/>
    <s v="（円換算分）"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11"/>
    <x v="1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12"/>
    <x v="1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13"/>
    <x v="2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14"/>
    <x v="2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215"/>
    <x v="2"/>
    <s v="20-楽天銀行"/>
    <m/>
    <s v="現預金"/>
    <m/>
    <m/>
    <m/>
    <m/>
    <m/>
    <m/>
    <m/>
    <m/>
    <m/>
    <m/>
    <m/>
    <m/>
    <m/>
    <m/>
    <m/>
    <m/>
    <m/>
    <m/>
    <m/>
    <m/>
    <m/>
    <m/>
    <e v="#N/A"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16"/>
    <x v="2"/>
    <s v="01-SBI証券"/>
    <s v="●ここにコピペ→"/>
    <e v="#REF!"/>
    <s v="三菱ＵＦＪ国際－ｅＭＡＸＩＳ　Ｓｌｉｍ　全世界株式（オール・カントリー） メールアラート画面へ"/>
    <s v="買付 売却 "/>
    <m/>
    <m/>
    <s v="三菱ＵＦＪ国際－ｅＭＡＸＩＳ　Ｓｌｉｍ　全世界株式（オール・カントリー） メールアラート画面へ"/>
    <s v="買付 売却 "/>
    <m/>
    <m/>
    <s v="NISA"/>
    <m/>
    <m/>
    <m/>
    <m/>
    <m/>
    <m/>
    <m/>
    <m/>
    <m/>
    <m/>
    <m/>
    <m/>
    <e v="#REF!"/>
    <e v="#REF!"/>
    <s v="NISA"/>
    <s v="三菱ＵＦＪ国際－ｅＭＡＸＩＳ　Ｓｌｉｍ　全世界株式（オール・カントリー） メールアラート画面へ"/>
    <m/>
    <s v="買付 売却 "/>
    <m/>
    <n v="0"/>
    <m/>
    <m/>
    <m/>
    <m/>
    <m/>
    <n v="0"/>
    <m/>
    <n v="0"/>
    <e v="#DIV/0!"/>
    <m/>
    <m/>
    <e v="#REF!"/>
    <e v="#REF!"/>
    <e v="#REF!"/>
    <e v="#REF!"/>
    <e v="#REF!"/>
    <x v="5"/>
    <x v="5"/>
  </r>
  <r>
    <m/>
    <d v="2022-09-15T00:00:00"/>
    <n v="217"/>
    <x v="2"/>
    <s v="01-SBI証券"/>
    <m/>
    <s v="三菱ＵＦＪ国際－ｅＭＡＸＩＳ　Ｓｌｉｍ　全世界株式（オール・カントリー）"/>
    <n v="461437"/>
    <n v="15171"/>
    <n v="17117"/>
    <n v="789841"/>
    <n v="461437"/>
    <n v="15171"/>
    <n v="17117"/>
    <n v="89795"/>
    <s v="NISA"/>
    <m/>
    <m/>
    <m/>
    <m/>
    <m/>
    <m/>
    <m/>
    <m/>
    <m/>
    <m/>
    <m/>
    <m/>
    <s v="三菱ＵＦＪ国際－ｅＭＡＸＩＳ　Ｓｌｉｍ　全世界株式（オール・カントリー）"/>
    <s v="三菱ＵＦＪ国際－ｅＭＡＸＩＳ　Ｓｌｉｍ　全世界株式（オール・カントリー）"/>
    <s v="NISA"/>
    <n v="461437"/>
    <m/>
    <n v="15171"/>
    <m/>
    <n v="17117"/>
    <m/>
    <m/>
    <m/>
    <m/>
    <m/>
    <n v="789841"/>
    <m/>
    <n v="89795"/>
    <n v="0.12827014224779515"/>
    <m/>
    <m/>
    <s v="1株式・投信等"/>
    <s v="1投信"/>
    <s v="指数"/>
    <s v="全世界指数"/>
    <s v="01 日本円"/>
    <x v="2"/>
    <x v="4"/>
  </r>
  <r>
    <m/>
    <d v="2022-09-15T00:00:00"/>
    <n v="218"/>
    <x v="2"/>
    <s v="01-SBI証券"/>
    <m/>
    <e v="#VALUE!"/>
    <s v="ＳＢＩ－ＳＢＩ・Ｖ・Ｓ＆Ｐ５００インデックス・ファンド メールアラート画面へ"/>
    <s v="買付 売却 "/>
    <m/>
    <m/>
    <s v="ＳＢＩ－ＳＢＩ・Ｖ・Ｓ＆Ｐ５００インデックス・ファンド メールアラート画面へ"/>
    <s v="買付 売却 "/>
    <m/>
    <m/>
    <s v="NISA"/>
    <m/>
    <m/>
    <m/>
    <m/>
    <m/>
    <m/>
    <m/>
    <m/>
    <m/>
    <m/>
    <m/>
    <m/>
    <e v="#VALUE!"/>
    <e v="#VALUE!"/>
    <s v="NISA"/>
    <s v="ＳＢＩ－ＳＢＩ・Ｖ・Ｓ＆Ｐ５００インデックス・ファンド メールアラート画面へ"/>
    <m/>
    <s v="買付 売却 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19"/>
    <x v="2"/>
    <s v="01-SBI証券"/>
    <m/>
    <s v="ＳＢＩ－ＳＢＩ・Ｖ・Ｓ＆Ｐ５００インデックス・ファンド"/>
    <n v="69109"/>
    <n v="14470"/>
    <n v="17780"/>
    <n v="122875"/>
    <n v="69109"/>
    <n v="14470"/>
    <n v="17780"/>
    <n v="22875"/>
    <s v="NISA"/>
    <m/>
    <m/>
    <m/>
    <m/>
    <m/>
    <m/>
    <m/>
    <m/>
    <m/>
    <m/>
    <m/>
    <m/>
    <s v="ＳＢＩ－ＳＢＩ・Ｖ・Ｓ＆Ｐ５００インデックス・ファンド"/>
    <s v="ＳＢＩ－ＳＢＩ・Ｖ・Ｓ＆Ｐ５００インデックス・ファンド"/>
    <s v="NISA"/>
    <n v="69109"/>
    <m/>
    <n v="14470"/>
    <m/>
    <n v="17780"/>
    <m/>
    <m/>
    <m/>
    <m/>
    <m/>
    <n v="122875"/>
    <m/>
    <n v="22875"/>
    <n v="0.22875000000000001"/>
    <m/>
    <m/>
    <s v="1株式・投信等"/>
    <s v="1投信"/>
    <s v="指数"/>
    <s v="SP500指数"/>
    <s v="01 日本円"/>
    <x v="2"/>
    <x v="4"/>
  </r>
  <r>
    <m/>
    <d v="2022-09-15T00:00:00"/>
    <n v="220"/>
    <x v="2"/>
    <s v="01-SBI証券"/>
    <m/>
    <e v="#VALUE!"/>
    <m/>
    <m/>
    <m/>
    <m/>
    <m/>
    <m/>
    <m/>
    <m/>
    <s v="NISA"/>
    <m/>
    <m/>
    <m/>
    <m/>
    <m/>
    <m/>
    <m/>
    <m/>
    <m/>
    <m/>
    <m/>
    <m/>
    <e v="#VALUE!"/>
    <e v="#VALUE!"/>
    <s v="NISA"/>
    <n v="0"/>
    <m/>
    <n v="0"/>
    <m/>
    <n v="0"/>
    <m/>
    <m/>
    <m/>
    <m/>
    <m/>
    <n v="0"/>
    <m/>
    <n v="0"/>
    <e v="#DIV/0!"/>
    <m/>
    <m/>
    <e v="#VALUE!"/>
    <e v="#VALUE!"/>
    <e v="#VALUE!"/>
    <e v="#VALUE!"/>
    <e v="#VALUE!"/>
    <x v="4"/>
    <x v="3"/>
  </r>
  <r>
    <m/>
    <d v="2022-09-15T00:00:00"/>
    <n v="221"/>
    <x v="0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22"/>
    <x v="0"/>
    <s v="20-楽天銀行"/>
    <s v="●ここにコピペ→"/>
    <s v="現預金"/>
    <s v="楽天銀行普通預金残高"/>
    <n v="641868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641868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223"/>
    <x v="0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24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25"/>
    <x v="0"/>
    <s v="02-楽天証券"/>
    <s v="●ここにコピペ→"/>
    <s v="現預金"/>
    <s v="預り金"/>
    <n v="175255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175255"/>
    <m/>
    <m/>
    <n v="0"/>
    <m/>
    <m/>
    <s v="2現金・米国債など"/>
    <s v="2現金"/>
    <s v="預り金"/>
    <s v="預り金"/>
    <s v="01 日本円"/>
    <x v="1"/>
    <x v="1"/>
  </r>
  <r>
    <m/>
    <d v="2022-09-15T00:00:00"/>
    <n v="226"/>
    <x v="0"/>
    <s v="02-楽天証券"/>
    <m/>
    <s v="現預金"/>
    <s v="外貨預り金"/>
    <n v="713625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713625"/>
    <m/>
    <m/>
    <n v="0"/>
    <m/>
    <m/>
    <s v="2現金・米国債など"/>
    <s v="2現金"/>
    <s v="預り金"/>
    <s v="預り金"/>
    <s v="02 米ドル（円換算）"/>
    <x v="2"/>
    <x v="1"/>
  </r>
  <r>
    <m/>
    <d v="2022-09-15T00:00:00"/>
    <n v="227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28"/>
    <x v="0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29"/>
    <x v="0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30"/>
    <x v="0"/>
    <s v="02-楽天証券"/>
    <s v="●ここにコピペ→→→→→"/>
    <m/>
    <s v="国内株式"/>
    <n v="1540"/>
    <s v="純金上場信託"/>
    <s v="特定"/>
    <n v="1"/>
    <s v="株"/>
    <n v="5900"/>
    <s v="円"/>
    <n v="6358"/>
    <s v="円"/>
    <m/>
    <m/>
    <n v="-11"/>
    <s v="円"/>
    <n v="6358"/>
    <s v="-"/>
    <n v="458"/>
    <n v="7.76"/>
    <m/>
    <m/>
    <s v="国内株式"/>
    <s v="1540"/>
    <s v="純金上場信託"/>
    <s v="特定"/>
    <n v="1"/>
    <s v="株"/>
    <n v="5900"/>
    <s v="円"/>
    <n v="6358"/>
    <s v="円"/>
    <n v="0"/>
    <n v="0"/>
    <n v="-11"/>
    <s v="円"/>
    <n v="6358"/>
    <s v="-"/>
    <n v="458"/>
    <n v="7.7627118644067794E-2"/>
    <m/>
    <m/>
    <s v="3貴金属･ｺﾓ・仮通"/>
    <s v="3貴金属"/>
    <s v="ゴールド"/>
    <s v="国内・ゴールド"/>
    <s v="01 日本円"/>
    <x v="1"/>
    <x v="1"/>
  </r>
  <r>
    <m/>
    <d v="2022-09-15T00:00:00"/>
    <n v="231"/>
    <x v="0"/>
    <s v="02-楽天証券"/>
    <s v="＜CSVファイルより＞"/>
    <m/>
    <s v="国内株式"/>
    <n v="1540"/>
    <s v="純金上場信託"/>
    <s v="NISA"/>
    <n v="20"/>
    <s v="株"/>
    <n v="5954"/>
    <s v="円"/>
    <n v="6358"/>
    <s v="円"/>
    <m/>
    <m/>
    <n v="-11"/>
    <s v="円"/>
    <n v="127160"/>
    <s v="-"/>
    <n v="8080"/>
    <n v="6.78"/>
    <m/>
    <m/>
    <s v="国内株式"/>
    <s v="1540"/>
    <s v="純金上場信託"/>
    <s v="NISA"/>
    <n v="20"/>
    <s v="株"/>
    <n v="5954"/>
    <s v="円"/>
    <n v="6358"/>
    <s v="円"/>
    <n v="0"/>
    <n v="0"/>
    <n v="-11"/>
    <s v="円"/>
    <n v="127160"/>
    <s v="-"/>
    <n v="8080"/>
    <n v="6.7853543836076585E-2"/>
    <m/>
    <m/>
    <s v="3貴金属･ｺﾓ・仮通"/>
    <s v="3貴金属"/>
    <s v="ゴールド"/>
    <s v="国内・ゴールド"/>
    <s v="01 日本円"/>
    <x v="1"/>
    <x v="1"/>
  </r>
  <r>
    <m/>
    <d v="2022-09-15T00:00:00"/>
    <n v="232"/>
    <x v="0"/>
    <s v="02-楽天証券"/>
    <m/>
    <m/>
    <s v="国内株式"/>
    <n v="1541"/>
    <s v="純プラチナ上場信託"/>
    <s v="特定"/>
    <n v="6"/>
    <s v="株"/>
    <n v="3270"/>
    <s v="円"/>
    <n v="3560"/>
    <s v="円"/>
    <m/>
    <m/>
    <n v="45"/>
    <s v="円"/>
    <n v="21360"/>
    <s v="-"/>
    <n v="1740"/>
    <n v="8.86"/>
    <m/>
    <m/>
    <s v="国内株式"/>
    <s v="1541"/>
    <s v="純プラチナ上場信託"/>
    <s v="特定"/>
    <n v="6"/>
    <s v="株"/>
    <n v="3270"/>
    <s v="円"/>
    <n v="3560"/>
    <s v="円"/>
    <n v="0"/>
    <n v="0"/>
    <n v="45"/>
    <s v="円"/>
    <n v="21360"/>
    <s v="-"/>
    <n v="1740"/>
    <n v="8.8685015290519878E-2"/>
    <m/>
    <m/>
    <s v="3貴金属･ｺﾓ・仮通"/>
    <s v="3貴金属"/>
    <s v="プラチナ"/>
    <s v="国内・プラチナ"/>
    <s v="01 日本円"/>
    <x v="1"/>
    <x v="1"/>
  </r>
  <r>
    <m/>
    <d v="2022-09-15T00:00:00"/>
    <n v="233"/>
    <x v="0"/>
    <s v="02-楽天証券"/>
    <m/>
    <m/>
    <s v="国内株式"/>
    <n v="1615"/>
    <s v="ＮＦ銀行業"/>
    <s v="特定"/>
    <n v="600"/>
    <s v="株"/>
    <n v="168"/>
    <s v="円"/>
    <n v="164.5"/>
    <s v="円"/>
    <m/>
    <m/>
    <n v="3.1"/>
    <s v="円"/>
    <n v="98700"/>
    <s v="-"/>
    <n v="-2100"/>
    <n v="-2.08"/>
    <m/>
    <m/>
    <s v="国内株式"/>
    <s v="1615"/>
    <s v="ＮＦ銀行業"/>
    <s v="特定"/>
    <n v="600"/>
    <s v="株"/>
    <n v="168"/>
    <s v="円"/>
    <n v="164.5"/>
    <s v="円"/>
    <n v="0"/>
    <n v="0"/>
    <n v="3.1"/>
    <s v="円"/>
    <n v="98700"/>
    <s v="-"/>
    <n v="-2100"/>
    <n v="-2.0833333333333332E-2"/>
    <m/>
    <m/>
    <s v="1株式・投信等"/>
    <s v="1株式"/>
    <s v="金融"/>
    <s v="銀行業"/>
    <s v="01 日本円"/>
    <x v="1"/>
    <x v="4"/>
  </r>
  <r>
    <m/>
    <d v="2022-09-15T00:00:00"/>
    <n v="234"/>
    <x v="0"/>
    <s v="02-楽天証券"/>
    <m/>
    <m/>
    <s v="国内株式"/>
    <n v="1659"/>
    <s v="ＩＳ米国リートＥＴＦ"/>
    <s v="特定"/>
    <n v="100"/>
    <s v="株"/>
    <n v="1456.97"/>
    <s v="円"/>
    <n v="2621"/>
    <s v="円"/>
    <m/>
    <m/>
    <n v="6"/>
    <s v="円"/>
    <n v="262100"/>
    <s v="-"/>
    <n v="116403"/>
    <n v="79.89"/>
    <m/>
    <m/>
    <s v="国内株式"/>
    <s v="1659"/>
    <s v="ＩＳ米国リートＥＴＦ"/>
    <s v="特定"/>
    <n v="100"/>
    <s v="株"/>
    <n v="1456.97"/>
    <s v="円"/>
    <n v="2621"/>
    <s v="円"/>
    <n v="0"/>
    <n v="0"/>
    <n v="6"/>
    <s v="円"/>
    <n v="262100"/>
    <s v="-"/>
    <n v="116403"/>
    <n v="0.79893889373151128"/>
    <m/>
    <m/>
    <s v="1株式・投信等"/>
    <s v="1株式"/>
    <s v="不動産"/>
    <s v="米国・リート"/>
    <s v="01 日本円"/>
    <x v="2"/>
    <x v="4"/>
  </r>
  <r>
    <m/>
    <d v="2022-09-15T00:00:00"/>
    <n v="235"/>
    <x v="0"/>
    <s v="02-楽天証券"/>
    <m/>
    <m/>
    <s v="国内株式"/>
    <n v="1659"/>
    <s v="ＩＳ米国リートＥＴＦ"/>
    <s v="NISA"/>
    <n v="1"/>
    <s v="株"/>
    <n v="1454"/>
    <s v="円"/>
    <n v="2621"/>
    <s v="円"/>
    <m/>
    <m/>
    <n v="6"/>
    <s v="円"/>
    <n v="2621"/>
    <s v="-"/>
    <n v="1167"/>
    <n v="80.260000000000005"/>
    <m/>
    <m/>
    <s v="国内株式"/>
    <s v="1659"/>
    <s v="ＩＳ米国リートＥＴＦ"/>
    <s v="NISA"/>
    <n v="1"/>
    <s v="株"/>
    <n v="1454"/>
    <s v="円"/>
    <n v="2621"/>
    <s v="円"/>
    <n v="0"/>
    <n v="0"/>
    <n v="6"/>
    <s v="円"/>
    <n v="2621"/>
    <s v="-"/>
    <n v="1167"/>
    <n v="0.80261348005502064"/>
    <m/>
    <m/>
    <s v="1株式・投信等"/>
    <s v="1株式"/>
    <s v="不動産"/>
    <s v="米国・リート"/>
    <s v="01 日本円"/>
    <x v="2"/>
    <x v="4"/>
  </r>
  <r>
    <m/>
    <d v="2022-09-15T00:00:00"/>
    <n v="236"/>
    <x v="0"/>
    <s v="02-楽天証券"/>
    <m/>
    <m/>
    <s v="国内株式"/>
    <n v="1678"/>
    <s v="ＮＦインド株"/>
    <s v="NISA"/>
    <n v="100"/>
    <s v="株"/>
    <n v="247.8"/>
    <s v="円"/>
    <n v="235.3"/>
    <s v="円"/>
    <m/>
    <m/>
    <n v="7.5"/>
    <s v="円"/>
    <n v="23530"/>
    <s v="-"/>
    <n v="-1250"/>
    <n v="-5.04"/>
    <m/>
    <m/>
    <s v="国内株式"/>
    <s v="1678"/>
    <s v="ＮＥＸＴ　ＦＵＮＤＳ　インド株式指数・Ｎｉｆｔｙ　５０連動型上場投信"/>
    <s v="NISA"/>
    <n v="100"/>
    <s v="株"/>
    <n v="247.8"/>
    <s v="円"/>
    <n v="235.3"/>
    <s v="円"/>
    <n v="0"/>
    <n v="0"/>
    <n v="7.5"/>
    <s v="円"/>
    <n v="23530"/>
    <s v="-"/>
    <n v="-1250"/>
    <n v="-5.0443906376109765E-2"/>
    <m/>
    <m/>
    <s v="1株式・投信等"/>
    <s v="1株式"/>
    <s v="新興国"/>
    <s v="インド"/>
    <s v="01 日本円"/>
    <x v="2"/>
    <x v="4"/>
  </r>
  <r>
    <m/>
    <d v="2022-09-15T00:00:00"/>
    <n v="237"/>
    <x v="0"/>
    <s v="02-楽天証券"/>
    <m/>
    <m/>
    <s v="国内株式"/>
    <n v="9142"/>
    <s v="九州旅客鉄道"/>
    <s v="NISA"/>
    <n v="100"/>
    <s v="株"/>
    <n v="2137"/>
    <s v="円"/>
    <n v="2385"/>
    <s v="円"/>
    <m/>
    <m/>
    <n v="53"/>
    <s v="円"/>
    <n v="238500"/>
    <s v="-"/>
    <n v="24800"/>
    <n v="11.6"/>
    <m/>
    <m/>
    <s v="国内株式"/>
    <s v="9142"/>
    <s v="九州旅客鉄道"/>
    <s v="NISA"/>
    <n v="100"/>
    <s v="株"/>
    <n v="2137"/>
    <s v="円"/>
    <n v="2385"/>
    <s v="円"/>
    <n v="0"/>
    <n v="0"/>
    <n v="53"/>
    <s v="円"/>
    <n v="238500"/>
    <s v="-"/>
    <n v="24800"/>
    <n v="0.11605053813757604"/>
    <m/>
    <m/>
    <s v="1株式・投信等"/>
    <s v="1株式"/>
    <s v="観光"/>
    <s v="鉄道"/>
    <s v="01 日本円"/>
    <x v="1"/>
    <x v="4"/>
  </r>
  <r>
    <m/>
    <d v="2022-09-15T00:00:00"/>
    <n v="238"/>
    <x v="0"/>
    <s v="02-楽天証券"/>
    <m/>
    <m/>
    <s v="国内株式"/>
    <n v="9202"/>
    <s v="ＡＮＡホールディングス"/>
    <s v="NISA"/>
    <n v="100"/>
    <s v="株"/>
    <n v="2191"/>
    <s v="円"/>
    <n v="2370.5"/>
    <s v="円"/>
    <m/>
    <m/>
    <n v="41"/>
    <s v="円"/>
    <n v="237050"/>
    <s v="-"/>
    <n v="17950"/>
    <n v="8.19"/>
    <m/>
    <m/>
    <s v="国内株式"/>
    <s v="9202"/>
    <s v="ＡＮＡホールディングス"/>
    <s v="NISA"/>
    <n v="100"/>
    <s v="株"/>
    <n v="2191"/>
    <s v="円"/>
    <n v="2370.5"/>
    <s v="円"/>
    <n v="0"/>
    <n v="0"/>
    <n v="41"/>
    <s v="円"/>
    <n v="237050"/>
    <s v="-"/>
    <n v="17950"/>
    <n v="8.1926061159287994E-2"/>
    <m/>
    <m/>
    <s v="1株式・投信等"/>
    <s v="1株式"/>
    <s v="観光"/>
    <s v="航空"/>
    <s v="01 日本円"/>
    <x v="1"/>
    <x v="4"/>
  </r>
  <r>
    <m/>
    <d v="2022-09-15T00:00:00"/>
    <n v="239"/>
    <x v="0"/>
    <s v="02-楽天証券"/>
    <m/>
    <m/>
    <s v="米国株式"/>
    <s v="VTI"/>
    <s v="バンガード・トータル・ストック・マーケットETF"/>
    <s v="特定"/>
    <n v="10"/>
    <s v="株"/>
    <n v="218.53"/>
    <s v="USD"/>
    <n v="222.09"/>
    <s v="USD"/>
    <m/>
    <m/>
    <n v="5.34"/>
    <s v="USD"/>
    <n v="255958"/>
    <s v="2,220.90 USD"/>
    <n v="16034"/>
    <n v="6.68"/>
    <m/>
    <m/>
    <s v="米国株式"/>
    <s v="VTI"/>
    <s v="バンガード・トータル・ストック・マーケットETF"/>
    <s v="特定"/>
    <n v="10"/>
    <s v="株"/>
    <n v="218.53"/>
    <s v="USD"/>
    <n v="222.09"/>
    <s v="USD"/>
    <n v="0"/>
    <n v="0"/>
    <n v="5.34"/>
    <s v="USD"/>
    <n v="255958"/>
    <s v="2,220.90 USD"/>
    <n v="16034"/>
    <n v="6.6829496007068903E-2"/>
    <m/>
    <m/>
    <s v="1株式・投信等"/>
    <s v="1株式"/>
    <s v="指数"/>
    <s v="全米国指数"/>
    <s v="02 米ドル（円換算）"/>
    <x v="2"/>
    <x v="4"/>
  </r>
  <r>
    <m/>
    <d v="2022-09-15T00:00:00"/>
    <n v="240"/>
    <x v="0"/>
    <s v="02-楽天証券"/>
    <m/>
    <m/>
    <s v="米国株式"/>
    <s v="VWO"/>
    <s v="バンガード・FTSE・エマージング・マーケッツETF"/>
    <s v="特定"/>
    <n v="10"/>
    <s v="株"/>
    <n v="43.945"/>
    <s v="USD"/>
    <n v="48.14"/>
    <s v="USD"/>
    <m/>
    <m/>
    <n v="0.09"/>
    <s v="USD"/>
    <n v="55481"/>
    <s v="481.40 USD"/>
    <n v="8363"/>
    <n v="17.739999999999998"/>
    <m/>
    <m/>
    <s v="米国株式"/>
    <s v="VWO"/>
    <s v="バンガード・FTSE・エマージング・マーケッツETF"/>
    <s v="特定"/>
    <n v="10"/>
    <s v="株"/>
    <n v="43.945"/>
    <s v="USD"/>
    <n v="48.14"/>
    <s v="USD"/>
    <n v="0"/>
    <n v="0"/>
    <n v="0.09"/>
    <s v="USD"/>
    <n v="55481"/>
    <s v="481.40 USD"/>
    <n v="8363"/>
    <n v="0.17749055562629992"/>
    <m/>
    <m/>
    <s v="1株式・投信等"/>
    <s v="1株式"/>
    <s v="新興国"/>
    <s v="新興国ETF"/>
    <s v="02 米ドル（円換算）"/>
    <x v="2"/>
    <x v="4"/>
  </r>
  <r>
    <m/>
    <d v="2022-09-15T00:00:00"/>
    <n v="241"/>
    <x v="0"/>
    <s v="02-楽天証券"/>
    <m/>
    <m/>
    <s v="米国株式"/>
    <s v="SLV"/>
    <s v="iシェアーズ シルバー・トラスト"/>
    <s v="NISA"/>
    <n v="30"/>
    <s v="株"/>
    <n v="23.575600000000001"/>
    <s v="USD"/>
    <n v="20.71"/>
    <s v="USD"/>
    <m/>
    <m/>
    <n v="-0.31"/>
    <s v="USD"/>
    <n v="71604"/>
    <s v="621.30 USD"/>
    <n v="-2116"/>
    <n v="-2.87"/>
    <m/>
    <m/>
    <s v="米国株式"/>
    <s v="SLV"/>
    <s v="iシェアーズ シルバー・トラスト"/>
    <s v="NISA"/>
    <n v="30"/>
    <s v="株"/>
    <n v="23.575600000000001"/>
    <s v="USD"/>
    <n v="20.71"/>
    <s v="USD"/>
    <n v="0"/>
    <n v="0"/>
    <n v="-0.31"/>
    <s v="USD"/>
    <n v="71604"/>
    <s v="621.30 USD"/>
    <n v="-2116"/>
    <n v="-2.8703201302224635E-2"/>
    <m/>
    <m/>
    <s v="3貴金属･ｺﾓ・仮通"/>
    <s v="3貴金属"/>
    <s v="シルバー"/>
    <s v="米国・シルバー"/>
    <s v="02 米ドル（円換算）"/>
    <x v="2"/>
    <x v="1"/>
  </r>
  <r>
    <m/>
    <d v="2022-09-15T00:00:00"/>
    <n v="242"/>
    <x v="0"/>
    <s v="02-楽天証券"/>
    <m/>
    <m/>
    <s v="米国株式"/>
    <s v="BND"/>
    <s v="バンガード・米国トータル債券市場ETF"/>
    <s v="特定"/>
    <n v="6"/>
    <s v="株"/>
    <n v="87.043300000000002"/>
    <s v="USD"/>
    <n v="83.06"/>
    <s v="USD"/>
    <m/>
    <m/>
    <n v="0.1"/>
    <s v="USD"/>
    <n v="57435"/>
    <s v="498.36 USD"/>
    <n v="2307"/>
    <n v="4.18"/>
    <m/>
    <m/>
    <s v="米国株式"/>
    <s v="BND"/>
    <s v="バンガード・米国トータル債券市場ETF"/>
    <s v="特定"/>
    <n v="6"/>
    <s v="株"/>
    <n v="87.043300000000002"/>
    <s v="USD"/>
    <n v="83.06"/>
    <s v="USD"/>
    <n v="0"/>
    <n v="0"/>
    <n v="0.1"/>
    <s v="USD"/>
    <n v="57435"/>
    <s v="498.36 USD"/>
    <n v="2307"/>
    <n v="4.1848062690465822E-2"/>
    <m/>
    <m/>
    <s v="2現金・米国債など"/>
    <s v="2米国債など"/>
    <s v="債券"/>
    <s v="米国債"/>
    <s v="02 米ドル（円換算）"/>
    <x v="2"/>
    <x v="1"/>
  </r>
  <r>
    <m/>
    <d v="2022-09-15T00:00:00"/>
    <n v="243"/>
    <x v="0"/>
    <s v="02-楽天証券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m/>
    <m/>
    <n v="-0.02"/>
    <s v="USD"/>
    <n v="80152"/>
    <s v="695.47 USD"/>
    <n v="3686"/>
    <n v="4.82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n v="0"/>
    <n v="0"/>
    <n v="-0.02"/>
    <s v="USD"/>
    <n v="80152"/>
    <s v="695.47 USD"/>
    <n v="3686"/>
    <n v="4.8204430727382105E-2"/>
    <m/>
    <m/>
    <s v="1株式・投信等"/>
    <s v="1株式"/>
    <s v="観光"/>
    <s v="航空・米国"/>
    <s v="02 米ドル（円換算）"/>
    <x v="2"/>
    <x v="4"/>
  </r>
  <r>
    <m/>
    <d v="2022-09-15T00:00:00"/>
    <n v="244"/>
    <x v="0"/>
    <s v="02-楽天証券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m/>
    <m/>
    <n v="-0.02"/>
    <s v="USD"/>
    <n v="47148"/>
    <s v="409.10 USD"/>
    <n v="-7196"/>
    <n v="-13.24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n v="0"/>
    <n v="0"/>
    <n v="-0.02"/>
    <s v="USD"/>
    <n v="47148"/>
    <s v="409.10 USD"/>
    <n v="-7196"/>
    <n v="-0.1324157220668335"/>
    <m/>
    <m/>
    <s v="1株式・投信等"/>
    <s v="1株式"/>
    <s v="観光"/>
    <s v="航空・米国"/>
    <s v="02 米ドル（円換算）"/>
    <x v="2"/>
    <x v="4"/>
  </r>
  <r>
    <m/>
    <d v="2022-09-15T00:00:00"/>
    <n v="245"/>
    <x v="0"/>
    <s v="02-楽天証券"/>
    <m/>
    <m/>
    <s v="米国株式"/>
    <s v="EIDO"/>
    <s v="iシェアーズ MSCI インドネシア ETF"/>
    <s v="特定"/>
    <n v="34"/>
    <s v="株"/>
    <n v="22.920200000000001"/>
    <s v="USD"/>
    <n v="23.2"/>
    <s v="USD"/>
    <m/>
    <m/>
    <n v="0.12"/>
    <s v="USD"/>
    <n v="90909"/>
    <s v="788.80 USD"/>
    <n v="7609"/>
    <n v="9.1300000000000008"/>
    <m/>
    <m/>
    <s v="米国株式"/>
    <s v="EIDO"/>
    <s v="iシェアーズ MSCI インドネシア ETF"/>
    <s v="特定"/>
    <n v="34"/>
    <s v="株"/>
    <n v="22.920200000000001"/>
    <s v="USD"/>
    <n v="23.2"/>
    <s v="USD"/>
    <n v="0"/>
    <n v="0"/>
    <n v="0.12"/>
    <s v="USD"/>
    <n v="90909"/>
    <s v="788.80 USD"/>
    <n v="7609"/>
    <n v="9.1344537815126053E-2"/>
    <m/>
    <m/>
    <s v="1株式・投信等"/>
    <s v="1株式"/>
    <s v="新興国"/>
    <s v="インドネシア"/>
    <s v="02 米ドル（円換算）"/>
    <x v="2"/>
    <x v="4"/>
  </r>
  <r>
    <m/>
    <d v="2022-09-15T00:00:00"/>
    <n v="246"/>
    <x v="0"/>
    <s v="02-楽天証券"/>
    <m/>
    <m/>
    <s v="米国株式"/>
    <s v="THD"/>
    <s v="iシェアーズ MSCI タイ ETF"/>
    <s v="特定"/>
    <n v="4"/>
    <s v="株"/>
    <n v="75.222499999999997"/>
    <s v="USD"/>
    <n v="75.06"/>
    <s v="USD"/>
    <m/>
    <m/>
    <n v="0.11"/>
    <s v="USD"/>
    <n v="34602"/>
    <s v="300.24 USD"/>
    <n v="3395"/>
    <n v="10.87"/>
    <m/>
    <m/>
    <s v="米国株式"/>
    <s v="THD"/>
    <s v="iシェアーズ MSCI タイ ETF"/>
    <s v="特定"/>
    <n v="4"/>
    <s v="株"/>
    <n v="75.222499999999997"/>
    <s v="USD"/>
    <n v="75.06"/>
    <s v="USD"/>
    <n v="0"/>
    <n v="0"/>
    <n v="0.11"/>
    <s v="USD"/>
    <n v="34602"/>
    <s v="300.24 USD"/>
    <n v="3395"/>
    <n v="0.10878969461979685"/>
    <m/>
    <m/>
    <s v="1株式・投信等"/>
    <s v="1株式"/>
    <s v="新興国"/>
    <s v="タイ"/>
    <s v="02 米ドル（円換算）"/>
    <x v="2"/>
    <x v="4"/>
  </r>
  <r>
    <m/>
    <d v="2022-09-15T00:00:00"/>
    <n v="247"/>
    <x v="0"/>
    <s v="02-楽天証券"/>
    <m/>
    <m/>
    <s v="米国株式"/>
    <s v="EPHE"/>
    <s v="iシェアーズ MSCI フィリピン ETF"/>
    <s v="特定"/>
    <n v="16"/>
    <s v="株"/>
    <n v="31.824999999999999"/>
    <s v="USD"/>
    <n v="31.69"/>
    <s v="USD"/>
    <m/>
    <m/>
    <n v="0.1"/>
    <s v="USD"/>
    <n v="58436"/>
    <s v="507.04 USD"/>
    <n v="4868"/>
    <n v="9.08"/>
    <m/>
    <m/>
    <s v="米国株式"/>
    <s v="EPHE"/>
    <s v="iシェアーズ MSCI フィリピン ETF"/>
    <s v="特定"/>
    <n v="16"/>
    <s v="株"/>
    <n v="31.824999999999999"/>
    <s v="USD"/>
    <n v="31.69"/>
    <s v="USD"/>
    <n v="0"/>
    <n v="0"/>
    <n v="0.1"/>
    <s v="USD"/>
    <n v="58436"/>
    <s v="507.04 USD"/>
    <n v="4868"/>
    <n v="9.0875149342891273E-2"/>
    <m/>
    <m/>
    <s v="1株式・投信等"/>
    <s v="1株式"/>
    <s v="新興国"/>
    <s v="フィリピン"/>
    <s v="02 米ドル（円換算）"/>
    <x v="2"/>
    <x v="4"/>
  </r>
  <r>
    <m/>
    <d v="2022-09-15T00:00:00"/>
    <n v="248"/>
    <x v="0"/>
    <s v="02-楽天証券"/>
    <m/>
    <m/>
    <s v="米国株式"/>
    <s v="EPHE"/>
    <s v="iシェアーズ MSCI フィリピン ETF"/>
    <s v="NISA"/>
    <n v="4"/>
    <s v="株"/>
    <n v="30.135000000000002"/>
    <s v="USD"/>
    <n v="31.69"/>
    <s v="USD"/>
    <m/>
    <m/>
    <n v="0.1"/>
    <s v="USD"/>
    <n v="14609"/>
    <s v="126.76 USD"/>
    <n v="1961"/>
    <n v="15.5"/>
    <m/>
    <m/>
    <s v="米国株式"/>
    <s v="EPHE"/>
    <s v="iシェアーズ MSCI フィリピン ETF"/>
    <s v="NISA"/>
    <n v="4"/>
    <s v="株"/>
    <n v="30.135000000000002"/>
    <s v="USD"/>
    <n v="31.69"/>
    <s v="USD"/>
    <n v="0"/>
    <n v="0"/>
    <n v="0.1"/>
    <s v="USD"/>
    <n v="14609"/>
    <s v="126.76 USD"/>
    <n v="1961"/>
    <n v="0.15504427577482605"/>
    <m/>
    <m/>
    <s v="1株式・投信等"/>
    <s v="1株式"/>
    <s v="新興国"/>
    <s v="フィリピン"/>
    <s v="02 米ドル（円換算）"/>
    <x v="2"/>
    <x v="4"/>
  </r>
  <r>
    <m/>
    <d v="2022-09-15T00:00:00"/>
    <n v="249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0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7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8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59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0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1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2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3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4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5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6"/>
    <x v="0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67"/>
    <x v="1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68"/>
    <x v="1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269"/>
    <x v="1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70"/>
    <x v="1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71"/>
    <x v="1"/>
    <s v="02-楽天証券"/>
    <s v="●ここにコピペ→"/>
    <s v="現預金"/>
    <s v="預り金"/>
    <n v="200000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200000"/>
    <m/>
    <m/>
    <n v="0"/>
    <m/>
    <m/>
    <s v="2現金・米国債など"/>
    <s v="2現金"/>
    <s v="預り金"/>
    <s v="預り金"/>
    <s v="01 日本円"/>
    <x v="1"/>
    <x v="1"/>
  </r>
  <r>
    <m/>
    <d v="2022-09-15T00:00:00"/>
    <n v="272"/>
    <x v="1"/>
    <s v="02-楽天証券"/>
    <m/>
    <s v="現預金"/>
    <s v="外貨預り金"/>
    <n v="300000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300000"/>
    <m/>
    <m/>
    <n v="0"/>
    <m/>
    <m/>
    <s v="2現金・米国債など"/>
    <s v="2現金"/>
    <s v="預り金"/>
    <s v="預り金"/>
    <s v="02 米ドル（円換算）"/>
    <x v="2"/>
    <x v="1"/>
  </r>
  <r>
    <m/>
    <d v="2022-09-15T00:00:00"/>
    <n v="273"/>
    <x v="1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74"/>
    <x v="1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275"/>
    <x v="1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276"/>
    <x v="1"/>
    <s v="02-楽天証券"/>
    <s v="●ここにコピペ→→→→→"/>
    <m/>
    <s v="国内株式"/>
    <n v="1540"/>
    <s v="純金上場信託"/>
    <s v="特定"/>
    <n v="1"/>
    <s v="株"/>
    <n v="5900"/>
    <s v="円"/>
    <n v="6358"/>
    <s v="円"/>
    <m/>
    <m/>
    <n v="-11"/>
    <s v="円"/>
    <n v="6358"/>
    <s v="-"/>
    <n v="458"/>
    <n v="7.76"/>
    <m/>
    <m/>
    <s v="国内株式"/>
    <s v="1540"/>
    <s v="純金上場信託"/>
    <s v="特定"/>
    <n v="1"/>
    <s v="株"/>
    <n v="5900"/>
    <s v="円"/>
    <n v="6358"/>
    <s v="円"/>
    <n v="0"/>
    <n v="0"/>
    <n v="-11"/>
    <s v="円"/>
    <n v="6358"/>
    <s v="-"/>
    <n v="458"/>
    <n v="7.7627118644067794E-2"/>
    <m/>
    <m/>
    <s v="3貴金属･ｺﾓ・仮通"/>
    <s v="3貴金属"/>
    <s v="ゴールド"/>
    <s v="国内・ゴールド"/>
    <s v="01 日本円"/>
    <x v="1"/>
    <x v="1"/>
  </r>
  <r>
    <m/>
    <d v="2022-09-15T00:00:00"/>
    <n v="277"/>
    <x v="1"/>
    <s v="02-楽天証券"/>
    <s v="＜CSVファイルより＞"/>
    <m/>
    <s v="国内株式"/>
    <n v="1540"/>
    <s v="純金上場信託"/>
    <s v="NISA"/>
    <n v="20"/>
    <s v="株"/>
    <n v="5954"/>
    <s v="円"/>
    <n v="6358"/>
    <s v="円"/>
    <m/>
    <m/>
    <n v="-11"/>
    <s v="円"/>
    <n v="127160"/>
    <s v="-"/>
    <n v="8080"/>
    <n v="6.78"/>
    <m/>
    <m/>
    <s v="国内株式"/>
    <s v="1540"/>
    <s v="純金上場信託"/>
    <s v="NISA"/>
    <n v="20"/>
    <s v="株"/>
    <n v="5954"/>
    <s v="円"/>
    <n v="6358"/>
    <s v="円"/>
    <n v="0"/>
    <n v="0"/>
    <n v="-11"/>
    <s v="円"/>
    <n v="127160"/>
    <s v="-"/>
    <n v="8080"/>
    <n v="6.7853543836076585E-2"/>
    <m/>
    <m/>
    <s v="3貴金属･ｺﾓ・仮通"/>
    <s v="3貴金属"/>
    <s v="ゴールド"/>
    <s v="国内・ゴールド"/>
    <s v="01 日本円"/>
    <x v="1"/>
    <x v="1"/>
  </r>
  <r>
    <m/>
    <d v="2022-09-15T00:00:00"/>
    <n v="278"/>
    <x v="1"/>
    <s v="02-楽天証券"/>
    <m/>
    <m/>
    <s v="国内株式"/>
    <n v="1541"/>
    <s v="純プラチナ上場信託"/>
    <s v="特定"/>
    <n v="6"/>
    <s v="株"/>
    <n v="3270"/>
    <s v="円"/>
    <n v="3560"/>
    <s v="円"/>
    <m/>
    <m/>
    <n v="45"/>
    <s v="円"/>
    <n v="21360"/>
    <s v="-"/>
    <n v="1740"/>
    <n v="8.86"/>
    <m/>
    <m/>
    <s v="国内株式"/>
    <s v="1541"/>
    <s v="純プラチナ上場信託"/>
    <s v="特定"/>
    <n v="6"/>
    <s v="株"/>
    <n v="3270"/>
    <s v="円"/>
    <n v="3560"/>
    <s v="円"/>
    <n v="0"/>
    <n v="0"/>
    <n v="45"/>
    <s v="円"/>
    <n v="21360"/>
    <s v="-"/>
    <n v="1740"/>
    <n v="8.8685015290519878E-2"/>
    <m/>
    <m/>
    <s v="3貴金属･ｺﾓ・仮通"/>
    <s v="3貴金属"/>
    <s v="プラチナ"/>
    <s v="国内・プラチナ"/>
    <s v="01 日本円"/>
    <x v="1"/>
    <x v="1"/>
  </r>
  <r>
    <m/>
    <d v="2022-09-15T00:00:00"/>
    <n v="279"/>
    <x v="1"/>
    <s v="02-楽天証券"/>
    <m/>
    <m/>
    <s v="国内株式"/>
    <n v="1615"/>
    <s v="ＮＦ銀行業"/>
    <s v="特定"/>
    <n v="600"/>
    <s v="株"/>
    <n v="168"/>
    <s v="円"/>
    <n v="164.5"/>
    <s v="円"/>
    <m/>
    <m/>
    <n v="3.1"/>
    <s v="円"/>
    <n v="98700"/>
    <s v="-"/>
    <n v="-2100"/>
    <n v="-2.08"/>
    <m/>
    <m/>
    <s v="国内株式"/>
    <s v="1615"/>
    <s v="ＮＦ銀行業"/>
    <s v="特定"/>
    <n v="600"/>
    <s v="株"/>
    <n v="168"/>
    <s v="円"/>
    <n v="164.5"/>
    <s v="円"/>
    <n v="0"/>
    <n v="0"/>
    <n v="3.1"/>
    <s v="円"/>
    <n v="98700"/>
    <s v="-"/>
    <n v="-2100"/>
    <n v="-2.0833333333333332E-2"/>
    <m/>
    <m/>
    <s v="1株式・投信等"/>
    <s v="1株式"/>
    <s v="金融"/>
    <s v="銀行業"/>
    <s v="01 日本円"/>
    <x v="1"/>
    <x v="4"/>
  </r>
  <r>
    <m/>
    <d v="2022-09-15T00:00:00"/>
    <n v="280"/>
    <x v="1"/>
    <s v="02-楽天証券"/>
    <m/>
    <m/>
    <s v="国内株式"/>
    <n v="1659"/>
    <s v="ＩＳ米国リートＥＴＦ"/>
    <s v="特定"/>
    <n v="100"/>
    <s v="株"/>
    <n v="1456.97"/>
    <s v="円"/>
    <n v="2621"/>
    <s v="円"/>
    <m/>
    <m/>
    <n v="6"/>
    <s v="円"/>
    <n v="262100"/>
    <s v="-"/>
    <n v="116403"/>
    <n v="79.89"/>
    <m/>
    <m/>
    <s v="国内株式"/>
    <s v="1659"/>
    <s v="ＩＳ米国リートＥＴＦ"/>
    <s v="特定"/>
    <n v="100"/>
    <s v="株"/>
    <n v="1456.97"/>
    <s v="円"/>
    <n v="2621"/>
    <s v="円"/>
    <n v="0"/>
    <n v="0"/>
    <n v="6"/>
    <s v="円"/>
    <n v="262100"/>
    <s v="-"/>
    <n v="116403"/>
    <n v="0.79893889373151128"/>
    <m/>
    <m/>
    <s v="1株式・投信等"/>
    <s v="1株式"/>
    <s v="不動産"/>
    <s v="米国・リート"/>
    <s v="01 日本円"/>
    <x v="2"/>
    <x v="4"/>
  </r>
  <r>
    <m/>
    <d v="2022-09-15T00:00:00"/>
    <n v="281"/>
    <x v="1"/>
    <s v="02-楽天証券"/>
    <m/>
    <m/>
    <s v="国内株式"/>
    <n v="1659"/>
    <s v="ＩＳ米国リートＥＴＦ"/>
    <s v="NISA"/>
    <n v="1"/>
    <s v="株"/>
    <n v="1454"/>
    <s v="円"/>
    <n v="2621"/>
    <s v="円"/>
    <m/>
    <m/>
    <n v="6"/>
    <s v="円"/>
    <n v="2621"/>
    <s v="-"/>
    <n v="1167"/>
    <n v="80.260000000000005"/>
    <m/>
    <m/>
    <s v="国内株式"/>
    <s v="1659"/>
    <s v="ＩＳ米国リートＥＴＦ"/>
    <s v="NISA"/>
    <n v="1"/>
    <s v="株"/>
    <n v="1454"/>
    <s v="円"/>
    <n v="2621"/>
    <s v="円"/>
    <n v="0"/>
    <n v="0"/>
    <n v="6"/>
    <s v="円"/>
    <n v="2621"/>
    <s v="-"/>
    <n v="1167"/>
    <n v="0.80261348005502064"/>
    <m/>
    <m/>
    <s v="1株式・投信等"/>
    <s v="1株式"/>
    <s v="不動産"/>
    <s v="米国・リート"/>
    <s v="01 日本円"/>
    <x v="2"/>
    <x v="4"/>
  </r>
  <r>
    <m/>
    <d v="2022-09-15T00:00:00"/>
    <n v="282"/>
    <x v="1"/>
    <s v="02-楽天証券"/>
    <m/>
    <m/>
    <s v="国内株式"/>
    <n v="1678"/>
    <s v="ＮＦインド株"/>
    <s v="NISA"/>
    <n v="100"/>
    <s v="株"/>
    <n v="247.8"/>
    <s v="円"/>
    <n v="235.3"/>
    <s v="円"/>
    <m/>
    <m/>
    <n v="7.5"/>
    <s v="円"/>
    <n v="23530"/>
    <s v="-"/>
    <n v="-1250"/>
    <n v="-5.04"/>
    <m/>
    <m/>
    <s v="国内株式"/>
    <s v="1678"/>
    <s v="ＮＥＸＴ　ＦＵＮＤＳ　インド株式指数・Ｎｉｆｔｙ　５０連動型上場投信"/>
    <s v="NISA"/>
    <n v="100"/>
    <s v="株"/>
    <n v="247.8"/>
    <s v="円"/>
    <n v="235.3"/>
    <s v="円"/>
    <n v="0"/>
    <n v="0"/>
    <n v="7.5"/>
    <s v="円"/>
    <n v="23530"/>
    <s v="-"/>
    <n v="-1250"/>
    <n v="-5.0443906376109765E-2"/>
    <m/>
    <m/>
    <s v="1株式・投信等"/>
    <s v="1株式"/>
    <s v="新興国"/>
    <s v="インド"/>
    <s v="01 日本円"/>
    <x v="2"/>
    <x v="4"/>
  </r>
  <r>
    <m/>
    <d v="2022-09-15T00:00:00"/>
    <n v="283"/>
    <x v="1"/>
    <s v="02-楽天証券"/>
    <m/>
    <m/>
    <s v="国内株式"/>
    <n v="9142"/>
    <s v="九州旅客鉄道"/>
    <s v="NISA"/>
    <n v="100"/>
    <s v="株"/>
    <n v="2137"/>
    <s v="円"/>
    <n v="2385"/>
    <s v="円"/>
    <m/>
    <m/>
    <n v="53"/>
    <s v="円"/>
    <n v="238500"/>
    <s v="-"/>
    <n v="24800"/>
    <n v="11.6"/>
    <m/>
    <m/>
    <s v="国内株式"/>
    <s v="9142"/>
    <s v="九州旅客鉄道"/>
    <s v="NISA"/>
    <n v="100"/>
    <s v="株"/>
    <n v="2137"/>
    <s v="円"/>
    <n v="2385"/>
    <s v="円"/>
    <n v="0"/>
    <n v="0"/>
    <n v="53"/>
    <s v="円"/>
    <n v="238500"/>
    <s v="-"/>
    <n v="24800"/>
    <n v="0.11605053813757604"/>
    <m/>
    <m/>
    <s v="1株式・投信等"/>
    <s v="1株式"/>
    <s v="観光"/>
    <s v="鉄道"/>
    <s v="01 日本円"/>
    <x v="1"/>
    <x v="4"/>
  </r>
  <r>
    <m/>
    <d v="2022-09-15T00:00:00"/>
    <n v="284"/>
    <x v="1"/>
    <s v="02-楽天証券"/>
    <m/>
    <m/>
    <s v="米国株式"/>
    <s v="VTI"/>
    <s v="バンガード・トータル・ストック・マーケットETF"/>
    <s v="特定"/>
    <n v="10"/>
    <s v="株"/>
    <n v="218.53"/>
    <s v="USD"/>
    <n v="222.09"/>
    <s v="USD"/>
    <m/>
    <m/>
    <n v="5.34"/>
    <s v="USD"/>
    <n v="255958"/>
    <s v="2,220.90 USD"/>
    <n v="16034"/>
    <n v="6.68"/>
    <m/>
    <m/>
    <s v="米国株式"/>
    <s v="VTI"/>
    <s v="バンガード・トータル・ストック・マーケットETF"/>
    <s v="特定"/>
    <n v="10"/>
    <s v="株"/>
    <n v="218.53"/>
    <s v="USD"/>
    <n v="222.09"/>
    <s v="USD"/>
    <n v="0"/>
    <n v="0"/>
    <n v="5.34"/>
    <s v="USD"/>
    <n v="255958"/>
    <s v="2,220.90 USD"/>
    <n v="16034"/>
    <n v="6.6829496007068903E-2"/>
    <m/>
    <m/>
    <s v="1株式・投信等"/>
    <s v="1株式"/>
    <s v="指数"/>
    <s v="全米国指数"/>
    <s v="02 米ドル（円換算）"/>
    <x v="2"/>
    <x v="4"/>
  </r>
  <r>
    <m/>
    <d v="2022-09-15T00:00:00"/>
    <n v="285"/>
    <x v="1"/>
    <s v="02-楽天証券"/>
    <m/>
    <m/>
    <s v="米国株式"/>
    <s v="VWO"/>
    <s v="バンガード・FTSE・エマージング・マーケッツETF"/>
    <s v="特定"/>
    <n v="10"/>
    <s v="株"/>
    <n v="43.945"/>
    <s v="USD"/>
    <n v="48.14"/>
    <s v="USD"/>
    <m/>
    <m/>
    <n v="0.09"/>
    <s v="USD"/>
    <n v="55481"/>
    <s v="481.40 USD"/>
    <n v="8363"/>
    <n v="17.739999999999998"/>
    <m/>
    <m/>
    <s v="米国株式"/>
    <s v="VWO"/>
    <s v="バンガード・FTSE・エマージング・マーケッツETF"/>
    <s v="特定"/>
    <n v="10"/>
    <s v="株"/>
    <n v="43.945"/>
    <s v="USD"/>
    <n v="48.14"/>
    <s v="USD"/>
    <n v="0"/>
    <n v="0"/>
    <n v="0.09"/>
    <s v="USD"/>
    <n v="55481"/>
    <s v="481.40 USD"/>
    <n v="8363"/>
    <n v="0.17749055562629992"/>
    <m/>
    <m/>
    <s v="1株式・投信等"/>
    <s v="1株式"/>
    <s v="新興国"/>
    <s v="新興国ETF"/>
    <s v="02 米ドル（円換算）"/>
    <x v="2"/>
    <x v="4"/>
  </r>
  <r>
    <m/>
    <d v="2022-09-15T00:00:00"/>
    <n v="286"/>
    <x v="1"/>
    <s v="02-楽天証券"/>
    <m/>
    <m/>
    <s v="米国株式"/>
    <s v="SLV"/>
    <s v="iシェアーズ シルバー・トラスト"/>
    <s v="NISA"/>
    <n v="30"/>
    <s v="株"/>
    <n v="23.575600000000001"/>
    <s v="USD"/>
    <n v="20.71"/>
    <s v="USD"/>
    <m/>
    <m/>
    <n v="-0.31"/>
    <s v="USD"/>
    <n v="71604"/>
    <s v="621.30 USD"/>
    <n v="-2116"/>
    <n v="-2.87"/>
    <m/>
    <m/>
    <s v="米国株式"/>
    <s v="SLV"/>
    <s v="iシェアーズ シルバー・トラスト"/>
    <s v="NISA"/>
    <n v="30"/>
    <s v="株"/>
    <n v="23.575600000000001"/>
    <s v="USD"/>
    <n v="20.71"/>
    <s v="USD"/>
    <n v="0"/>
    <n v="0"/>
    <n v="-0.31"/>
    <s v="USD"/>
    <n v="71604"/>
    <s v="621.30 USD"/>
    <n v="-2116"/>
    <n v="-2.8703201302224635E-2"/>
    <m/>
    <m/>
    <s v="3貴金属･ｺﾓ・仮通"/>
    <s v="3貴金属"/>
    <s v="シルバー"/>
    <s v="米国・シルバー"/>
    <s v="02 米ドル（円換算）"/>
    <x v="2"/>
    <x v="1"/>
  </r>
  <r>
    <m/>
    <d v="2022-09-15T00:00:00"/>
    <n v="287"/>
    <x v="1"/>
    <s v="02-楽天証券"/>
    <m/>
    <m/>
    <s v="米国株式"/>
    <s v="VT"/>
    <s v="バンガード・トータル・ワールド・ストックETF"/>
    <s v="NISA"/>
    <n v="1"/>
    <s v="株"/>
    <n v="68.209999999999994"/>
    <s v="USD"/>
    <n v="100.42"/>
    <s v="USD"/>
    <m/>
    <m/>
    <n v="1.64"/>
    <s v="USD"/>
    <n v="11573"/>
    <s v="100.42 USD"/>
    <n v="4498"/>
    <n v="63.57"/>
    <m/>
    <m/>
    <s v="米国株式"/>
    <s v="VT"/>
    <s v="バンガード・トータル・ワールド・ストックETF"/>
    <s v="NISA"/>
    <n v="1"/>
    <s v="株"/>
    <n v="68.209999999999994"/>
    <s v="USD"/>
    <n v="100.42"/>
    <s v="USD"/>
    <n v="0"/>
    <n v="0"/>
    <n v="1.64"/>
    <s v="USD"/>
    <n v="11573"/>
    <s v="100.42 USD"/>
    <n v="4498"/>
    <n v="0.63575971731448766"/>
    <m/>
    <m/>
    <s v="1株式・投信等"/>
    <s v="1株式"/>
    <s v="指数"/>
    <s v="全世界指数"/>
    <s v="02 米ドル（円換算）"/>
    <x v="2"/>
    <x v="4"/>
  </r>
  <r>
    <m/>
    <d v="2022-09-15T00:00:00"/>
    <n v="288"/>
    <x v="1"/>
    <s v="02-楽天証券"/>
    <m/>
    <m/>
    <s v="米国株式"/>
    <s v="BND"/>
    <s v="バンガード・米国トータル債券市場ETF"/>
    <s v="特定"/>
    <n v="6"/>
    <s v="株"/>
    <n v="87.043300000000002"/>
    <s v="USD"/>
    <n v="83.06"/>
    <s v="USD"/>
    <m/>
    <m/>
    <n v="0.1"/>
    <s v="USD"/>
    <n v="57435"/>
    <s v="498.36 USD"/>
    <n v="2307"/>
    <n v="4.18"/>
    <m/>
    <m/>
    <s v="米国株式"/>
    <s v="BND"/>
    <s v="バンガード・米国トータル債券市場ETF"/>
    <s v="特定"/>
    <n v="6"/>
    <s v="株"/>
    <n v="87.043300000000002"/>
    <s v="USD"/>
    <n v="83.06"/>
    <s v="USD"/>
    <n v="0"/>
    <n v="0"/>
    <n v="0.1"/>
    <s v="USD"/>
    <n v="57435"/>
    <s v="498.36 USD"/>
    <n v="2307"/>
    <n v="4.1848062690465822E-2"/>
    <m/>
    <m/>
    <s v="2現金・米国債など"/>
    <s v="2米国債など"/>
    <s v="債券"/>
    <s v="米国債"/>
    <s v="02 米ドル（円換算）"/>
    <x v="2"/>
    <x v="1"/>
  </r>
  <r>
    <m/>
    <d v="2022-09-15T00:00:00"/>
    <n v="289"/>
    <x v="1"/>
    <s v="02-楽天証券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m/>
    <m/>
    <n v="-0.02"/>
    <s v="USD"/>
    <n v="80152"/>
    <s v="695.47 USD"/>
    <n v="3686"/>
    <n v="4.82"/>
    <m/>
    <m/>
    <s v="米国株式"/>
    <s v="UAL"/>
    <s v="ユナイテッド・エアラインズ・ホールディングス"/>
    <s v="特定"/>
    <n v="17"/>
    <s v="株"/>
    <n v="42.514699999999998"/>
    <s v="USD"/>
    <n v="40.909999999999997"/>
    <s v="USD"/>
    <n v="0"/>
    <n v="0"/>
    <n v="-0.02"/>
    <s v="USD"/>
    <n v="80152"/>
    <s v="695.47 USD"/>
    <n v="3686"/>
    <n v="4.8204430727382105E-2"/>
    <m/>
    <m/>
    <s v="1株式・投信等"/>
    <s v="1株式"/>
    <s v="観光"/>
    <s v="航空・米国"/>
    <s v="02 米ドル（円換算）"/>
    <x v="2"/>
    <x v="4"/>
  </r>
  <r>
    <m/>
    <d v="2022-09-15T00:00:00"/>
    <n v="290"/>
    <x v="1"/>
    <s v="02-楽天証券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m/>
    <m/>
    <n v="-0.02"/>
    <s v="USD"/>
    <n v="47148"/>
    <s v="409.10 USD"/>
    <n v="-7196"/>
    <n v="-13.24"/>
    <m/>
    <m/>
    <s v="米国株式"/>
    <s v="UAL"/>
    <s v="ユナイテッド・エアラインズ・ホールディングス"/>
    <s v="NISA"/>
    <n v="10"/>
    <s v="株"/>
    <n v="46.667999999999999"/>
    <s v="USD"/>
    <n v="40.909999999999997"/>
    <s v="USD"/>
    <n v="0"/>
    <n v="0"/>
    <n v="-0.02"/>
    <s v="USD"/>
    <n v="47148"/>
    <s v="409.10 USD"/>
    <n v="-7196"/>
    <n v="-0.1324157220668335"/>
    <m/>
    <m/>
    <s v="1株式・投信等"/>
    <s v="1株式"/>
    <s v="観光"/>
    <s v="航空・米国"/>
    <s v="02 米ドル（円換算）"/>
    <x v="2"/>
    <x v="4"/>
  </r>
  <r>
    <m/>
    <d v="2022-09-15T00:00:00"/>
    <n v="291"/>
    <x v="1"/>
    <s v="02-楽天証券"/>
    <m/>
    <m/>
    <s v="米国株式"/>
    <s v="EIDO"/>
    <s v="iシェアーズ MSCI インドネシア ETF"/>
    <s v="特定"/>
    <n v="34"/>
    <s v="株"/>
    <n v="22.920200000000001"/>
    <s v="USD"/>
    <n v="23.2"/>
    <s v="USD"/>
    <m/>
    <m/>
    <n v="0.12"/>
    <s v="USD"/>
    <n v="90909"/>
    <s v="788.80 USD"/>
    <n v="7609"/>
    <n v="9.1300000000000008"/>
    <m/>
    <m/>
    <s v="米国株式"/>
    <s v="EIDO"/>
    <s v="iシェアーズ MSCI インドネシア ETF"/>
    <s v="特定"/>
    <n v="34"/>
    <s v="株"/>
    <n v="22.920200000000001"/>
    <s v="USD"/>
    <n v="23.2"/>
    <s v="USD"/>
    <n v="0"/>
    <n v="0"/>
    <n v="0.12"/>
    <s v="USD"/>
    <n v="90909"/>
    <s v="788.80 USD"/>
    <n v="7609"/>
    <n v="9.1344537815126053E-2"/>
    <m/>
    <m/>
    <s v="1株式・投信等"/>
    <s v="1株式"/>
    <s v="新興国"/>
    <s v="インドネシア"/>
    <s v="02 米ドル（円換算）"/>
    <x v="2"/>
    <x v="4"/>
  </r>
  <r>
    <m/>
    <d v="2022-09-15T00:00:00"/>
    <n v="292"/>
    <x v="1"/>
    <s v="02-楽天証券"/>
    <m/>
    <m/>
    <s v="米国株式"/>
    <s v="THD"/>
    <s v="iシェアーズ MSCI タイ ETF"/>
    <s v="特定"/>
    <n v="4"/>
    <s v="株"/>
    <n v="75.222499999999997"/>
    <s v="USD"/>
    <n v="75.06"/>
    <s v="USD"/>
    <m/>
    <m/>
    <n v="0.11"/>
    <s v="USD"/>
    <n v="34602"/>
    <s v="300.24 USD"/>
    <n v="3395"/>
    <n v="10.87"/>
    <m/>
    <m/>
    <s v="米国株式"/>
    <s v="THD"/>
    <s v="iシェアーズ MSCI タイ ETF"/>
    <s v="特定"/>
    <n v="4"/>
    <s v="株"/>
    <n v="75.222499999999997"/>
    <s v="USD"/>
    <n v="75.06"/>
    <s v="USD"/>
    <n v="0"/>
    <n v="0"/>
    <n v="0.11"/>
    <s v="USD"/>
    <n v="34602"/>
    <s v="300.24 USD"/>
    <n v="3395"/>
    <n v="0.10878969461979685"/>
    <m/>
    <m/>
    <s v="1株式・投信等"/>
    <s v="1株式"/>
    <s v="新興国"/>
    <s v="タイ"/>
    <s v="02 米ドル（円換算）"/>
    <x v="2"/>
    <x v="4"/>
  </r>
  <r>
    <m/>
    <d v="2022-09-15T00:00:00"/>
    <n v="293"/>
    <x v="1"/>
    <s v="02-楽天証券"/>
    <m/>
    <m/>
    <s v="米国株式"/>
    <s v="EPHE"/>
    <s v="iシェアーズ MSCI フィリピン ETF"/>
    <s v="特定"/>
    <n v="16"/>
    <s v="株"/>
    <n v="31.824999999999999"/>
    <s v="USD"/>
    <n v="31.69"/>
    <s v="USD"/>
    <m/>
    <m/>
    <n v="0.1"/>
    <s v="USD"/>
    <n v="58436"/>
    <s v="507.04 USD"/>
    <n v="4868"/>
    <n v="9.08"/>
    <m/>
    <m/>
    <s v="米国株式"/>
    <s v="EPHE"/>
    <s v="iシェアーズ MSCI フィリピン ETF"/>
    <s v="特定"/>
    <n v="16"/>
    <s v="株"/>
    <n v="31.824999999999999"/>
    <s v="USD"/>
    <n v="31.69"/>
    <s v="USD"/>
    <n v="0"/>
    <n v="0"/>
    <n v="0.1"/>
    <s v="USD"/>
    <n v="58436"/>
    <s v="507.04 USD"/>
    <n v="4868"/>
    <n v="9.0875149342891273E-2"/>
    <m/>
    <m/>
    <s v="1株式・投信等"/>
    <s v="1株式"/>
    <s v="新興国"/>
    <s v="フィリピン"/>
    <s v="02 米ドル（円換算）"/>
    <x v="2"/>
    <x v="4"/>
  </r>
  <r>
    <m/>
    <d v="2022-09-15T00:00:00"/>
    <n v="294"/>
    <x v="1"/>
    <s v="02-楽天証券"/>
    <m/>
    <m/>
    <s v="米国株式"/>
    <s v="EPHE"/>
    <s v="iシェアーズ MSCI フィリピン ETF"/>
    <s v="NISA"/>
    <n v="4"/>
    <s v="株"/>
    <n v="30.135000000000002"/>
    <s v="USD"/>
    <n v="31.69"/>
    <s v="USD"/>
    <m/>
    <m/>
    <n v="0.1"/>
    <s v="USD"/>
    <n v="14609"/>
    <s v="126.76 USD"/>
    <n v="1961"/>
    <n v="15.5"/>
    <m/>
    <m/>
    <s v="米国株式"/>
    <s v="EPHE"/>
    <s v="iシェアーズ MSCI フィリピン ETF"/>
    <s v="NISA"/>
    <n v="4"/>
    <s v="株"/>
    <n v="30.135000000000002"/>
    <s v="USD"/>
    <n v="31.69"/>
    <s v="USD"/>
    <n v="0"/>
    <n v="0"/>
    <n v="0.1"/>
    <s v="USD"/>
    <n v="14609"/>
    <s v="126.76 USD"/>
    <n v="1961"/>
    <n v="0.15504427577482605"/>
    <m/>
    <m/>
    <s v="1株式・投信等"/>
    <s v="1株式"/>
    <s v="新興国"/>
    <s v="フィリピン"/>
    <s v="02 米ドル（円換算）"/>
    <x v="2"/>
    <x v="4"/>
  </r>
  <r>
    <m/>
    <d v="2022-09-15T00:00:00"/>
    <n v="295"/>
    <x v="1"/>
    <s v="02-楽天証券"/>
    <m/>
    <m/>
    <s v="投資信託"/>
    <m/>
    <s v="楽天・全米株式インデックス・ファンド（楽天・バンガード・ファンド（全米株式））"/>
    <s v="NISA"/>
    <n v="27233"/>
    <s v="口"/>
    <n v="19692.650000000001"/>
    <s v="円"/>
    <n v="18022"/>
    <s v="円"/>
    <m/>
    <m/>
    <n v="-7"/>
    <s v="円"/>
    <n v="49079"/>
    <s v="-"/>
    <n v="-4550"/>
    <n v="-8.48"/>
    <m/>
    <m/>
    <s v="投資信託"/>
    <s v="楽天・全米株式インデックス・ファンド（楽天・バンガード・ファンド（全米株式））"/>
    <s v="楽天・全米株式インデックス・ファンド（楽天・バンガード・ファンド（全米株式））"/>
    <s v="NISA"/>
    <n v="27233"/>
    <s v="口"/>
    <n v="19692.650000000001"/>
    <s v="円"/>
    <n v="18022"/>
    <s v="円"/>
    <n v="0"/>
    <n v="0"/>
    <n v="-7"/>
    <s v="円"/>
    <n v="49079"/>
    <s v="-"/>
    <n v="-4550"/>
    <n v="-8.4842156296033866E-2"/>
    <m/>
    <m/>
    <s v="1株式・投信等"/>
    <s v="1投信"/>
    <s v="指数"/>
    <s v="全米株式"/>
    <s v="01 日本円"/>
    <x v="2"/>
    <x v="4"/>
  </r>
  <r>
    <m/>
    <d v="2022-09-15T00:00:00"/>
    <n v="296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97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98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299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0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1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2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3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4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5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6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7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8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09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10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11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12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13"/>
    <x v="1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14"/>
    <x v="2"/>
    <s v="20-楽天銀行"/>
    <s v="00-楽天銀行用"/>
    <s v="現預金"/>
    <s v="ここから1"/>
    <s v="ここから2"/>
    <s v="ここから3"/>
    <s v="ここから4"/>
    <s v="ここから5"/>
    <s v="ここから6"/>
    <s v="ここから7"/>
    <s v="ここから8"/>
    <s v="ここから9"/>
    <s v="ここから10"/>
    <s v="ここから11"/>
    <s v="ここから12"/>
    <s v="ここから13"/>
    <s v="ここから14"/>
    <s v="ここから15"/>
    <s v="ここから16"/>
    <s v="ここから17"/>
    <s v="ここから18"/>
    <m/>
    <m/>
    <s v="00-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315"/>
    <x v="2"/>
    <s v="20-楽天銀行"/>
    <s v="●ここにコピペ→"/>
    <s v="現預金"/>
    <s v="楽天銀行普通預金残高"/>
    <n v="100000"/>
    <s v="円"/>
    <m/>
    <m/>
    <m/>
    <m/>
    <m/>
    <m/>
    <m/>
    <m/>
    <m/>
    <m/>
    <m/>
    <m/>
    <m/>
    <m/>
    <m/>
    <m/>
    <m/>
    <m/>
    <s v="楽天銀行・普通口座"/>
    <s v="楽天銀行・普通口座"/>
    <s v="現金"/>
    <m/>
    <m/>
    <m/>
    <m/>
    <m/>
    <m/>
    <m/>
    <m/>
    <m/>
    <m/>
    <n v="100000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316"/>
    <x v="2"/>
    <s v="20-楽天銀行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17"/>
    <x v="2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318"/>
    <x v="2"/>
    <s v="02-楽天証券"/>
    <s v="●ここにコピペ→"/>
    <s v="現預金"/>
    <s v="預り金"/>
    <n v="200000"/>
    <s v="円"/>
    <m/>
    <s v=" "/>
    <s v=" "/>
    <s v=" "/>
    <m/>
    <m/>
    <m/>
    <m/>
    <m/>
    <m/>
    <m/>
    <m/>
    <m/>
    <m/>
    <m/>
    <m/>
    <m/>
    <m/>
    <s v="楽天証券・預り金"/>
    <s v="楽天証券・預り金"/>
    <s v="現金"/>
    <m/>
    <m/>
    <m/>
    <m/>
    <m/>
    <m/>
    <m/>
    <m/>
    <m/>
    <m/>
    <n v="200000"/>
    <m/>
    <m/>
    <n v="0"/>
    <m/>
    <m/>
    <s v="2現金・米国債など"/>
    <s v="2現金"/>
    <s v="預り金"/>
    <s v="預り金"/>
    <s v="01 日本円"/>
    <x v="1"/>
    <x v="1"/>
  </r>
  <r>
    <m/>
    <d v="2022-09-15T00:00:00"/>
    <n v="319"/>
    <x v="2"/>
    <s v="02-楽天証券"/>
    <m/>
    <s v="現預金"/>
    <s v="外貨預り金"/>
    <n v="300000"/>
    <s v="円"/>
    <m/>
    <m/>
    <m/>
    <m/>
    <m/>
    <m/>
    <m/>
    <m/>
    <m/>
    <m/>
    <m/>
    <m/>
    <m/>
    <m/>
    <m/>
    <m/>
    <m/>
    <m/>
    <s v="楽天証券・外貨預り金"/>
    <s v="楽天証券・外貨預り金"/>
    <s v="現金"/>
    <m/>
    <m/>
    <m/>
    <m/>
    <m/>
    <m/>
    <m/>
    <m/>
    <m/>
    <m/>
    <n v="300000"/>
    <m/>
    <m/>
    <n v="0"/>
    <m/>
    <m/>
    <s v="2現金・米国債など"/>
    <s v="2現金"/>
    <s v="預り金"/>
    <s v="預り金"/>
    <s v="02 米ドル（円換算）"/>
    <x v="2"/>
    <x v="1"/>
  </r>
  <r>
    <m/>
    <d v="2022-09-15T00:00:00"/>
    <n v="320"/>
    <x v="2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21"/>
    <x v="2"/>
    <s v="02-楽天証券"/>
    <m/>
    <s v="現預金"/>
    <m/>
    <m/>
    <m/>
    <m/>
    <m/>
    <m/>
    <m/>
    <m/>
    <m/>
    <m/>
    <m/>
    <m/>
    <m/>
    <m/>
    <m/>
    <m/>
    <m/>
    <m/>
    <m/>
    <m/>
    <m/>
    <m/>
    <m/>
    <s v="現金"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22"/>
    <x v="2"/>
    <s v="02-楽天証券"/>
    <s v="PP楽天証券用"/>
    <s v="右→"/>
    <s v="ここに↓1"/>
    <s v="ここに↓2"/>
    <s v="ここに↓3"/>
    <s v="ここに↓4"/>
    <s v="ここに↓5"/>
    <s v="ここに↓6"/>
    <s v="ここに↓7"/>
    <s v="ここに↓8"/>
    <s v="ここに↓9"/>
    <s v="ここに↓10"/>
    <s v="ここに↓11"/>
    <s v="ここに↓12"/>
    <s v="ここに↓13"/>
    <s v="ここに↓14"/>
    <s v="ここに↓15"/>
    <s v="ここに↓16"/>
    <s v="ここに↓17"/>
    <s v="ここに↓18"/>
    <m/>
    <m/>
    <s v="PP楽天証券→→→左半分に貼付"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323"/>
    <x v="2"/>
    <s v="02-楽天証券"/>
    <m/>
    <m/>
    <s v="国内株式"/>
    <n v="9202"/>
    <s v="ＡＮＡホールディングス"/>
    <s v="特定"/>
    <n v="100"/>
    <s v="株"/>
    <n v="2191"/>
    <s v="円"/>
    <n v="2370.5"/>
    <s v="円"/>
    <m/>
    <m/>
    <n v="41"/>
    <s v="円"/>
    <n v="237050"/>
    <s v="-"/>
    <n v="17950"/>
    <n v="8.19"/>
    <m/>
    <m/>
    <s v="国内株式"/>
    <s v="9202"/>
    <s v="ＡＮＡホールディングス"/>
    <s v="特定"/>
    <n v="100"/>
    <s v="株"/>
    <n v="2191"/>
    <s v="円"/>
    <n v="2370.5"/>
    <s v="円"/>
    <n v="0"/>
    <n v="0"/>
    <n v="41"/>
    <s v="円"/>
    <n v="237050"/>
    <s v="-"/>
    <n v="17950"/>
    <n v="8.1926061159287994E-2"/>
    <m/>
    <m/>
    <s v="1株式・投信等"/>
    <s v="1株式"/>
    <s v="観光"/>
    <s v="航空"/>
    <s v="01 日本円"/>
    <x v="1"/>
    <x v="4"/>
  </r>
  <r>
    <m/>
    <d v="2022-09-15T00:00:00"/>
    <n v="324"/>
    <x v="2"/>
    <s v="02-楽天証券"/>
    <m/>
    <m/>
    <s v="米国株式"/>
    <s v="VT"/>
    <s v="バンガード・トータル・ワールド・ストックETF"/>
    <s v="特定"/>
    <n v="1"/>
    <s v="株"/>
    <n v="68.209999999999994"/>
    <s v="USD"/>
    <n v="100.42"/>
    <s v="USD"/>
    <m/>
    <m/>
    <n v="1.64"/>
    <s v="USD"/>
    <n v="11573"/>
    <s v="100.42 USD"/>
    <n v="4498"/>
    <n v="63.57"/>
    <m/>
    <m/>
    <s v="米国株式"/>
    <s v="VT"/>
    <s v="バンガード・トータル・ワールド・ストックETF"/>
    <s v="特定"/>
    <n v="1"/>
    <s v="株"/>
    <n v="68.209999999999994"/>
    <s v="USD"/>
    <n v="100.42"/>
    <s v="USD"/>
    <n v="0"/>
    <n v="0"/>
    <n v="1.64"/>
    <s v="USD"/>
    <n v="11573"/>
    <s v="100.42 USD"/>
    <n v="4498"/>
    <n v="0.63575971731448766"/>
    <m/>
    <m/>
    <s v="1株式・投信等"/>
    <s v="1株式"/>
    <s v="指数"/>
    <s v="全世界指数"/>
    <s v="02 米ドル（円換算）"/>
    <x v="2"/>
    <x v="4"/>
  </r>
  <r>
    <m/>
    <d v="2022-09-15T00:00:00"/>
    <n v="325"/>
    <x v="2"/>
    <s v="02-楽天証券"/>
    <m/>
    <m/>
    <s v="投資信託"/>
    <m/>
    <s v="楽天・全米株式インデックス・ファンド（楽天・バンガード・ファンド（全米株式））"/>
    <s v="特定"/>
    <n v="27233"/>
    <s v="口"/>
    <n v="19692.650000000001"/>
    <s v="円"/>
    <n v="18022"/>
    <s v="円"/>
    <m/>
    <m/>
    <n v="-7"/>
    <s v="円"/>
    <n v="49079"/>
    <s v="-"/>
    <n v="-4550"/>
    <n v="-8.48"/>
    <m/>
    <m/>
    <s v="投資信託"/>
    <s v="楽天・全米株式インデックス・ファンド（楽天・バンガード・ファンド（全米株式））"/>
    <s v="楽天・全米株式インデックス・ファンド（楽天・バンガード・ファンド（全米株式））"/>
    <s v="特定"/>
    <n v="27233"/>
    <s v="口"/>
    <n v="19692.650000000001"/>
    <s v="円"/>
    <n v="18022"/>
    <s v="円"/>
    <n v="0"/>
    <n v="0"/>
    <n v="-7"/>
    <s v="円"/>
    <n v="49079"/>
    <s v="-"/>
    <n v="-4550"/>
    <n v="-8.4842156296033866E-2"/>
    <m/>
    <m/>
    <s v="1株式・投信等"/>
    <s v="1投信"/>
    <s v="指数"/>
    <s v="全米株式"/>
    <s v="01 日本円"/>
    <x v="2"/>
    <x v="4"/>
  </r>
  <r>
    <m/>
    <d v="2022-09-15T00:00:00"/>
    <n v="326"/>
    <x v="2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27"/>
    <x v="2"/>
    <s v="02-楽天証券"/>
    <m/>
    <m/>
    <m/>
    <m/>
    <m/>
    <m/>
    <m/>
    <m/>
    <m/>
    <m/>
    <m/>
    <m/>
    <m/>
    <m/>
    <m/>
    <m/>
    <m/>
    <m/>
    <m/>
    <m/>
    <m/>
    <m/>
    <n v="0"/>
    <s v="0"/>
    <e v="#N/A"/>
    <n v="0"/>
    <n v="0"/>
    <n v="0"/>
    <n v="0"/>
    <n v="0"/>
    <n v="0"/>
    <n v="0"/>
    <n v="0"/>
    <n v="0"/>
    <n v="0"/>
    <n v="0"/>
    <n v="0"/>
    <n v="0"/>
    <n v="0"/>
    <e v="#DIV/0!"/>
    <m/>
    <m/>
    <e v="#N/A"/>
    <e v="#N/A"/>
    <e v="#N/A"/>
    <e v="#N/A"/>
    <e v="#N/A"/>
    <x v="3"/>
    <x v="2"/>
  </r>
  <r>
    <m/>
    <d v="2022-09-15T00:00:00"/>
    <n v="328"/>
    <x v="3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</r>
  <r>
    <m/>
    <d v="2022-09-15T00:00:00"/>
    <n v="329"/>
    <x v="0"/>
    <s v="03-ネオモバイル証券"/>
    <m/>
    <s v="右→残高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neomoba"/>
    <m/>
    <m/>
    <m/>
    <m/>
    <m/>
    <m/>
    <m/>
    <m/>
    <m/>
    <m/>
    <m/>
    <m/>
    <m/>
    <m/>
    <m/>
    <m/>
    <e v="#DIV/0!"/>
    <m/>
    <m/>
    <m/>
    <m/>
    <m/>
    <m/>
    <m/>
    <x v="0"/>
    <x v="0"/>
  </r>
  <r>
    <m/>
    <d v="2022-09-15T00:00:00"/>
    <n v="330"/>
    <x v="0"/>
    <s v="03-ネオモバイル証券"/>
    <s v="●ここに入力→"/>
    <s v="現預金"/>
    <n v="320284"/>
    <s v="円"/>
    <m/>
    <m/>
    <m/>
    <m/>
    <m/>
    <m/>
    <m/>
    <n v="1"/>
    <m/>
    <m/>
    <m/>
    <m/>
    <m/>
    <m/>
    <m/>
    <m/>
    <m/>
    <m/>
    <m/>
    <s v="現預金・ネオモバ"/>
    <s v="現預金・ネオモバ"/>
    <s v="現金"/>
    <m/>
    <m/>
    <m/>
    <m/>
    <m/>
    <m/>
    <m/>
    <m/>
    <m/>
    <m/>
    <n v="320284"/>
    <m/>
    <m/>
    <n v="0"/>
    <m/>
    <m/>
    <s v="2現金・米国債など"/>
    <s v="2現金"/>
    <s v="現預金"/>
    <s v="現預金"/>
    <s v="01 日本円"/>
    <x v="1"/>
    <x v="1"/>
  </r>
  <r>
    <m/>
    <d v="2022-09-15T00:00:00"/>
    <n v="331"/>
    <x v="0"/>
    <s v="03-ネオモバイル証券"/>
    <m/>
    <s v="現預金"/>
    <m/>
    <m/>
    <m/>
    <m/>
    <m/>
    <m/>
    <m/>
    <m/>
    <m/>
    <n v="2"/>
    <m/>
    <m/>
    <m/>
    <m/>
    <m/>
    <m/>
    <m/>
    <m/>
    <m/>
    <m/>
    <m/>
    <m/>
    <e v="#REF!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2"/>
    <x v="0"/>
    <s v="03-ネオモバイル証券"/>
    <m/>
    <s v="右→個別"/>
    <s v="ここから1"/>
    <s v="ここから2"/>
    <s v="ここから3"/>
    <s v="ここから4"/>
    <s v="ここから5"/>
    <s v="ここから6"/>
    <s v="ここから7"/>
    <s v="ここから8"/>
    <s v="PP"/>
    <m/>
    <m/>
    <m/>
    <m/>
    <m/>
    <m/>
    <m/>
    <m/>
    <m/>
    <m/>
    <m/>
    <s v="neomoba"/>
    <m/>
    <e v="#REF!"/>
    <m/>
    <m/>
    <m/>
    <m/>
    <m/>
    <m/>
    <m/>
    <m/>
    <m/>
    <m/>
    <m/>
    <m/>
    <m/>
    <m/>
    <e v="#DIV/0!"/>
    <m/>
    <m/>
    <m/>
    <m/>
    <m/>
    <m/>
    <m/>
    <x v="0"/>
    <x v="0"/>
  </r>
  <r>
    <m/>
    <d v="2022-09-15T00:00:00"/>
    <n v="333"/>
    <x v="0"/>
    <s v="03-ネオモバイル証券"/>
    <s v="●ここにコピペ→"/>
    <m/>
    <s v="ＮＥＸＴ　ＦＵＮＤＳ　ＴＯＰＩＸ連動型上場投信"/>
    <m/>
    <m/>
    <m/>
    <m/>
    <m/>
    <m/>
    <m/>
    <m/>
    <n v="1"/>
    <s v="●1～最後まで、PCサイトの画面を一括コピーペースト"/>
    <m/>
    <m/>
    <m/>
    <m/>
    <m/>
    <m/>
    <m/>
    <m/>
    <m/>
    <m/>
    <s v="1306"/>
    <s v="ＮＥＸＴ　ＦＵＮＤＳ　ＴＯＰＩＸ連動型上場投信"/>
    <s v="特定"/>
    <n v="4"/>
    <m/>
    <n v="1983"/>
    <m/>
    <n v="2009.5"/>
    <m/>
    <m/>
    <m/>
    <m/>
    <m/>
    <n v="8038"/>
    <m/>
    <n v="106"/>
    <n v="1.3363590519415028E-2"/>
    <m/>
    <m/>
    <s v="1株式・投信等"/>
    <s v="1株式"/>
    <s v="指数"/>
    <s v="指数・トピックス"/>
    <s v="01 日本円"/>
    <x v="1"/>
    <x v="4"/>
  </r>
  <r>
    <m/>
    <d v="2022-09-15T00:00:00"/>
    <n v="334"/>
    <x v="0"/>
    <s v="03-ネオモバイル証券"/>
    <m/>
    <m/>
    <n v="1306"/>
    <m/>
    <m/>
    <m/>
    <m/>
    <m/>
    <m/>
    <m/>
    <m/>
    <n v="2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5"/>
    <x v="0"/>
    <s v="03-ネオモバイル証券"/>
    <m/>
    <m/>
    <s v="ＮＥＸＴ　ＦＵＮＤＳ　ＴＯＰＩＸ連動型上場投信"/>
    <m/>
    <m/>
    <m/>
    <m/>
    <m/>
    <m/>
    <m/>
    <m/>
    <n v="3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6"/>
    <x v="0"/>
    <s v="03-ネオモバイル証券"/>
    <m/>
    <m/>
    <s v="評価額"/>
    <m/>
    <m/>
    <m/>
    <m/>
    <m/>
    <m/>
    <m/>
    <m/>
    <n v="4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7"/>
    <x v="0"/>
    <s v="03-ネオモバイル証券"/>
    <m/>
    <m/>
    <s v="8,038円"/>
    <m/>
    <m/>
    <m/>
    <m/>
    <m/>
    <m/>
    <m/>
    <m/>
    <n v="5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8"/>
    <x v="0"/>
    <s v="03-ネオモバイル証券"/>
    <m/>
    <m/>
    <s v="評価損益"/>
    <m/>
    <m/>
    <m/>
    <m/>
    <m/>
    <m/>
    <m/>
    <m/>
    <n v="6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39"/>
    <x v="0"/>
    <s v="03-ネオモバイル証券"/>
    <m/>
    <m/>
    <s v=" 106円"/>
    <m/>
    <m/>
    <m/>
    <m/>
    <m/>
    <m/>
    <m/>
    <m/>
    <n v="7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0"/>
    <x v="0"/>
    <s v="03-ネオモバイル証券"/>
    <m/>
    <m/>
    <s v="ＮＥＸＴ　ＦＵＮＤＳ　東証ＲＥＩＴ指数連動型上場投信"/>
    <s v="2,121円 / -15   -0.7%"/>
    <m/>
    <m/>
    <m/>
    <m/>
    <m/>
    <m/>
    <m/>
    <n v="8"/>
    <m/>
    <m/>
    <m/>
    <m/>
    <m/>
    <m/>
    <m/>
    <m/>
    <m/>
    <m/>
    <m/>
    <s v="1343"/>
    <s v="ＮＦＪ－ＲＥＩＴ"/>
    <s v="特定"/>
    <n v="30"/>
    <m/>
    <n v="1798"/>
    <m/>
    <n v="2171"/>
    <m/>
    <m/>
    <m/>
    <m/>
    <m/>
    <n v="65130"/>
    <m/>
    <n v="11190"/>
    <n v="0.20745272525027808"/>
    <m/>
    <m/>
    <s v="1株式・投信等"/>
    <s v="1株式"/>
    <s v="不動産"/>
    <s v="Jリート"/>
    <s v="01 日本円"/>
    <x v="1"/>
    <x v="4"/>
  </r>
  <r>
    <m/>
    <d v="2022-09-15T00:00:00"/>
    <n v="341"/>
    <x v="0"/>
    <s v="03-ネオモバイル証券"/>
    <m/>
    <m/>
    <n v="1343"/>
    <s v="4株"/>
    <m/>
    <m/>
    <m/>
    <m/>
    <m/>
    <m/>
    <m/>
    <n v="9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2"/>
    <x v="0"/>
    <s v="03-ネオモバイル証券"/>
    <m/>
    <m/>
    <s v="ＮＥＸＴ　ＦＵＮＤＳ　東証ＲＥＩＴ指数連動型上場投信"/>
    <s v="0株"/>
    <m/>
    <m/>
    <m/>
    <m/>
    <m/>
    <m/>
    <m/>
    <n v="10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3"/>
    <x v="0"/>
    <s v="03-ネオモバイル証券"/>
    <m/>
    <m/>
    <s v="評価額"/>
    <n v="6.9599999999999995E-2"/>
    <m/>
    <m/>
    <m/>
    <m/>
    <m/>
    <m/>
    <m/>
    <n v="11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4"/>
    <x v="0"/>
    <s v="03-ネオモバイル証券"/>
    <m/>
    <m/>
    <s v="65,130円"/>
    <s v="1,983円"/>
    <m/>
    <m/>
    <m/>
    <m/>
    <m/>
    <m/>
    <m/>
    <n v="12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5"/>
    <x v="0"/>
    <s v="03-ネオモバイル証券"/>
    <m/>
    <m/>
    <s v="評価損益"/>
    <m/>
    <m/>
    <m/>
    <m/>
    <m/>
    <m/>
    <m/>
    <m/>
    <n v="13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6"/>
    <x v="0"/>
    <s v="03-ネオモバイル証券"/>
    <m/>
    <m/>
    <s v=" 11,190円"/>
    <m/>
    <m/>
    <m/>
    <m/>
    <m/>
    <m/>
    <m/>
    <m/>
    <n v="14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7"/>
    <x v="0"/>
    <s v="03-ネオモバイル証券"/>
    <m/>
    <m/>
    <s v="上場インデックスファンドＪリート（東証ＲＥＩＴ指数）隔月分配型"/>
    <m/>
    <m/>
    <m/>
    <m/>
    <m/>
    <m/>
    <m/>
    <m/>
    <n v="15"/>
    <m/>
    <m/>
    <m/>
    <m/>
    <m/>
    <m/>
    <m/>
    <m/>
    <m/>
    <m/>
    <m/>
    <s v="1345"/>
    <s v="上場Ｊリート"/>
    <s v="特定"/>
    <n v="4"/>
    <m/>
    <n v="2071"/>
    <m/>
    <n v="2037.5"/>
    <m/>
    <m/>
    <m/>
    <m/>
    <m/>
    <n v="8150"/>
    <m/>
    <n v="-134"/>
    <n v="-1.6175760502172863E-2"/>
    <m/>
    <m/>
    <s v="1株式・投信等"/>
    <s v="1株式"/>
    <s v="不動産"/>
    <s v="Jリート"/>
    <s v="01 日本円"/>
    <x v="1"/>
    <x v="4"/>
  </r>
  <r>
    <m/>
    <d v="2022-09-15T00:00:00"/>
    <n v="348"/>
    <x v="0"/>
    <s v="03-ネオモバイル証券"/>
    <m/>
    <m/>
    <n v="1345"/>
    <m/>
    <m/>
    <m/>
    <m/>
    <m/>
    <m/>
    <m/>
    <m/>
    <n v="16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49"/>
    <x v="0"/>
    <s v="03-ネオモバイル証券"/>
    <m/>
    <m/>
    <s v="上場インデックスファンドＪリート（東証ＲＥＩＴ指数）隔月分配型"/>
    <m/>
    <m/>
    <m/>
    <m/>
    <m/>
    <m/>
    <m/>
    <m/>
    <n v="17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0"/>
    <x v="0"/>
    <s v="03-ネオモバイル証券"/>
    <m/>
    <m/>
    <s v="評価額"/>
    <m/>
    <m/>
    <m/>
    <m/>
    <m/>
    <m/>
    <m/>
    <m/>
    <n v="18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1"/>
    <x v="0"/>
    <s v="03-ネオモバイル証券"/>
    <m/>
    <m/>
    <s v="8,150円"/>
    <m/>
    <m/>
    <m/>
    <m/>
    <m/>
    <m/>
    <m/>
    <m/>
    <n v="19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2"/>
    <x v="0"/>
    <s v="03-ネオモバイル証券"/>
    <m/>
    <m/>
    <s v="評価損益"/>
    <m/>
    <m/>
    <m/>
    <m/>
    <m/>
    <m/>
    <m/>
    <m/>
    <n v="20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3"/>
    <x v="0"/>
    <s v="03-ネオモバイル証券"/>
    <m/>
    <m/>
    <s v="-134円"/>
    <m/>
    <m/>
    <m/>
    <m/>
    <m/>
    <m/>
    <m/>
    <m/>
    <n v="21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4"/>
    <x v="0"/>
    <s v="03-ネオモバイル証券"/>
    <m/>
    <m/>
    <s v="ｉシェアーズ・コア　Ｊリート　ＥＴＦ"/>
    <m/>
    <m/>
    <m/>
    <m/>
    <m/>
    <m/>
    <m/>
    <m/>
    <s v="・"/>
    <m/>
    <m/>
    <m/>
    <m/>
    <m/>
    <m/>
    <m/>
    <m/>
    <m/>
    <m/>
    <m/>
    <s v="1476"/>
    <s v="Ｉシェアーズ・コアＪリート"/>
    <s v="特定"/>
    <n v="29"/>
    <m/>
    <n v="1723"/>
    <m/>
    <n v="2082"/>
    <m/>
    <m/>
    <m/>
    <m/>
    <m/>
    <n v="60378"/>
    <m/>
    <n v="10411"/>
    <n v="0.20835751596053395"/>
    <m/>
    <m/>
    <s v="1株式・投信等"/>
    <s v="1株式"/>
    <s v="不動産"/>
    <s v="Jリート"/>
    <s v="01 日本円"/>
    <x v="1"/>
    <x v="4"/>
  </r>
  <r>
    <m/>
    <d v="2022-09-15T00:00:00"/>
    <n v="355"/>
    <x v="0"/>
    <s v="03-ネオモバイル証券"/>
    <m/>
    <m/>
    <n v="1476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6"/>
    <x v="0"/>
    <s v="03-ネオモバイル証券"/>
    <m/>
    <m/>
    <s v="ｉシェアーズ・コア　Ｊリート　ＥＴＦ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7"/>
    <x v="0"/>
    <s v="03-ネオモバイル証券"/>
    <m/>
    <m/>
    <s v="評価額"/>
    <m/>
    <m/>
    <m/>
    <m/>
    <m/>
    <m/>
    <m/>
    <m/>
    <s v="・"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8"/>
    <x v="0"/>
    <s v="03-ネオモバイル証券"/>
    <m/>
    <m/>
    <s v="60,37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5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0"/>
    <x v="0"/>
    <s v="03-ネオモバイル証券"/>
    <m/>
    <m/>
    <s v=" 10,41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1"/>
    <x v="0"/>
    <s v="03-ネオモバイル証券"/>
    <m/>
    <m/>
    <s v="ダイワ上場投信−東証ＲＥＩＴ指数"/>
    <m/>
    <m/>
    <m/>
    <m/>
    <m/>
    <m/>
    <m/>
    <m/>
    <m/>
    <m/>
    <m/>
    <m/>
    <m/>
    <m/>
    <m/>
    <m/>
    <m/>
    <m/>
    <m/>
    <m/>
    <s v="1488"/>
    <s v="ダイワ東証ＲＥＩＴ指数"/>
    <s v="特定"/>
    <n v="31"/>
    <m/>
    <n v="1740.016129032258"/>
    <m/>
    <n v="2067.5"/>
    <m/>
    <m/>
    <m/>
    <m/>
    <m/>
    <n v="64092.5"/>
    <m/>
    <n v="10152"/>
    <n v="0.18820737664649012"/>
    <m/>
    <m/>
    <s v="1株式・投信等"/>
    <s v="1株式"/>
    <s v="不動産"/>
    <s v="Jリート"/>
    <s v="01 日本円"/>
    <x v="1"/>
    <x v="4"/>
  </r>
  <r>
    <m/>
    <d v="2022-09-15T00:00:00"/>
    <n v="362"/>
    <x v="0"/>
    <s v="03-ネオモバイル証券"/>
    <m/>
    <m/>
    <n v="148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3"/>
    <x v="0"/>
    <s v="03-ネオモバイル証券"/>
    <m/>
    <m/>
    <s v="ダイワ上場投信−東証ＲＥＩＴ指数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4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5"/>
    <x v="0"/>
    <s v="03-ネオモバイル証券"/>
    <m/>
    <m/>
    <s v="64,092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6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7"/>
    <x v="0"/>
    <s v="03-ネオモバイル証券"/>
    <m/>
    <m/>
    <s v=" 10,15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68"/>
    <x v="0"/>
    <s v="03-ネオモバイル証券"/>
    <m/>
    <m/>
    <s v="純プラチナ上場信託（現物国内保管型）"/>
    <m/>
    <m/>
    <m/>
    <m/>
    <m/>
    <m/>
    <m/>
    <m/>
    <m/>
    <m/>
    <m/>
    <m/>
    <m/>
    <m/>
    <m/>
    <m/>
    <m/>
    <m/>
    <m/>
    <m/>
    <s v="1541"/>
    <s v="純プラチナ上場信託"/>
    <s v="特定"/>
    <n v="14"/>
    <m/>
    <n v="3147"/>
    <m/>
    <n v="3800"/>
    <m/>
    <m/>
    <m/>
    <m/>
    <m/>
    <n v="53200"/>
    <m/>
    <n v="9142"/>
    <n v="0.20749920559262791"/>
    <m/>
    <m/>
    <s v="3貴金属･ｺﾓ・仮通"/>
    <s v="3貴金属"/>
    <s v="プラチナ"/>
    <s v="国内・プラチナ"/>
    <s v="01 日本円"/>
    <x v="1"/>
    <x v="1"/>
  </r>
  <r>
    <m/>
    <d v="2022-09-15T00:00:00"/>
    <n v="369"/>
    <x v="0"/>
    <s v="03-ネオモバイル証券"/>
    <m/>
    <m/>
    <n v="154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0"/>
    <x v="0"/>
    <s v="03-ネオモバイル証券"/>
    <m/>
    <m/>
    <s v="純プラチナ上場信託（現物国内保管型）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1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2"/>
    <x v="0"/>
    <s v="03-ネオモバイル証券"/>
    <m/>
    <m/>
    <s v="53,20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3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4"/>
    <x v="0"/>
    <s v="03-ネオモバイル証券"/>
    <m/>
    <m/>
    <s v=" 9,14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5"/>
    <x v="0"/>
    <s v="03-ネオモバイル証券"/>
    <m/>
    <m/>
    <s v="ＮＥＸＴ　ＦＵＮＤＳ　東証銀行業株価指数連動型上場投信"/>
    <m/>
    <m/>
    <m/>
    <m/>
    <m/>
    <m/>
    <m/>
    <m/>
    <m/>
    <m/>
    <m/>
    <m/>
    <m/>
    <m/>
    <m/>
    <m/>
    <m/>
    <m/>
    <m/>
    <m/>
    <s v="1615"/>
    <s v="ＮＦ銀行業"/>
    <s v="特定"/>
    <n v="99.000000000000014"/>
    <m/>
    <n v="150.00404040404041"/>
    <m/>
    <n v="166.6"/>
    <m/>
    <m/>
    <m/>
    <m/>
    <m/>
    <n v="16493.400000000001"/>
    <m/>
    <n v="1643"/>
    <n v="0.11063675052523837"/>
    <m/>
    <m/>
    <s v="1株式・投信等"/>
    <s v="1株式"/>
    <s v="金融"/>
    <s v="銀行業"/>
    <s v="01 日本円"/>
    <x v="1"/>
    <x v="4"/>
  </r>
  <r>
    <m/>
    <d v="2022-09-15T00:00:00"/>
    <n v="376"/>
    <x v="0"/>
    <s v="03-ネオモバイル証券"/>
    <m/>
    <m/>
    <n v="1615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7"/>
    <x v="0"/>
    <s v="03-ネオモバイル証券"/>
    <m/>
    <m/>
    <s v="ＮＥＸＴ　ＦＵＮＤＳ　東証銀行業株価指数連動型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8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79"/>
    <x v="0"/>
    <s v="03-ネオモバイル証券"/>
    <m/>
    <m/>
    <s v="16,493.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0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1"/>
    <x v="0"/>
    <s v="03-ネオモバイル証券"/>
    <m/>
    <m/>
    <s v=" 1,643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2"/>
    <x v="0"/>
    <s v="03-ネオモバイル証券"/>
    <m/>
    <m/>
    <s v="ｉシェアーズ　Ｓ＆Ｐ　５００　米国株　ＥＴＦ"/>
    <m/>
    <m/>
    <m/>
    <m/>
    <m/>
    <m/>
    <m/>
    <m/>
    <m/>
    <m/>
    <m/>
    <m/>
    <m/>
    <m/>
    <m/>
    <m/>
    <m/>
    <m/>
    <m/>
    <m/>
    <s v="1655"/>
    <s v="iShares S&amp;P 500 ETF"/>
    <s v="特定"/>
    <n v="50"/>
    <m/>
    <n v="201"/>
    <m/>
    <n v="407.5"/>
    <m/>
    <m/>
    <m/>
    <m/>
    <m/>
    <n v="20375"/>
    <m/>
    <n v="10325"/>
    <n v="1.027363184079602"/>
    <m/>
    <m/>
    <s v="1株式・投信等"/>
    <s v="1株式"/>
    <s v="指数"/>
    <s v="SP500指数"/>
    <s v="01 日本円"/>
    <x v="2"/>
    <x v="4"/>
  </r>
  <r>
    <m/>
    <d v="2022-09-15T00:00:00"/>
    <n v="383"/>
    <x v="0"/>
    <s v="03-ネオモバイル証券"/>
    <m/>
    <m/>
    <n v="1655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4"/>
    <x v="0"/>
    <s v="03-ネオモバイル証券"/>
    <m/>
    <m/>
    <s v="ｉシェアーズ　Ｓ＆Ｐ　５００　米国株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5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6"/>
    <x v="0"/>
    <s v="03-ネオモバイル証券"/>
    <m/>
    <m/>
    <s v="20,37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7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8"/>
    <x v="0"/>
    <s v="03-ネオモバイル証券"/>
    <m/>
    <m/>
    <s v=" 10,32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89"/>
    <x v="0"/>
    <s v="03-ネオモバイル証券"/>
    <m/>
    <m/>
    <s v="ｉシェアーズ・コア　米国債７−１０年　ＥＴＦ"/>
    <m/>
    <m/>
    <m/>
    <m/>
    <m/>
    <m/>
    <m/>
    <m/>
    <m/>
    <m/>
    <m/>
    <m/>
    <m/>
    <m/>
    <m/>
    <m/>
    <m/>
    <m/>
    <m/>
    <m/>
    <s v="1656"/>
    <s v="ｉシェアーズ・コア　米国債７−１０年　ＥＴＦ"/>
    <s v="特定"/>
    <n v="27"/>
    <m/>
    <n v="2560"/>
    <m/>
    <n v="2927"/>
    <m/>
    <m/>
    <m/>
    <m/>
    <m/>
    <n v="79029"/>
    <m/>
    <n v="9909"/>
    <n v="0.14335937500000001"/>
    <m/>
    <m/>
    <s v="2現金・米国債など"/>
    <s v="2米国債など"/>
    <s v="債券"/>
    <s v="米国債"/>
    <s v="01 日本円"/>
    <x v="2"/>
    <x v="1"/>
  </r>
  <r>
    <m/>
    <d v="2022-09-15T00:00:00"/>
    <n v="390"/>
    <x v="0"/>
    <s v="03-ネオモバイル証券"/>
    <m/>
    <m/>
    <n v="165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1"/>
    <x v="0"/>
    <s v="03-ネオモバイル証券"/>
    <m/>
    <m/>
    <s v="ｉシェアーズ・コア　米国債７−１０年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2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3"/>
    <x v="0"/>
    <s v="03-ネオモバイル証券"/>
    <m/>
    <m/>
    <s v="79,02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4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5"/>
    <x v="0"/>
    <s v="03-ネオモバイル証券"/>
    <m/>
    <m/>
    <s v=" 9,90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6"/>
    <x v="0"/>
    <s v="03-ネオモバイル証券"/>
    <m/>
    <m/>
    <s v="ｉシェアーズ　米国リート　ＥＴＦ"/>
    <m/>
    <m/>
    <m/>
    <m/>
    <m/>
    <m/>
    <m/>
    <m/>
    <m/>
    <m/>
    <m/>
    <m/>
    <m/>
    <m/>
    <m/>
    <m/>
    <m/>
    <m/>
    <m/>
    <m/>
    <s v="1659"/>
    <s v="ＩＳ米国リートＥＴＦ"/>
    <s v="特定"/>
    <n v="17"/>
    <m/>
    <n v="1618"/>
    <m/>
    <n v="2888"/>
    <m/>
    <m/>
    <m/>
    <m/>
    <m/>
    <n v="49096"/>
    <m/>
    <n v="21590"/>
    <n v="0.78491965389369589"/>
    <m/>
    <m/>
    <s v="1株式・投信等"/>
    <s v="1株式"/>
    <s v="不動産"/>
    <s v="米国・リート"/>
    <s v="01 日本円"/>
    <x v="2"/>
    <x v="4"/>
  </r>
  <r>
    <m/>
    <d v="2022-09-15T00:00:00"/>
    <n v="397"/>
    <x v="0"/>
    <s v="03-ネオモバイル証券"/>
    <m/>
    <m/>
    <n v="165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8"/>
    <x v="0"/>
    <s v="03-ネオモバイル証券"/>
    <m/>
    <m/>
    <s v="ｉシェアーズ　米国リート　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399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0"/>
    <x v="0"/>
    <s v="03-ネオモバイル証券"/>
    <m/>
    <m/>
    <s v="49,09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1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2"/>
    <x v="0"/>
    <s v="03-ネオモバイル証券"/>
    <m/>
    <m/>
    <s v=" 21,59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3"/>
    <x v="0"/>
    <s v="03-ネオモバイル証券"/>
    <m/>
    <m/>
    <s v="ＮＥＸＴ　ＦＵＮＤＳ　インド株式指数・Ｎｉｆｔｙ　５０連動型上場投信"/>
    <m/>
    <m/>
    <m/>
    <m/>
    <m/>
    <m/>
    <m/>
    <m/>
    <m/>
    <m/>
    <m/>
    <m/>
    <m/>
    <m/>
    <m/>
    <m/>
    <m/>
    <m/>
    <m/>
    <m/>
    <s v="1678"/>
    <s v="ＮＥＸＴ　ＦＵＮＤＳ　インド株式指数・Ｎｉｆｔｙ　５０連動型上場投信"/>
    <s v="特定"/>
    <n v="507"/>
    <m/>
    <n v="202.00019723865879"/>
    <m/>
    <n v="289.3"/>
    <m/>
    <m/>
    <m/>
    <m/>
    <m/>
    <n v="146675.1"/>
    <m/>
    <n v="44261"/>
    <n v="0.43217681940279706"/>
    <m/>
    <m/>
    <s v="1株式・投信等"/>
    <s v="1株式"/>
    <s v="新興国"/>
    <s v="インド"/>
    <s v="01 日本円"/>
    <x v="2"/>
    <x v="4"/>
  </r>
  <r>
    <m/>
    <d v="2022-09-15T00:00:00"/>
    <n v="404"/>
    <x v="0"/>
    <s v="03-ネオモバイル証券"/>
    <m/>
    <m/>
    <n v="167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5"/>
    <x v="0"/>
    <s v="03-ネオモバイル証券"/>
    <m/>
    <m/>
    <s v="ＮＥＸＴ　ＦＵＮＤＳ　インド株式指数・Ｎｉｆｔｙ　５０連動型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6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7"/>
    <x v="0"/>
    <s v="03-ネオモバイル証券"/>
    <m/>
    <m/>
    <s v="146,675.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8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09"/>
    <x v="0"/>
    <s v="03-ネオモバイル証券"/>
    <m/>
    <m/>
    <s v=" 44,26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0"/>
    <x v="0"/>
    <s v="03-ネオモバイル証券"/>
    <m/>
    <m/>
    <s v="ＣＤＳ"/>
    <m/>
    <m/>
    <m/>
    <m/>
    <m/>
    <m/>
    <m/>
    <m/>
    <m/>
    <m/>
    <m/>
    <m/>
    <m/>
    <m/>
    <m/>
    <m/>
    <m/>
    <m/>
    <m/>
    <m/>
    <s v="2169"/>
    <s v="ＣＤＳ"/>
    <s v="特定"/>
    <n v="7"/>
    <m/>
    <n v="1150"/>
    <m/>
    <n v="1706"/>
    <m/>
    <m/>
    <m/>
    <m/>
    <m/>
    <n v="11942"/>
    <m/>
    <n v="3892"/>
    <n v="0.48347826086956519"/>
    <m/>
    <m/>
    <s v="1株式・投信等"/>
    <s v="1株式"/>
    <s v="サービス"/>
    <s v="サービス"/>
    <s v="01 日本円"/>
    <x v="1"/>
    <x v="4"/>
  </r>
  <r>
    <m/>
    <d v="2022-09-15T00:00:00"/>
    <n v="411"/>
    <x v="0"/>
    <s v="03-ネオモバイル証券"/>
    <m/>
    <m/>
    <n v="216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2"/>
    <x v="0"/>
    <s v="03-ネオモバイル証券"/>
    <m/>
    <m/>
    <s v="ＣＤＳ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3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4"/>
    <x v="0"/>
    <s v="03-ネオモバイル証券"/>
    <m/>
    <m/>
    <s v="11,94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5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6"/>
    <x v="0"/>
    <s v="03-ネオモバイル証券"/>
    <m/>
    <m/>
    <s v=" 3,89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7"/>
    <x v="0"/>
    <s v="03-ネオモバイル証券"/>
    <m/>
    <m/>
    <s v="日本ケアサプライ"/>
    <m/>
    <m/>
    <m/>
    <m/>
    <m/>
    <m/>
    <m/>
    <m/>
    <m/>
    <m/>
    <m/>
    <m/>
    <m/>
    <m/>
    <m/>
    <m/>
    <m/>
    <m/>
    <m/>
    <m/>
    <s v="2393"/>
    <s v="日本ケアサプライ"/>
    <s v="特定"/>
    <n v="13"/>
    <m/>
    <n v="1268"/>
    <m/>
    <n v="1498"/>
    <m/>
    <m/>
    <m/>
    <m/>
    <m/>
    <n v="19474"/>
    <m/>
    <n v="2990"/>
    <n v="0.18138801261829654"/>
    <m/>
    <m/>
    <s v="1株式・投信等"/>
    <s v="1株式"/>
    <s v="サービス"/>
    <s v="サービス"/>
    <s v="01 日本円"/>
    <x v="1"/>
    <x v="4"/>
  </r>
  <r>
    <m/>
    <d v="2022-09-15T00:00:00"/>
    <n v="418"/>
    <x v="0"/>
    <s v="03-ネオモバイル証券"/>
    <m/>
    <m/>
    <n v="239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19"/>
    <x v="0"/>
    <s v="03-ネオモバイル証券"/>
    <m/>
    <m/>
    <s v="日本ケアサプライ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0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1"/>
    <x v="0"/>
    <s v="03-ネオモバイル証券"/>
    <m/>
    <m/>
    <s v="19,47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2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3"/>
    <x v="0"/>
    <s v="03-ネオモバイル証券"/>
    <m/>
    <m/>
    <s v=" 2,99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4"/>
    <x v="0"/>
    <s v="03-ネオモバイル証券"/>
    <m/>
    <m/>
    <s v="ＮＥＸＴ　ＦＵＮＤＳ　外国債券・ＦＴＳＥ世界国債インデックス（除く日本・為替ヘッ"/>
    <m/>
    <m/>
    <m/>
    <m/>
    <m/>
    <m/>
    <m/>
    <m/>
    <m/>
    <m/>
    <m/>
    <m/>
    <m/>
    <m/>
    <m/>
    <m/>
    <m/>
    <m/>
    <m/>
    <m/>
    <s v="2511"/>
    <s v="ＮＦ外債ヘッジ無"/>
    <s v="特定"/>
    <n v="13"/>
    <m/>
    <n v="1009.0384615384615"/>
    <m/>
    <n v="1025.5"/>
    <m/>
    <m/>
    <m/>
    <m/>
    <m/>
    <n v="13331.5"/>
    <m/>
    <n v="214"/>
    <n v="1.6314084238612539E-2"/>
    <m/>
    <m/>
    <s v="2現金・米国債など"/>
    <s v="2米国債など"/>
    <s v="債券"/>
    <s v="外国債"/>
    <s v="01 日本円"/>
    <x v="2"/>
    <x v="1"/>
  </r>
  <r>
    <m/>
    <d v="2022-09-15T00:00:00"/>
    <n v="425"/>
    <x v="0"/>
    <s v="03-ネオモバイル証券"/>
    <m/>
    <m/>
    <n v="251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6"/>
    <x v="0"/>
    <s v="03-ネオモバイル証券"/>
    <m/>
    <m/>
    <s v="ＮＥＸＴ　ＦＵＮＤＳ　外国債券・ＦＴＳＥ世界国債インデックス（除く日本・為替ヘッ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7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8"/>
    <x v="0"/>
    <s v="03-ネオモバイル証券"/>
    <m/>
    <m/>
    <s v="13,331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2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0"/>
    <x v="0"/>
    <s v="03-ネオモバイル証券"/>
    <m/>
    <m/>
    <s v=" 21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1"/>
    <x v="0"/>
    <s v="03-ネオモバイル証券"/>
    <m/>
    <m/>
    <s v="東証マザーズＥＴＦ"/>
    <m/>
    <m/>
    <m/>
    <m/>
    <m/>
    <m/>
    <m/>
    <m/>
    <m/>
    <m/>
    <m/>
    <m/>
    <m/>
    <m/>
    <m/>
    <m/>
    <m/>
    <m/>
    <m/>
    <m/>
    <s v="2516"/>
    <s v="東証マザーズＥＴＦ"/>
    <s v="特定"/>
    <n v="39"/>
    <m/>
    <n v="860.98461538461538"/>
    <m/>
    <n v="580.6"/>
    <m/>
    <m/>
    <m/>
    <m/>
    <m/>
    <n v="22643.4"/>
    <m/>
    <n v="-10935"/>
    <n v="-0.32565577871488816"/>
    <m/>
    <m/>
    <s v="1株式・投信等"/>
    <s v="1株式"/>
    <s v="指数"/>
    <s v="マザーズ指数"/>
    <s v="01 日本円"/>
    <x v="1"/>
    <x v="4"/>
  </r>
  <r>
    <m/>
    <d v="2022-09-15T00:00:00"/>
    <n v="432"/>
    <x v="0"/>
    <s v="03-ネオモバイル証券"/>
    <m/>
    <m/>
    <n v="251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3"/>
    <x v="0"/>
    <s v="03-ネオモバイル証券"/>
    <m/>
    <m/>
    <s v="東証マザーズＥＴ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4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5"/>
    <x v="0"/>
    <s v="03-ネオモバイル証券"/>
    <m/>
    <m/>
    <s v="22,643.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6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7"/>
    <x v="0"/>
    <s v="03-ネオモバイル証券"/>
    <m/>
    <m/>
    <s v="-10,93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38"/>
    <x v="0"/>
    <s v="03-ネオモバイル証券"/>
    <m/>
    <m/>
    <s v="Ｏｎｅ　ＥＴＦ　東証ＲＥＩＴ指数"/>
    <m/>
    <m/>
    <m/>
    <m/>
    <m/>
    <m/>
    <m/>
    <m/>
    <m/>
    <m/>
    <m/>
    <m/>
    <m/>
    <m/>
    <m/>
    <m/>
    <m/>
    <m/>
    <m/>
    <m/>
    <s v="2556"/>
    <s v="ＯＮＥＥＴＦ東証ＲＥＩＴ"/>
    <s v="特定"/>
    <n v="31"/>
    <m/>
    <n v="1709"/>
    <m/>
    <n v="2065"/>
    <m/>
    <m/>
    <m/>
    <m/>
    <m/>
    <n v="64015"/>
    <m/>
    <n v="11036"/>
    <n v="0.2083089526038619"/>
    <m/>
    <m/>
    <s v="1株式・投信等"/>
    <s v="1株式"/>
    <s v="不動産"/>
    <s v="Jリート"/>
    <s v="01 日本円"/>
    <x v="1"/>
    <x v="4"/>
  </r>
  <r>
    <m/>
    <d v="2022-09-15T00:00:00"/>
    <n v="439"/>
    <x v="0"/>
    <s v="03-ネオモバイル証券"/>
    <m/>
    <m/>
    <n v="255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0"/>
    <x v="0"/>
    <s v="03-ネオモバイル証券"/>
    <m/>
    <m/>
    <s v="Ｏｎｅ　ＥＴＦ　東証ＲＥＩＴ指数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1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2"/>
    <x v="0"/>
    <s v="03-ネオモバイル証券"/>
    <m/>
    <m/>
    <s v="64,01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3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4"/>
    <x v="0"/>
    <s v="03-ネオモバイル証券"/>
    <m/>
    <m/>
    <s v=" 11,03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5"/>
    <x v="0"/>
    <s v="03-ネオモバイル証券"/>
    <m/>
    <m/>
    <s v="ＭＡＸＩＳ米国株式（Ｓ＆Ｐ５００）上場投信"/>
    <m/>
    <m/>
    <m/>
    <m/>
    <m/>
    <m/>
    <m/>
    <m/>
    <m/>
    <m/>
    <m/>
    <m/>
    <m/>
    <m/>
    <m/>
    <m/>
    <m/>
    <m/>
    <m/>
    <m/>
    <s v="2558"/>
    <s v="ＭＡＸＩＳ米国株式（Ｓ＆Ｐ５００）上場投信"/>
    <s v="特定"/>
    <n v="4"/>
    <m/>
    <n v="9773"/>
    <m/>
    <n v="16320"/>
    <m/>
    <m/>
    <m/>
    <m/>
    <m/>
    <n v="65280"/>
    <m/>
    <n v="26188"/>
    <n v="0.6699068863194515"/>
    <m/>
    <m/>
    <s v="1株式・投信等"/>
    <s v="1株式"/>
    <s v="指数"/>
    <s v="SP500指数"/>
    <s v="01 日本円"/>
    <x v="2"/>
    <x v="4"/>
  </r>
  <r>
    <m/>
    <d v="2022-09-15T00:00:00"/>
    <n v="446"/>
    <x v="0"/>
    <s v="03-ネオモバイル証券"/>
    <m/>
    <m/>
    <n v="255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7"/>
    <x v="0"/>
    <s v="03-ネオモバイル証券"/>
    <m/>
    <m/>
    <s v="ＭＡＸＩＳ米国株式（Ｓ＆Ｐ５００）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8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49"/>
    <x v="0"/>
    <s v="03-ネオモバイル証券"/>
    <m/>
    <m/>
    <s v="65,28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0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1"/>
    <x v="0"/>
    <s v="03-ネオモバイル証券"/>
    <m/>
    <m/>
    <s v=" 26,18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2"/>
    <x v="0"/>
    <s v="03-ネオモバイル証券"/>
    <m/>
    <m/>
    <s v="ＭＡＸＩＳ全世界株式（オール・カントリー）上場投信"/>
    <m/>
    <m/>
    <m/>
    <m/>
    <m/>
    <m/>
    <m/>
    <m/>
    <m/>
    <m/>
    <m/>
    <m/>
    <m/>
    <m/>
    <m/>
    <m/>
    <m/>
    <m/>
    <m/>
    <m/>
    <s v="2559"/>
    <s v="ＭＡＸＩＳ全世界株式（オール・カントリー）上場投信"/>
    <s v="特定"/>
    <n v="2"/>
    <m/>
    <n v="7680"/>
    <m/>
    <n v="14400"/>
    <m/>
    <m/>
    <m/>
    <m/>
    <m/>
    <n v="28800"/>
    <m/>
    <n v="13440"/>
    <n v="0.875"/>
    <m/>
    <m/>
    <s v="1株式・投信等"/>
    <s v="1株式"/>
    <s v="指数"/>
    <s v="全世界指数"/>
    <s v="01 日本円"/>
    <x v="2"/>
    <x v="4"/>
  </r>
  <r>
    <m/>
    <d v="2022-09-15T00:00:00"/>
    <n v="453"/>
    <x v="0"/>
    <s v="03-ネオモバイル証券"/>
    <m/>
    <m/>
    <n v="2559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4"/>
    <x v="0"/>
    <s v="03-ネオモバイル証券"/>
    <m/>
    <m/>
    <s v="ＭＡＸＩＳ全世界株式（オール・カントリー）上場投信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5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6"/>
    <x v="0"/>
    <s v="03-ネオモバイル証券"/>
    <m/>
    <m/>
    <s v="28,80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7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8"/>
    <x v="0"/>
    <s v="03-ネオモバイル証券"/>
    <m/>
    <m/>
    <s v=" 13,44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59"/>
    <x v="0"/>
    <s v="03-ネオモバイル証券"/>
    <m/>
    <m/>
    <s v="ｉシェアーズ　米国債２０年超　ＥＴＦ（為替ヘッジあり）"/>
    <m/>
    <m/>
    <m/>
    <m/>
    <m/>
    <m/>
    <m/>
    <m/>
    <m/>
    <m/>
    <m/>
    <m/>
    <m/>
    <m/>
    <m/>
    <m/>
    <m/>
    <m/>
    <m/>
    <m/>
    <s v="2621"/>
    <s v="ｉＳ米国債二十ヘジ"/>
    <s v="特定"/>
    <n v="20"/>
    <m/>
    <n v="2089"/>
    <m/>
    <n v="1606"/>
    <m/>
    <m/>
    <m/>
    <m/>
    <m/>
    <n v="32120"/>
    <m/>
    <n v="-9660"/>
    <n v="-0.2312111057922451"/>
    <m/>
    <m/>
    <s v="2現金・米国債など"/>
    <s v="2米国債など"/>
    <s v="債券"/>
    <s v="米国債"/>
    <s v="01 日本円"/>
    <x v="2"/>
    <x v="1"/>
  </r>
  <r>
    <m/>
    <d v="2022-09-15T00:00:00"/>
    <n v="460"/>
    <x v="0"/>
    <s v="03-ネオモバイル証券"/>
    <m/>
    <m/>
    <n v="2621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1"/>
    <x v="0"/>
    <s v="03-ネオモバイル証券"/>
    <m/>
    <m/>
    <s v="ｉシェアーズ　米国債２０年超　ＥＴＦ（為替ヘッジあり）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2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3"/>
    <x v="0"/>
    <s v="03-ネオモバイル証券"/>
    <m/>
    <m/>
    <s v="32,12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4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5"/>
    <x v="0"/>
    <s v="03-ネオモバイル証券"/>
    <m/>
    <m/>
    <s v="-9,66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6"/>
    <x v="0"/>
    <s v="03-ネオモバイル証券"/>
    <m/>
    <m/>
    <s v="旭化成"/>
    <m/>
    <m/>
    <m/>
    <m/>
    <m/>
    <m/>
    <m/>
    <m/>
    <m/>
    <m/>
    <m/>
    <m/>
    <m/>
    <m/>
    <m/>
    <m/>
    <m/>
    <m/>
    <m/>
    <m/>
    <s v="3407"/>
    <s v="旭化成"/>
    <s v="特定"/>
    <n v="25"/>
    <m/>
    <n v="764.02"/>
    <m/>
    <n v="1014.5"/>
    <m/>
    <m/>
    <m/>
    <m/>
    <m/>
    <n v="25362.5"/>
    <m/>
    <n v="6262"/>
    <n v="0.32784482081620903"/>
    <m/>
    <m/>
    <s v="1株式・投信等"/>
    <s v="1株式"/>
    <s v="化学"/>
    <s v="化学"/>
    <s v="01 日本円"/>
    <x v="1"/>
    <x v="4"/>
  </r>
  <r>
    <m/>
    <d v="2022-09-15T00:00:00"/>
    <n v="467"/>
    <x v="0"/>
    <s v="03-ネオモバイル証券"/>
    <m/>
    <m/>
    <n v="340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8"/>
    <x v="0"/>
    <s v="03-ネオモバイル証券"/>
    <m/>
    <m/>
    <s v="旭化成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69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0"/>
    <x v="0"/>
    <s v="03-ネオモバイル証券"/>
    <m/>
    <m/>
    <s v="25,362.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1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2"/>
    <x v="0"/>
    <s v="03-ネオモバイル証券"/>
    <m/>
    <m/>
    <s v=" 6,262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3"/>
    <x v="0"/>
    <s v="03-ネオモバイル証券"/>
    <m/>
    <m/>
    <s v="自重堂"/>
    <m/>
    <m/>
    <m/>
    <m/>
    <m/>
    <m/>
    <m/>
    <m/>
    <m/>
    <m/>
    <m/>
    <m/>
    <m/>
    <m/>
    <m/>
    <m/>
    <m/>
    <m/>
    <m/>
    <m/>
    <s v="3597"/>
    <s v="自重堂"/>
    <s v="特定"/>
    <n v="7"/>
    <m/>
    <n v="5975"/>
    <m/>
    <n v="6230"/>
    <m/>
    <m/>
    <m/>
    <m/>
    <m/>
    <n v="43610"/>
    <m/>
    <n v="1785"/>
    <n v="4.2677824267782424E-2"/>
    <m/>
    <m/>
    <s v="1株式・投信等"/>
    <s v="1株式"/>
    <s v="製造業"/>
    <s v="製造業・繊維製品"/>
    <s v="01 日本円"/>
    <x v="1"/>
    <x v="4"/>
  </r>
  <r>
    <m/>
    <d v="2022-09-15T00:00:00"/>
    <n v="474"/>
    <x v="0"/>
    <s v="03-ネオモバイル証券"/>
    <m/>
    <m/>
    <n v="359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5"/>
    <x v="0"/>
    <s v="03-ネオモバイル証券"/>
    <m/>
    <m/>
    <s v="自重堂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6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7"/>
    <x v="0"/>
    <s v="03-ネオモバイル証券"/>
    <m/>
    <m/>
    <s v="43,61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8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79"/>
    <x v="0"/>
    <s v="03-ネオモバイル証券"/>
    <m/>
    <m/>
    <s v=" 1,785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0"/>
    <x v="0"/>
    <s v="03-ネオモバイル証券"/>
    <m/>
    <m/>
    <s v="プロシップ"/>
    <m/>
    <m/>
    <m/>
    <m/>
    <m/>
    <m/>
    <m/>
    <m/>
    <m/>
    <m/>
    <m/>
    <m/>
    <m/>
    <m/>
    <m/>
    <m/>
    <m/>
    <m/>
    <m/>
    <m/>
    <s v="3763"/>
    <s v="プロシップ"/>
    <s v="特定"/>
    <n v="8"/>
    <m/>
    <n v="1069"/>
    <m/>
    <n v="1430"/>
    <m/>
    <m/>
    <m/>
    <m/>
    <m/>
    <n v="11440"/>
    <m/>
    <n v="2888"/>
    <n v="0.33769878391019642"/>
    <m/>
    <m/>
    <s v="1株式・投信等"/>
    <s v="1株式"/>
    <s v="情報・通信"/>
    <s v="情報・通信"/>
    <s v="01 日本円"/>
    <x v="1"/>
    <x v="4"/>
  </r>
  <r>
    <m/>
    <d v="2022-09-15T00:00:00"/>
    <n v="481"/>
    <x v="0"/>
    <s v="03-ネオモバイル証券"/>
    <m/>
    <m/>
    <n v="376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2"/>
    <x v="0"/>
    <s v="03-ネオモバイル証券"/>
    <m/>
    <m/>
    <s v="プロシップ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3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4"/>
    <x v="0"/>
    <s v="03-ネオモバイル証券"/>
    <m/>
    <m/>
    <s v="11,44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5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6"/>
    <x v="0"/>
    <s v="03-ネオモバイル証券"/>
    <m/>
    <m/>
    <s v=" 2,888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7"/>
    <x v="0"/>
    <s v="03-ネオモバイル証券"/>
    <m/>
    <m/>
    <s v="インテージホールディングス"/>
    <m/>
    <m/>
    <m/>
    <m/>
    <m/>
    <m/>
    <m/>
    <m/>
    <m/>
    <m/>
    <m/>
    <m/>
    <m/>
    <m/>
    <m/>
    <m/>
    <m/>
    <m/>
    <m/>
    <m/>
    <s v="4326"/>
    <s v="インテージホールディングス"/>
    <s v="特定"/>
    <n v="19"/>
    <m/>
    <n v="767"/>
    <m/>
    <n v="1664"/>
    <m/>
    <m/>
    <m/>
    <m/>
    <m/>
    <n v="31616"/>
    <m/>
    <n v="17043"/>
    <n v="1.1694915254237288"/>
    <m/>
    <m/>
    <s v="1株式・投信等"/>
    <s v="1株式"/>
    <s v="情報・通信"/>
    <s v="情報・通信"/>
    <s v="01 日本円"/>
    <x v="1"/>
    <x v="4"/>
  </r>
  <r>
    <m/>
    <d v="2022-09-15T00:00:00"/>
    <n v="488"/>
    <x v="0"/>
    <s v="03-ネオモバイル証券"/>
    <m/>
    <m/>
    <n v="4326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89"/>
    <x v="0"/>
    <s v="03-ネオモバイル証券"/>
    <m/>
    <m/>
    <s v="インテージホールディングス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0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1"/>
    <x v="0"/>
    <s v="03-ネオモバイル証券"/>
    <m/>
    <m/>
    <s v="31,616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2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3"/>
    <x v="0"/>
    <s v="03-ネオモバイル証券"/>
    <m/>
    <m/>
    <s v=" 17,043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4"/>
    <x v="0"/>
    <s v="03-ネオモバイル証券"/>
    <m/>
    <m/>
    <s v="日本エス・エイチ・エル"/>
    <m/>
    <m/>
    <m/>
    <m/>
    <m/>
    <m/>
    <m/>
    <m/>
    <m/>
    <m/>
    <m/>
    <m/>
    <m/>
    <m/>
    <m/>
    <m/>
    <m/>
    <m/>
    <m/>
    <m/>
    <s v="4327"/>
    <s v="日本エス・エイチ・エル"/>
    <s v="特定"/>
    <n v="9"/>
    <m/>
    <n v="1976"/>
    <m/>
    <n v="2706"/>
    <m/>
    <m/>
    <m/>
    <m/>
    <m/>
    <n v="24354"/>
    <m/>
    <n v="6570"/>
    <n v="0.36943319838056682"/>
    <m/>
    <m/>
    <s v="1株式・投信等"/>
    <s v="1株式"/>
    <s v="サービス"/>
    <s v="サービス"/>
    <s v="01 日本円"/>
    <x v="1"/>
    <x v="4"/>
  </r>
  <r>
    <m/>
    <d v="2022-09-15T00:00:00"/>
    <n v="495"/>
    <x v="0"/>
    <s v="03-ネオモバイル証券"/>
    <m/>
    <m/>
    <n v="432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6"/>
    <x v="0"/>
    <s v="03-ネオモバイル証券"/>
    <m/>
    <m/>
    <s v="日本エス・エイチ・エル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7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8"/>
    <x v="0"/>
    <s v="03-ネオモバイル証券"/>
    <m/>
    <m/>
    <s v="24,35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499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0"/>
    <x v="0"/>
    <s v="03-ネオモバイル証券"/>
    <m/>
    <m/>
    <s v=" 6,57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1"/>
    <x v="0"/>
    <s v="03-ネオモバイル証券"/>
    <m/>
    <m/>
    <s v="ユー・エス・エス"/>
    <m/>
    <m/>
    <m/>
    <m/>
    <m/>
    <m/>
    <m/>
    <m/>
    <m/>
    <m/>
    <m/>
    <m/>
    <m/>
    <m/>
    <m/>
    <m/>
    <m/>
    <m/>
    <m/>
    <m/>
    <s v="4732"/>
    <s v="ユー・エス・エス"/>
    <s v="特定"/>
    <n v="9"/>
    <m/>
    <n v="1382"/>
    <m/>
    <n v="2381"/>
    <m/>
    <m/>
    <m/>
    <m/>
    <m/>
    <n v="21429"/>
    <m/>
    <n v="8991"/>
    <n v="0.72286541244573077"/>
    <m/>
    <m/>
    <s v="1株式・投信等"/>
    <s v="1株式"/>
    <s v="サービス"/>
    <s v="サービス"/>
    <s v="01 日本円"/>
    <x v="1"/>
    <x v="4"/>
  </r>
  <r>
    <m/>
    <d v="2022-09-15T00:00:00"/>
    <n v="502"/>
    <x v="0"/>
    <s v="03-ネオモバイル証券"/>
    <m/>
    <m/>
    <n v="4732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3"/>
    <x v="0"/>
    <s v="03-ネオモバイル証券"/>
    <m/>
    <m/>
    <s v="ユー・エス・エス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4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5"/>
    <x v="0"/>
    <s v="03-ネオモバイル証券"/>
    <m/>
    <m/>
    <s v="21,42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6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7"/>
    <x v="0"/>
    <s v="03-ネオモバイル証券"/>
    <m/>
    <m/>
    <s v=" 8,991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08"/>
    <x v="0"/>
    <s v="03-ネオモバイル証券"/>
    <m/>
    <m/>
    <s v="ブリヂストン"/>
    <m/>
    <m/>
    <m/>
    <m/>
    <m/>
    <m/>
    <m/>
    <m/>
    <m/>
    <m/>
    <m/>
    <m/>
    <m/>
    <m/>
    <m/>
    <m/>
    <m/>
    <m/>
    <m/>
    <m/>
    <s v="5108"/>
    <s v="ブリヂストン"/>
    <s v="特定"/>
    <n v="5"/>
    <m/>
    <n v="3160"/>
    <m/>
    <n v="5090"/>
    <m/>
    <m/>
    <m/>
    <m/>
    <m/>
    <n v="25450"/>
    <m/>
    <n v="9650"/>
    <n v="0.61075949367088611"/>
    <m/>
    <m/>
    <s v="1株式・投信等"/>
    <s v="1株式"/>
    <s v="製造業"/>
    <s v="製造業・ゴム"/>
    <s v="01 日本円"/>
    <x v="1"/>
    <x v="4"/>
  </r>
  <r>
    <m/>
    <d v="2022-09-15T00:00:00"/>
    <n v="509"/>
    <x v="0"/>
    <s v="03-ネオモバイル証券"/>
    <m/>
    <m/>
    <n v="5108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0"/>
    <x v="0"/>
    <s v="03-ネオモバイル証券"/>
    <m/>
    <m/>
    <s v="ブリヂストン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1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2"/>
    <x v="0"/>
    <s v="03-ネオモバイル証券"/>
    <m/>
    <m/>
    <s v="25,45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3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4"/>
    <x v="0"/>
    <s v="03-ネオモバイル証券"/>
    <m/>
    <m/>
    <s v=" 9,650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5"/>
    <x v="0"/>
    <s v="03-ネオモバイル証券"/>
    <m/>
    <m/>
    <s v="アビスト"/>
    <m/>
    <m/>
    <m/>
    <m/>
    <m/>
    <m/>
    <m/>
    <m/>
    <m/>
    <m/>
    <m/>
    <m/>
    <m/>
    <m/>
    <m/>
    <m/>
    <m/>
    <m/>
    <m/>
    <m/>
    <s v="6087"/>
    <s v="アビスト"/>
    <s v="特定"/>
    <n v="6"/>
    <m/>
    <n v="1625"/>
    <m/>
    <n v="2979"/>
    <m/>
    <m/>
    <m/>
    <m/>
    <m/>
    <n v="17874"/>
    <m/>
    <n v="8124"/>
    <n v="0.83323076923076922"/>
    <m/>
    <m/>
    <s v="1株式・投信等"/>
    <s v="1株式"/>
    <s v="サービス"/>
    <s v="サービス"/>
    <s v="01 日本円"/>
    <x v="1"/>
    <x v="4"/>
  </r>
  <r>
    <m/>
    <d v="2022-09-15T00:00:00"/>
    <n v="516"/>
    <x v="0"/>
    <s v="03-ネオモバイル証券"/>
    <m/>
    <m/>
    <n v="6087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7"/>
    <x v="0"/>
    <s v="03-ネオモバイル証券"/>
    <m/>
    <m/>
    <s v="アビスト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8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19"/>
    <x v="0"/>
    <s v="03-ネオモバイル証券"/>
    <m/>
    <m/>
    <s v="17,87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0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1"/>
    <x v="0"/>
    <s v="03-ネオモバイル証券"/>
    <m/>
    <m/>
    <s v=" 8,124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2"/>
    <x v="0"/>
    <s v="03-ネオモバイル証券"/>
    <m/>
    <m/>
    <s v="アマダ"/>
    <m/>
    <m/>
    <m/>
    <m/>
    <m/>
    <m/>
    <m/>
    <m/>
    <m/>
    <m/>
    <m/>
    <m/>
    <m/>
    <m/>
    <m/>
    <m/>
    <m/>
    <m/>
    <m/>
    <m/>
    <s v="6113"/>
    <s v="アマダ"/>
    <s v="特定"/>
    <n v="13"/>
    <m/>
    <n v="776"/>
    <m/>
    <n v="1079"/>
    <m/>
    <m/>
    <m/>
    <m/>
    <m/>
    <n v="14027"/>
    <m/>
    <n v="3939"/>
    <n v="0.3904639175257732"/>
    <m/>
    <m/>
    <s v="1株式・投信等"/>
    <s v="1株式"/>
    <s v="製造業"/>
    <s v="製造業・機械"/>
    <s v="01 日本円"/>
    <x v="1"/>
    <x v="4"/>
  </r>
  <r>
    <m/>
    <d v="2022-09-15T00:00:00"/>
    <n v="523"/>
    <x v="0"/>
    <s v="03-ネオモバイル証券"/>
    <m/>
    <m/>
    <n v="6113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4"/>
    <x v="0"/>
    <s v="03-ネオモバイル証券"/>
    <m/>
    <m/>
    <s v="アマダ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5"/>
    <x v="0"/>
    <s v="03-ネオモバイル証券"/>
    <m/>
    <m/>
    <s v="評価額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6"/>
    <x v="0"/>
    <s v="03-ネオモバイル証券"/>
    <m/>
    <m/>
    <s v="14,027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7"/>
    <x v="0"/>
    <s v="03-ネオモバイル証券"/>
    <m/>
    <m/>
    <s v="評価損益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8"/>
    <x v="0"/>
    <s v="03-ネオモバイル証券"/>
    <m/>
    <m/>
    <s v=" 3,939円"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29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3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6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3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3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3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4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4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0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5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7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5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5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1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4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VALUE!"/>
    <m/>
    <m/>
    <e v="#N/A"/>
    <e v="#N/A"/>
    <e v="#N/A"/>
    <e v="#N/A"/>
    <e v="#N/A"/>
    <x v="3"/>
    <x v="2"/>
  </r>
  <r>
    <m/>
    <d v="2022-09-15T00:00:00"/>
    <n v="56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8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69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0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1"/>
    <x v="0"/>
    <s v="03-ネオモバイル証券"/>
    <m/>
    <m/>
    <m/>
    <m/>
    <m/>
    <m/>
    <m/>
    <m/>
    <m/>
    <m/>
    <m/>
    <m/>
    <m/>
    <m/>
    <m/>
    <m/>
    <m/>
    <m/>
    <m/>
    <m/>
    <m/>
    <m/>
    <m/>
    <s v=""/>
    <e v="#N/A"/>
    <s v="特定"/>
    <e v="#VALUE!"/>
    <m/>
    <e v="#VALUE!"/>
    <m/>
    <e v="#N/A"/>
    <m/>
    <m/>
    <m/>
    <m/>
    <m/>
    <s v=""/>
    <m/>
    <s v=""/>
    <e v="#DIV/0!"/>
    <m/>
    <m/>
    <e v="#N/A"/>
    <e v="#N/A"/>
    <e v="#N/A"/>
    <e v="#N/A"/>
    <e v="#N/A"/>
    <x v="3"/>
    <x v="2"/>
  </r>
  <r>
    <m/>
    <d v="2022-09-15T00:00:00"/>
    <n v="572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3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4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5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6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7"/>
    <x v="0"/>
    <s v="03-ネオモバイル証券"/>
    <m/>
    <m/>
    <m/>
    <m/>
    <m/>
    <m/>
    <m/>
    <m/>
    <m/>
    <m/>
    <m/>
    <m/>
    <m/>
    <m/>
    <m/>
    <m/>
    <m/>
    <m/>
    <m/>
    <m/>
    <m/>
    <m/>
    <m/>
    <m/>
    <e v="#N/A"/>
    <m/>
    <m/>
    <m/>
    <m/>
    <m/>
    <m/>
    <m/>
    <m/>
    <m/>
    <m/>
    <m/>
    <m/>
    <m/>
    <m/>
    <e v="#DIV/0!"/>
    <m/>
    <m/>
    <e v="#N/A"/>
    <e v="#N/A"/>
    <e v="#N/A"/>
    <e v="#N/A"/>
    <e v="#N/A"/>
    <x v="3"/>
    <x v="2"/>
  </r>
  <r>
    <m/>
    <d v="2022-09-15T00:00:00"/>
    <n v="578"/>
    <x v="0"/>
    <m/>
    <s v="終わり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5471C-2487-4E0D-9572-C83092892689}" name="ピボットテーブル3" cacheId="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4" rowHeaderCaption="為替リスク">
  <location ref="B50:D53" firstHeaderRow="0" firstDataRow="1" firstDataCol="1"/>
  <pivotFields count="54">
    <pivotField showAll="0"/>
    <pivotField numFmtId="14" showAll="0"/>
    <pivotField showAll="0"/>
    <pivotField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h="1" x="3"/>
        <item h="1" x="5"/>
        <item h="1" x="4"/>
        <item h="1" x="0"/>
        <item x="1"/>
        <item x="2"/>
        <item t="default"/>
      </items>
    </pivotField>
    <pivotField showAll="0"/>
  </pivotFields>
  <rowFields count="1">
    <field x="52"/>
  </rowFields>
  <rowItems count="3"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時価評価額[円]" fld="41" baseField="47" baseItem="0"/>
    <dataField name="全体に占める割合" fld="41" showDataAs="percentOfTotal" baseField="0" baseItem="0" numFmtId="10"/>
  </dataFields>
  <formats count="23">
    <format dxfId="71">
      <pivotArea outline="0" collapsedLevelsAreSubtotals="1" fieldPosition="0"/>
    </format>
    <format dxfId="70">
      <pivotArea outline="0" fieldPosition="0">
        <references count="1">
          <reference field="4294967294" count="1">
            <x v="1"/>
          </reference>
        </references>
      </pivotArea>
    </format>
    <format dxfId="69">
      <pivotArea field="52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field="5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65">
      <pivotArea field="5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64">
      <pivotArea dataOnly="0" labelOnly="1" grandRow="1" outline="0" fieldPosition="0"/>
    </format>
    <format dxfId="63">
      <pivotArea field="3" type="button" dataOnly="0" labelOnly="1" outline="0"/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field="52" type="button" dataOnly="0" labelOnly="1" outline="0" axis="axisRow" fieldPosition="0"/>
    </format>
    <format dxfId="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">
      <pivotArea field="52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52" type="button" dataOnly="0" labelOnly="1" outline="0" axis="axisRow" fieldPosition="0"/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field="52" type="button" dataOnly="0" labelOnly="1" outline="0" axis="axisRow" fieldPosition="0"/>
    </format>
    <format dxfId="50">
      <pivotArea collapsedLevelsAreSubtotals="1" fieldPosition="0">
        <references count="1">
          <reference field="52" count="0"/>
        </references>
      </pivotArea>
    </format>
    <format dxfId="49">
      <pivotArea dataOnly="0" labelOnly="1" fieldPosition="0">
        <references count="1">
          <reference field="52" count="0"/>
        </references>
      </pivotArea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2" count="1" selected="0">
            <x v="5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2" count="1" selected="0">
            <x v="4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1"/>
          </reference>
          <reference field="52" count="1" selected="0">
            <x v="4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1"/>
          </reference>
          <reference field="5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44257-3577-44F8-B7D9-31F9644BE725}" name="ピボットテーブル1" cacheId="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4" rowHeaderCaption="暴落リスク">
  <location ref="B39:D42" firstHeaderRow="0" firstDataRow="1" firstDataCol="1"/>
  <pivotFields count="54">
    <pivotField showAll="0"/>
    <pivotField numFmtId="14" multipleItemSelectionAllowed="1" showAll="0"/>
    <pivotField showAll="0"/>
    <pivotField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6"/>
        <item h="1" x="5"/>
        <item h="1" x="3"/>
        <item h="1" x="0"/>
        <item x="1"/>
        <item h="1" x="2"/>
        <item x="4"/>
        <item t="default"/>
      </items>
    </pivotField>
  </pivotFields>
  <rowFields count="1">
    <field x="53"/>
  </rowFields>
  <rowItems count="3">
    <i>
      <x v="4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時価評価額[円]" fld="41" baseField="47" baseItem="0"/>
    <dataField name="全体に占める割合" fld="41" showDataAs="percentOfTotal" baseField="0" baseItem="0" numFmtId="10"/>
  </dataFields>
  <formats count="23">
    <format dxfId="94">
      <pivotArea outline="0" collapsedLevelsAreSubtotals="1" fieldPosition="0"/>
    </format>
    <format dxfId="93">
      <pivotArea outline="0" fieldPosition="0">
        <references count="1">
          <reference field="4294967294" count="1">
            <x v="1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dataOnly="0" labelOnly="1" grandRow="1" outline="0" fieldPosition="0"/>
    </format>
    <format dxfId="89">
      <pivotArea field="3" type="button" dataOnly="0" labelOnly="1" outline="0"/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0">
      <pivotArea field="53" type="button" dataOnly="0" labelOnly="1" outline="0" axis="axisRow" fieldPosition="0"/>
    </format>
    <format dxfId="79">
      <pivotArea field="53" type="button" dataOnly="0" labelOnly="1" outline="0" axis="axisRow" fieldPosition="0"/>
    </format>
    <format dxfId="78">
      <pivotArea field="53" type="button" dataOnly="0" labelOnly="1" outline="0" axis="axisRow" fieldPosition="0"/>
    </format>
    <format dxfId="77">
      <pivotArea field="53" type="button" dataOnly="0" labelOnly="1" outline="0" axis="axisRow" fieldPosition="0"/>
    </format>
    <format dxfId="76">
      <pivotArea field="53" type="button" dataOnly="0" labelOnly="1" outline="0" axis="axisRow" fieldPosition="0"/>
    </format>
    <format dxfId="75">
      <pivotArea dataOnly="0" labelOnly="1" fieldPosition="0">
        <references count="1">
          <reference field="53" count="1">
            <x v="6"/>
          </reference>
        </references>
      </pivotArea>
    </format>
    <format dxfId="74">
      <pivotArea collapsedLevelsAreSubtotals="1" fieldPosition="0">
        <references count="1">
          <reference field="53" count="0"/>
        </references>
      </pivotArea>
    </format>
    <format dxfId="73">
      <pivotArea dataOnly="0" labelOnly="1" fieldPosition="0">
        <references count="1">
          <reference field="53" count="0"/>
        </references>
      </pivotArea>
    </format>
    <format dxfId="72">
      <pivotArea grandRow="1"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3" count="1" selected="0">
            <x v="4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3" count="1" selected="0">
            <x v="6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1"/>
          </reference>
          <reference field="53" count="1" selected="0">
            <x v="4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1"/>
          </reference>
          <reference field="53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2A43DD-950A-487D-A221-211CF6F77B90}" name="デモテーブル" displayName="デモテーブル" ref="A1:N164" totalsRowShown="0" headerRowDxfId="95">
  <autoFilter ref="A1:N164" xr:uid="{38288940-6D8F-42B1-85AD-D67751DB8F9F}"/>
  <tableColumns count="14">
    <tableColumn id="1" xr3:uid="{E0025949-31DC-4EEA-842B-878937C5FF4E}" name="ｺｰﾄﾞ・ﾃｨｯｶｰ等"/>
    <tableColumn id="2" xr3:uid="{531C20DB-59EB-479E-9653-A7D8042D0294}" name="銘柄"/>
    <tableColumn id="3" xr3:uid="{751213A4-F788-437E-A3BF-89744C201043}" name="3区分・大"/>
    <tableColumn id="4" xr3:uid="{DAC9F555-B96D-4DF7-8061-D70C190CB908}" name="3区分・中"/>
    <tableColumn id="5" xr3:uid="{F58D8E16-7160-4412-9BD3-545336D2F0BD}" name="セクター・1"/>
    <tableColumn id="6" xr3:uid="{8E6BC4DE-EF58-4DB7-9501-2BC6F92E3D7D}" name="セクター・2"/>
    <tableColumn id="7" xr3:uid="{9E900987-BC5C-4F53-9955-76C6E6DFEB10}" name="通貨"/>
    <tableColumn id="8" xr3:uid="{D00462C0-157F-4B1D-841B-BD9A857C0B5F}" name="対象国など"/>
    <tableColumn id="9" xr3:uid="{043AF3E7-E2A0-4B68-B747-3ED17D84C1A1}" name="高配当"/>
    <tableColumn id="10" xr3:uid="{780266A8-DD8C-4C55-A647-442A12246A30}" name="口座区分"/>
    <tableColumn id="11" xr3:uid="{A1115607-2DD4-4041-9E03-87DB11EB3C51}" name="個別・ETF・投信・ほか"/>
    <tableColumn id="12" xr3:uid="{61ABF9DF-B8EC-4A95-A890-B7113C144E18}" name="為替リスク"/>
    <tableColumn id="14" xr3:uid="{67A20BF7-6A8C-461E-8B80-7C6E2D61BA3F}" name="暴落リスク"/>
    <tableColumn id="13" xr3:uid="{699B7CCC-909B-4A68-8E49-5983745D1599}" name="番号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F1771B-86A8-43B7-B0CC-615EDF26FF32}" name="テーブル6" displayName="テーブル6" ref="D1:L650" totalsRowShown="0" headerRowDxfId="48">
  <autoFilter ref="D1:L650" xr:uid="{E0DCE9C2-2A8D-4017-AFC8-9C326A80374C}"/>
  <tableColumns count="9">
    <tableColumn id="1" xr3:uid="{B2120CA2-4F3A-4A88-A0CC-1E5B4BF48D48}" name="ｺｰﾄﾞﾃｯｨｶｰ"/>
    <tableColumn id="2" xr3:uid="{785957A6-7575-437A-90C4-B6596BFEBAFA}" name="市場"/>
    <tableColumn id="3" xr3:uid="{C7F26335-1689-4F31-BA8E-ADF8ECBC8856}" name="銘柄"/>
    <tableColumn id="4" xr3:uid="{9E9109EC-FC3E-4CA4-A373-003B9249E62D}" name="時間" dataDxfId="47"/>
    <tableColumn id="5" xr3:uid="{A2138080-CF11-42B1-9AA8-0E58E52C326C}" name="現在値" dataDxfId="46"/>
    <tableColumn id="6" xr3:uid="{9A022446-EC3F-40F5-AB3C-4E952CCDBC80}" name="前日比・値"/>
    <tableColumn id="7" xr3:uid="{7390967F-2970-417F-B8FB-EF0AD3BDDD98}" name="前日比・％"/>
    <tableColumn id="8" xr3:uid="{62879564-7995-4C25-908D-EA43A15874E1}" name="出来高"/>
    <tableColumn id="9" xr3:uid="{A51EDADD-945B-443B-B3FD-AFA25E827BFD}" name="掲示板エクセル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B1AF-4F13-4FF7-A421-10957D1FC2D5}">
  <dimension ref="A1:N164"/>
  <sheetViews>
    <sheetView zoomScale="70" zoomScaleNormal="70" workbookViewId="0">
      <pane ySplit="1" topLeftCell="A128" activePane="bottomLeft" state="frozen"/>
      <selection activeCell="C1" sqref="C1"/>
      <selection pane="bottomLeft" activeCell="O132" sqref="O132"/>
    </sheetView>
  </sheetViews>
  <sheetFormatPr defaultRowHeight="13.5" x14ac:dyDescent="0.15"/>
  <cols>
    <col min="1" max="1" width="22.375" customWidth="1"/>
    <col min="2" max="2" width="5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3" width="13.625" customWidth="1"/>
  </cols>
  <sheetData>
    <row r="1" spans="1:14" x14ac:dyDescent="0.15">
      <c r="A1" s="161" t="s">
        <v>328</v>
      </c>
      <c r="B1" s="162" t="s">
        <v>329</v>
      </c>
      <c r="C1" s="162" t="s">
        <v>330</v>
      </c>
      <c r="D1" s="162" t="s">
        <v>331</v>
      </c>
      <c r="E1" s="162" t="s">
        <v>332</v>
      </c>
      <c r="F1" s="162" t="s">
        <v>333</v>
      </c>
      <c r="G1" s="162" t="s">
        <v>334</v>
      </c>
      <c r="H1" s="162" t="s">
        <v>335</v>
      </c>
      <c r="I1" s="162" t="s">
        <v>336</v>
      </c>
      <c r="J1" s="162" t="s">
        <v>337</v>
      </c>
      <c r="K1" s="162" t="s">
        <v>338</v>
      </c>
      <c r="L1" s="162" t="s">
        <v>339</v>
      </c>
      <c r="M1" s="162" t="s">
        <v>565</v>
      </c>
      <c r="N1" s="162" t="s">
        <v>340</v>
      </c>
    </row>
    <row r="2" spans="1:14" x14ac:dyDescent="0.15">
      <c r="A2" t="s">
        <v>341</v>
      </c>
      <c r="B2" t="s">
        <v>157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336</v>
      </c>
      <c r="J2" t="s">
        <v>348</v>
      </c>
      <c r="K2" t="s">
        <v>349</v>
      </c>
      <c r="L2" t="s">
        <v>350</v>
      </c>
      <c r="M2" t="s">
        <v>567</v>
      </c>
      <c r="N2">
        <v>1</v>
      </c>
    </row>
    <row r="3" spans="1:14" x14ac:dyDescent="0.15">
      <c r="A3" t="s">
        <v>270</v>
      </c>
      <c r="B3" t="s">
        <v>271</v>
      </c>
      <c r="C3" t="s">
        <v>342</v>
      </c>
      <c r="D3" t="s">
        <v>343</v>
      </c>
      <c r="E3" t="s">
        <v>351</v>
      </c>
      <c r="F3" t="s">
        <v>352</v>
      </c>
      <c r="G3" t="s">
        <v>346</v>
      </c>
      <c r="H3" t="s">
        <v>347</v>
      </c>
      <c r="J3" t="s">
        <v>348</v>
      </c>
      <c r="K3" t="s">
        <v>353</v>
      </c>
      <c r="L3" t="s">
        <v>350</v>
      </c>
      <c r="M3" t="s">
        <v>567</v>
      </c>
      <c r="N3">
        <v>2</v>
      </c>
    </row>
    <row r="4" spans="1:14" x14ac:dyDescent="0.15">
      <c r="A4" t="s">
        <v>206</v>
      </c>
      <c r="B4" t="s">
        <v>80</v>
      </c>
      <c r="C4" t="s">
        <v>342</v>
      </c>
      <c r="D4" t="s">
        <v>343</v>
      </c>
      <c r="E4" t="s">
        <v>351</v>
      </c>
      <c r="F4" t="s">
        <v>354</v>
      </c>
      <c r="G4" t="s">
        <v>355</v>
      </c>
      <c r="H4" t="s">
        <v>356</v>
      </c>
      <c r="J4" t="s">
        <v>348</v>
      </c>
      <c r="K4" t="s">
        <v>353</v>
      </c>
      <c r="L4" t="s">
        <v>357</v>
      </c>
      <c r="M4" t="s">
        <v>567</v>
      </c>
      <c r="N4">
        <v>3</v>
      </c>
    </row>
    <row r="5" spans="1:14" x14ac:dyDescent="0.15">
      <c r="A5" t="s">
        <v>299</v>
      </c>
      <c r="B5" t="s">
        <v>358</v>
      </c>
      <c r="C5" t="s">
        <v>342</v>
      </c>
      <c r="D5" t="s">
        <v>343</v>
      </c>
      <c r="E5" t="s">
        <v>351</v>
      </c>
      <c r="F5" t="s">
        <v>359</v>
      </c>
      <c r="G5" t="s">
        <v>355</v>
      </c>
      <c r="H5" t="s">
        <v>356</v>
      </c>
      <c r="J5" t="s">
        <v>348</v>
      </c>
      <c r="K5" t="s">
        <v>353</v>
      </c>
      <c r="L5" t="s">
        <v>357</v>
      </c>
      <c r="M5" t="s">
        <v>567</v>
      </c>
      <c r="N5">
        <v>4</v>
      </c>
    </row>
    <row r="6" spans="1:14" x14ac:dyDescent="0.15">
      <c r="A6" t="s">
        <v>207</v>
      </c>
      <c r="B6" t="s">
        <v>70</v>
      </c>
      <c r="C6" t="s">
        <v>342</v>
      </c>
      <c r="D6" t="s">
        <v>343</v>
      </c>
      <c r="E6" t="s">
        <v>360</v>
      </c>
      <c r="F6" t="s">
        <v>361</v>
      </c>
      <c r="G6" t="s">
        <v>355</v>
      </c>
      <c r="H6" t="s">
        <v>356</v>
      </c>
      <c r="I6" t="s">
        <v>336</v>
      </c>
      <c r="J6" t="s">
        <v>348</v>
      </c>
      <c r="K6" t="s">
        <v>353</v>
      </c>
      <c r="L6" t="s">
        <v>357</v>
      </c>
      <c r="M6" t="s">
        <v>567</v>
      </c>
      <c r="N6">
        <v>5</v>
      </c>
    </row>
    <row r="7" spans="1:14" x14ac:dyDescent="0.15">
      <c r="A7" t="s">
        <v>190</v>
      </c>
      <c r="B7" t="s">
        <v>178</v>
      </c>
      <c r="C7" t="s">
        <v>342</v>
      </c>
      <c r="D7" t="s">
        <v>343</v>
      </c>
      <c r="E7" t="s">
        <v>360</v>
      </c>
      <c r="F7" t="s">
        <v>361</v>
      </c>
      <c r="G7" t="s">
        <v>355</v>
      </c>
      <c r="H7" t="s">
        <v>356</v>
      </c>
      <c r="I7" t="s">
        <v>336</v>
      </c>
      <c r="J7" t="s">
        <v>348</v>
      </c>
      <c r="K7" t="s">
        <v>353</v>
      </c>
      <c r="L7" t="s">
        <v>357</v>
      </c>
      <c r="M7" t="s">
        <v>567</v>
      </c>
      <c r="N7">
        <v>6</v>
      </c>
    </row>
    <row r="8" spans="1:14" x14ac:dyDescent="0.15">
      <c r="A8" t="s">
        <v>208</v>
      </c>
      <c r="B8" t="s">
        <v>71</v>
      </c>
      <c r="C8" t="s">
        <v>342</v>
      </c>
      <c r="D8" t="s">
        <v>343</v>
      </c>
      <c r="E8" t="s">
        <v>360</v>
      </c>
      <c r="F8" t="s">
        <v>361</v>
      </c>
      <c r="G8" t="s">
        <v>355</v>
      </c>
      <c r="H8" t="s">
        <v>356</v>
      </c>
      <c r="I8" t="s">
        <v>336</v>
      </c>
      <c r="J8" t="s">
        <v>348</v>
      </c>
      <c r="K8" t="s">
        <v>353</v>
      </c>
      <c r="L8" t="s">
        <v>357</v>
      </c>
      <c r="M8" t="s">
        <v>567</v>
      </c>
      <c r="N8">
        <v>7</v>
      </c>
    </row>
    <row r="9" spans="1:14" x14ac:dyDescent="0.15">
      <c r="A9" t="s">
        <v>209</v>
      </c>
      <c r="B9" t="s">
        <v>72</v>
      </c>
      <c r="C9" t="s">
        <v>342</v>
      </c>
      <c r="D9" t="s">
        <v>343</v>
      </c>
      <c r="E9" t="s">
        <v>360</v>
      </c>
      <c r="F9" t="s">
        <v>361</v>
      </c>
      <c r="G9" t="s">
        <v>355</v>
      </c>
      <c r="H9" t="s">
        <v>356</v>
      </c>
      <c r="I9" t="s">
        <v>336</v>
      </c>
      <c r="J9" t="s">
        <v>348</v>
      </c>
      <c r="K9" t="s">
        <v>353</v>
      </c>
      <c r="L9" t="s">
        <v>357</v>
      </c>
      <c r="M9" t="s">
        <v>567</v>
      </c>
      <c r="N9">
        <v>8</v>
      </c>
    </row>
    <row r="10" spans="1:14" x14ac:dyDescent="0.15">
      <c r="A10" t="s">
        <v>198</v>
      </c>
      <c r="B10" t="s">
        <v>14</v>
      </c>
      <c r="C10" t="s">
        <v>362</v>
      </c>
      <c r="D10" t="s">
        <v>363</v>
      </c>
      <c r="E10" t="s">
        <v>192</v>
      </c>
      <c r="F10" t="s">
        <v>364</v>
      </c>
      <c r="G10" t="s">
        <v>355</v>
      </c>
      <c r="H10" t="s">
        <v>365</v>
      </c>
      <c r="J10" t="s">
        <v>348</v>
      </c>
      <c r="K10" t="s">
        <v>366</v>
      </c>
      <c r="L10" t="s">
        <v>357</v>
      </c>
      <c r="M10" t="s">
        <v>357</v>
      </c>
      <c r="N10">
        <v>9</v>
      </c>
    </row>
    <row r="11" spans="1:14" x14ac:dyDescent="0.15">
      <c r="A11" t="s">
        <v>199</v>
      </c>
      <c r="B11" t="s">
        <v>16</v>
      </c>
      <c r="C11" t="s">
        <v>362</v>
      </c>
      <c r="D11" t="s">
        <v>363</v>
      </c>
      <c r="E11" t="s">
        <v>200</v>
      </c>
      <c r="F11" t="s">
        <v>367</v>
      </c>
      <c r="G11" t="s">
        <v>355</v>
      </c>
      <c r="H11" t="s">
        <v>365</v>
      </c>
      <c r="J11" t="s">
        <v>348</v>
      </c>
      <c r="K11" t="s">
        <v>366</v>
      </c>
      <c r="L11" t="s">
        <v>357</v>
      </c>
      <c r="M11" t="s">
        <v>357</v>
      </c>
      <c r="N11">
        <v>10</v>
      </c>
    </row>
    <row r="12" spans="1:14" x14ac:dyDescent="0.15">
      <c r="A12" t="s">
        <v>257</v>
      </c>
      <c r="B12" t="s">
        <v>258</v>
      </c>
      <c r="C12" t="s">
        <v>362</v>
      </c>
      <c r="D12" t="s">
        <v>363</v>
      </c>
      <c r="E12" t="s">
        <v>195</v>
      </c>
      <c r="F12" t="s">
        <v>368</v>
      </c>
      <c r="G12" t="s">
        <v>355</v>
      </c>
      <c r="H12" t="s">
        <v>365</v>
      </c>
      <c r="J12" t="s">
        <v>348</v>
      </c>
      <c r="K12" t="s">
        <v>366</v>
      </c>
      <c r="L12" t="s">
        <v>357</v>
      </c>
      <c r="M12" t="s">
        <v>357</v>
      </c>
      <c r="N12">
        <v>11</v>
      </c>
    </row>
    <row r="13" spans="1:14" x14ac:dyDescent="0.15">
      <c r="A13" t="s">
        <v>369</v>
      </c>
      <c r="B13" t="s">
        <v>370</v>
      </c>
      <c r="C13" t="s">
        <v>342</v>
      </c>
      <c r="D13" t="s">
        <v>343</v>
      </c>
      <c r="E13" t="s">
        <v>197</v>
      </c>
      <c r="F13" t="s">
        <v>371</v>
      </c>
      <c r="G13" t="s">
        <v>355</v>
      </c>
      <c r="H13" t="s">
        <v>356</v>
      </c>
      <c r="I13" t="s">
        <v>336</v>
      </c>
      <c r="J13" t="s">
        <v>348</v>
      </c>
      <c r="K13" t="s">
        <v>349</v>
      </c>
      <c r="L13" t="s">
        <v>357</v>
      </c>
      <c r="M13" t="s">
        <v>567</v>
      </c>
      <c r="N13">
        <v>12</v>
      </c>
    </row>
    <row r="14" spans="1:14" x14ac:dyDescent="0.15">
      <c r="A14" t="s">
        <v>201</v>
      </c>
      <c r="B14" t="s">
        <v>73</v>
      </c>
      <c r="C14" t="s">
        <v>342</v>
      </c>
      <c r="D14" t="s">
        <v>343</v>
      </c>
      <c r="E14" t="s">
        <v>372</v>
      </c>
      <c r="F14" t="s">
        <v>373</v>
      </c>
      <c r="G14" t="s">
        <v>355</v>
      </c>
      <c r="H14" t="s">
        <v>356</v>
      </c>
      <c r="I14" t="s">
        <v>336</v>
      </c>
      <c r="J14" t="s">
        <v>348</v>
      </c>
      <c r="K14" t="s">
        <v>353</v>
      </c>
      <c r="L14" t="s">
        <v>357</v>
      </c>
      <c r="M14" t="s">
        <v>567</v>
      </c>
      <c r="N14">
        <v>13</v>
      </c>
    </row>
    <row r="15" spans="1:14" x14ac:dyDescent="0.15">
      <c r="A15" t="s">
        <v>210</v>
      </c>
      <c r="B15" t="s">
        <v>211</v>
      </c>
      <c r="C15" t="s">
        <v>342</v>
      </c>
      <c r="D15" t="s">
        <v>343</v>
      </c>
      <c r="E15" t="s">
        <v>351</v>
      </c>
      <c r="F15" t="s">
        <v>374</v>
      </c>
      <c r="G15" t="s">
        <v>355</v>
      </c>
      <c r="H15" t="s">
        <v>375</v>
      </c>
      <c r="J15" t="s">
        <v>348</v>
      </c>
      <c r="K15" t="s">
        <v>353</v>
      </c>
      <c r="L15" t="s">
        <v>376</v>
      </c>
      <c r="M15" t="s">
        <v>567</v>
      </c>
      <c r="N15">
        <v>14</v>
      </c>
    </row>
    <row r="16" spans="1:14" x14ac:dyDescent="0.15">
      <c r="A16" t="s">
        <v>212</v>
      </c>
      <c r="B16" t="s">
        <v>83</v>
      </c>
      <c r="C16" t="s">
        <v>377</v>
      </c>
      <c r="D16" t="s">
        <v>378</v>
      </c>
      <c r="E16" t="s">
        <v>379</v>
      </c>
      <c r="F16" t="s">
        <v>380</v>
      </c>
      <c r="G16" t="s">
        <v>355</v>
      </c>
      <c r="H16" t="s">
        <v>375</v>
      </c>
      <c r="J16" t="s">
        <v>348</v>
      </c>
      <c r="K16" t="s">
        <v>366</v>
      </c>
      <c r="L16" t="s">
        <v>350</v>
      </c>
      <c r="M16" t="s">
        <v>357</v>
      </c>
      <c r="N16">
        <v>15</v>
      </c>
    </row>
    <row r="17" spans="1:14" x14ac:dyDescent="0.15">
      <c r="A17" t="s">
        <v>173</v>
      </c>
      <c r="B17" t="s">
        <v>17</v>
      </c>
      <c r="C17" t="s">
        <v>342</v>
      </c>
      <c r="D17" t="s">
        <v>343</v>
      </c>
      <c r="E17" t="s">
        <v>360</v>
      </c>
      <c r="F17" t="s">
        <v>381</v>
      </c>
      <c r="G17" t="s">
        <v>355</v>
      </c>
      <c r="H17" t="s">
        <v>375</v>
      </c>
      <c r="I17" t="s">
        <v>336</v>
      </c>
      <c r="J17" t="s">
        <v>348</v>
      </c>
      <c r="K17" t="s">
        <v>353</v>
      </c>
      <c r="L17" t="s">
        <v>376</v>
      </c>
      <c r="M17" t="s">
        <v>567</v>
      </c>
      <c r="N17">
        <v>16</v>
      </c>
    </row>
    <row r="18" spans="1:14" x14ac:dyDescent="0.15">
      <c r="A18" t="s">
        <v>213</v>
      </c>
      <c r="B18" t="s">
        <v>84</v>
      </c>
      <c r="C18" t="s">
        <v>342</v>
      </c>
      <c r="D18" t="s">
        <v>343</v>
      </c>
      <c r="E18" t="s">
        <v>382</v>
      </c>
      <c r="F18" t="s">
        <v>383</v>
      </c>
      <c r="G18" t="s">
        <v>355</v>
      </c>
      <c r="H18" t="s">
        <v>284</v>
      </c>
      <c r="J18" t="s">
        <v>348</v>
      </c>
      <c r="K18" t="s">
        <v>353</v>
      </c>
      <c r="L18" t="s">
        <v>376</v>
      </c>
      <c r="M18" t="s">
        <v>567</v>
      </c>
      <c r="N18">
        <v>17</v>
      </c>
    </row>
    <row r="19" spans="1:14" x14ac:dyDescent="0.15">
      <c r="A19" t="s">
        <v>291</v>
      </c>
      <c r="B19" t="s">
        <v>290</v>
      </c>
      <c r="C19" t="s">
        <v>362</v>
      </c>
      <c r="D19" t="s">
        <v>204</v>
      </c>
      <c r="E19" t="s">
        <v>292</v>
      </c>
      <c r="F19" t="s">
        <v>384</v>
      </c>
      <c r="G19" t="s">
        <v>355</v>
      </c>
      <c r="H19" t="s">
        <v>365</v>
      </c>
      <c r="J19" t="s">
        <v>348</v>
      </c>
      <c r="K19" t="s">
        <v>353</v>
      </c>
      <c r="L19" t="s">
        <v>357</v>
      </c>
      <c r="M19" t="s">
        <v>357</v>
      </c>
      <c r="N19">
        <v>18</v>
      </c>
    </row>
    <row r="20" spans="1:14" x14ac:dyDescent="0.15">
      <c r="A20" t="s">
        <v>214</v>
      </c>
      <c r="B20" t="s">
        <v>85</v>
      </c>
      <c r="C20" t="s">
        <v>342</v>
      </c>
      <c r="D20" t="s">
        <v>343</v>
      </c>
      <c r="E20" t="s">
        <v>215</v>
      </c>
      <c r="F20" t="s">
        <v>215</v>
      </c>
      <c r="G20" t="s">
        <v>355</v>
      </c>
      <c r="H20" t="s">
        <v>356</v>
      </c>
      <c r="I20" t="s">
        <v>336</v>
      </c>
      <c r="J20" t="s">
        <v>348</v>
      </c>
      <c r="K20" t="s">
        <v>349</v>
      </c>
      <c r="L20" t="s">
        <v>357</v>
      </c>
      <c r="M20" t="s">
        <v>567</v>
      </c>
      <c r="N20">
        <v>19</v>
      </c>
    </row>
    <row r="21" spans="1:14" x14ac:dyDescent="0.15">
      <c r="A21" t="s">
        <v>216</v>
      </c>
      <c r="B21" t="s">
        <v>86</v>
      </c>
      <c r="C21" t="s">
        <v>342</v>
      </c>
      <c r="D21" t="s">
        <v>343</v>
      </c>
      <c r="E21" t="s">
        <v>215</v>
      </c>
      <c r="F21" t="s">
        <v>215</v>
      </c>
      <c r="G21" t="s">
        <v>355</v>
      </c>
      <c r="H21" t="s">
        <v>356</v>
      </c>
      <c r="I21" t="s">
        <v>336</v>
      </c>
      <c r="J21" t="s">
        <v>348</v>
      </c>
      <c r="K21" t="s">
        <v>349</v>
      </c>
      <c r="L21" t="s">
        <v>357</v>
      </c>
      <c r="M21" t="s">
        <v>567</v>
      </c>
      <c r="N21">
        <v>20</v>
      </c>
    </row>
    <row r="22" spans="1:14" x14ac:dyDescent="0.15">
      <c r="A22" t="s">
        <v>217</v>
      </c>
      <c r="B22" t="s">
        <v>74</v>
      </c>
      <c r="C22" t="s">
        <v>377</v>
      </c>
      <c r="D22" t="s">
        <v>378</v>
      </c>
      <c r="E22" t="s">
        <v>379</v>
      </c>
      <c r="F22" t="s">
        <v>385</v>
      </c>
      <c r="G22" t="s">
        <v>355</v>
      </c>
      <c r="H22" t="s">
        <v>281</v>
      </c>
      <c r="J22" t="s">
        <v>348</v>
      </c>
      <c r="K22" t="s">
        <v>366</v>
      </c>
      <c r="L22" t="s">
        <v>350</v>
      </c>
      <c r="M22" t="s">
        <v>357</v>
      </c>
      <c r="N22">
        <v>21</v>
      </c>
    </row>
    <row r="23" spans="1:14" x14ac:dyDescent="0.15">
      <c r="A23" t="s">
        <v>161</v>
      </c>
      <c r="B23" t="s">
        <v>160</v>
      </c>
      <c r="C23" t="s">
        <v>342</v>
      </c>
      <c r="D23" t="s">
        <v>343</v>
      </c>
      <c r="E23" t="s">
        <v>351</v>
      </c>
      <c r="F23" t="s">
        <v>386</v>
      </c>
      <c r="G23" t="s">
        <v>355</v>
      </c>
      <c r="H23" t="s">
        <v>356</v>
      </c>
      <c r="J23" t="s">
        <v>348</v>
      </c>
      <c r="K23" t="s">
        <v>353</v>
      </c>
      <c r="L23" t="s">
        <v>357</v>
      </c>
      <c r="M23" t="s">
        <v>567</v>
      </c>
      <c r="N23">
        <v>22</v>
      </c>
    </row>
    <row r="24" spans="1:14" x14ac:dyDescent="0.15">
      <c r="A24" t="s">
        <v>218</v>
      </c>
      <c r="B24" t="s">
        <v>75</v>
      </c>
      <c r="C24" t="s">
        <v>342</v>
      </c>
      <c r="D24" t="s">
        <v>343</v>
      </c>
      <c r="E24" t="s">
        <v>360</v>
      </c>
      <c r="F24" t="s">
        <v>361</v>
      </c>
      <c r="G24" t="s">
        <v>355</v>
      </c>
      <c r="H24" t="s">
        <v>356</v>
      </c>
      <c r="I24" t="s">
        <v>336</v>
      </c>
      <c r="J24" t="s">
        <v>348</v>
      </c>
      <c r="K24" t="s">
        <v>353</v>
      </c>
      <c r="L24" t="s">
        <v>357</v>
      </c>
      <c r="M24" t="s">
        <v>567</v>
      </c>
      <c r="N24">
        <v>23</v>
      </c>
    </row>
    <row r="25" spans="1:14" x14ac:dyDescent="0.15">
      <c r="A25" t="s">
        <v>219</v>
      </c>
      <c r="B25" t="s">
        <v>87</v>
      </c>
      <c r="C25" t="s">
        <v>342</v>
      </c>
      <c r="D25" t="s">
        <v>343</v>
      </c>
      <c r="E25" t="s">
        <v>351</v>
      </c>
      <c r="F25" t="s">
        <v>374</v>
      </c>
      <c r="G25" t="s">
        <v>355</v>
      </c>
      <c r="H25" t="s">
        <v>375</v>
      </c>
      <c r="J25" t="s">
        <v>348</v>
      </c>
      <c r="K25" t="s">
        <v>353</v>
      </c>
      <c r="L25" t="s">
        <v>376</v>
      </c>
      <c r="M25" t="s">
        <v>567</v>
      </c>
      <c r="N25">
        <v>24</v>
      </c>
    </row>
    <row r="26" spans="1:14" x14ac:dyDescent="0.15">
      <c r="A26" t="s">
        <v>220</v>
      </c>
      <c r="B26" t="s">
        <v>88</v>
      </c>
      <c r="C26" t="s">
        <v>342</v>
      </c>
      <c r="D26" t="s">
        <v>343</v>
      </c>
      <c r="E26" t="s">
        <v>351</v>
      </c>
      <c r="F26" t="s">
        <v>387</v>
      </c>
      <c r="G26" t="s">
        <v>355</v>
      </c>
      <c r="H26" t="s">
        <v>388</v>
      </c>
      <c r="J26" t="s">
        <v>348</v>
      </c>
      <c r="K26" t="s">
        <v>353</v>
      </c>
      <c r="L26" t="s">
        <v>376</v>
      </c>
      <c r="M26" t="s">
        <v>567</v>
      </c>
      <c r="N26">
        <v>25</v>
      </c>
    </row>
    <row r="27" spans="1:14" x14ac:dyDescent="0.15">
      <c r="A27" t="s">
        <v>389</v>
      </c>
      <c r="B27" t="s">
        <v>390</v>
      </c>
      <c r="C27" t="s">
        <v>342</v>
      </c>
      <c r="D27" t="s">
        <v>343</v>
      </c>
      <c r="E27" t="s">
        <v>351</v>
      </c>
      <c r="F27" t="s">
        <v>391</v>
      </c>
      <c r="G27" t="s">
        <v>355</v>
      </c>
      <c r="H27" t="s">
        <v>375</v>
      </c>
      <c r="J27" t="s">
        <v>348</v>
      </c>
      <c r="K27" t="s">
        <v>353</v>
      </c>
      <c r="L27" t="s">
        <v>376</v>
      </c>
      <c r="M27" t="s">
        <v>567</v>
      </c>
      <c r="N27">
        <v>26</v>
      </c>
    </row>
    <row r="28" spans="1:14" x14ac:dyDescent="0.15">
      <c r="A28" t="s">
        <v>202</v>
      </c>
      <c r="B28" t="s">
        <v>203</v>
      </c>
      <c r="C28" t="s">
        <v>377</v>
      </c>
      <c r="D28" t="s">
        <v>378</v>
      </c>
      <c r="E28" t="s">
        <v>379</v>
      </c>
      <c r="F28" t="s">
        <v>380</v>
      </c>
      <c r="G28" t="s">
        <v>355</v>
      </c>
      <c r="H28" t="s">
        <v>375</v>
      </c>
      <c r="J28" t="s">
        <v>348</v>
      </c>
      <c r="K28" t="s">
        <v>366</v>
      </c>
      <c r="L28" t="s">
        <v>376</v>
      </c>
      <c r="M28" t="s">
        <v>357</v>
      </c>
      <c r="N28">
        <v>27</v>
      </c>
    </row>
    <row r="29" spans="1:14" x14ac:dyDescent="0.15">
      <c r="A29" t="s">
        <v>392</v>
      </c>
      <c r="B29" t="s">
        <v>271</v>
      </c>
      <c r="C29" t="s">
        <v>342</v>
      </c>
      <c r="D29" t="s">
        <v>343</v>
      </c>
      <c r="E29" t="s">
        <v>351</v>
      </c>
      <c r="F29" t="s">
        <v>352</v>
      </c>
      <c r="G29" t="s">
        <v>346</v>
      </c>
      <c r="H29" t="s">
        <v>347</v>
      </c>
      <c r="J29" t="s">
        <v>348</v>
      </c>
      <c r="K29" t="s">
        <v>353</v>
      </c>
      <c r="L29" t="s">
        <v>350</v>
      </c>
      <c r="M29" t="s">
        <v>567</v>
      </c>
      <c r="N29">
        <v>28</v>
      </c>
    </row>
    <row r="30" spans="1:14" x14ac:dyDescent="0.15">
      <c r="A30" t="s">
        <v>393</v>
      </c>
      <c r="B30" t="s">
        <v>394</v>
      </c>
      <c r="C30" t="s">
        <v>342</v>
      </c>
      <c r="D30" t="s">
        <v>343</v>
      </c>
      <c r="E30" t="s">
        <v>395</v>
      </c>
      <c r="F30" t="s">
        <v>395</v>
      </c>
      <c r="G30" t="s">
        <v>355</v>
      </c>
      <c r="H30" t="s">
        <v>356</v>
      </c>
      <c r="I30" t="s">
        <v>336</v>
      </c>
      <c r="J30" t="s">
        <v>348</v>
      </c>
      <c r="K30" t="s">
        <v>349</v>
      </c>
      <c r="L30" t="s">
        <v>357</v>
      </c>
      <c r="M30" t="s">
        <v>567</v>
      </c>
      <c r="N30">
        <v>29</v>
      </c>
    </row>
    <row r="31" spans="1:14" x14ac:dyDescent="0.15">
      <c r="A31" t="s">
        <v>221</v>
      </c>
      <c r="B31" t="s">
        <v>89</v>
      </c>
      <c r="C31" t="s">
        <v>342</v>
      </c>
      <c r="D31" t="s">
        <v>343</v>
      </c>
      <c r="E31" t="s">
        <v>396</v>
      </c>
      <c r="F31" t="s">
        <v>396</v>
      </c>
      <c r="G31" t="s">
        <v>355</v>
      </c>
      <c r="H31" t="s">
        <v>356</v>
      </c>
      <c r="I31" t="s">
        <v>336</v>
      </c>
      <c r="J31" t="s">
        <v>348</v>
      </c>
      <c r="K31" t="s">
        <v>349</v>
      </c>
      <c r="L31" t="s">
        <v>357</v>
      </c>
      <c r="M31" t="s">
        <v>567</v>
      </c>
      <c r="N31">
        <v>30</v>
      </c>
    </row>
    <row r="32" spans="1:14" x14ac:dyDescent="0.15">
      <c r="A32" t="s">
        <v>222</v>
      </c>
      <c r="B32" t="s">
        <v>90</v>
      </c>
      <c r="C32" t="s">
        <v>342</v>
      </c>
      <c r="D32" t="s">
        <v>343</v>
      </c>
      <c r="E32" t="s">
        <v>397</v>
      </c>
      <c r="F32" t="s">
        <v>398</v>
      </c>
      <c r="G32" t="s">
        <v>355</v>
      </c>
      <c r="H32" t="s">
        <v>356</v>
      </c>
      <c r="I32" t="s">
        <v>336</v>
      </c>
      <c r="J32" t="s">
        <v>348</v>
      </c>
      <c r="K32" t="s">
        <v>349</v>
      </c>
      <c r="L32" t="s">
        <v>357</v>
      </c>
      <c r="M32" t="s">
        <v>567</v>
      </c>
      <c r="N32">
        <v>31</v>
      </c>
    </row>
    <row r="33" spans="1:14" x14ac:dyDescent="0.15">
      <c r="A33" t="s">
        <v>223</v>
      </c>
      <c r="B33" t="s">
        <v>91</v>
      </c>
      <c r="C33" t="s">
        <v>342</v>
      </c>
      <c r="D33" t="s">
        <v>343</v>
      </c>
      <c r="E33" t="s">
        <v>399</v>
      </c>
      <c r="F33" t="s">
        <v>399</v>
      </c>
      <c r="G33" t="s">
        <v>355</v>
      </c>
      <c r="H33" t="s">
        <v>356</v>
      </c>
      <c r="I33" t="s">
        <v>336</v>
      </c>
      <c r="J33" t="s">
        <v>348</v>
      </c>
      <c r="K33" t="s">
        <v>349</v>
      </c>
      <c r="L33" t="s">
        <v>357</v>
      </c>
      <c r="M33" t="s">
        <v>567</v>
      </c>
      <c r="N33">
        <v>32</v>
      </c>
    </row>
    <row r="34" spans="1:14" x14ac:dyDescent="0.15">
      <c r="A34" t="s">
        <v>224</v>
      </c>
      <c r="B34" t="s">
        <v>92</v>
      </c>
      <c r="C34" t="s">
        <v>342</v>
      </c>
      <c r="D34" t="s">
        <v>343</v>
      </c>
      <c r="E34" t="s">
        <v>399</v>
      </c>
      <c r="F34" t="s">
        <v>399</v>
      </c>
      <c r="G34" t="s">
        <v>355</v>
      </c>
      <c r="H34" t="s">
        <v>356</v>
      </c>
      <c r="I34" t="s">
        <v>336</v>
      </c>
      <c r="J34" t="s">
        <v>348</v>
      </c>
      <c r="K34" t="s">
        <v>349</v>
      </c>
      <c r="L34" t="s">
        <v>357</v>
      </c>
      <c r="M34" t="s">
        <v>567</v>
      </c>
      <c r="N34">
        <v>33</v>
      </c>
    </row>
    <row r="35" spans="1:14" x14ac:dyDescent="0.15">
      <c r="A35" t="s">
        <v>225</v>
      </c>
      <c r="B35" t="s">
        <v>93</v>
      </c>
      <c r="C35" t="s">
        <v>342</v>
      </c>
      <c r="D35" t="s">
        <v>343</v>
      </c>
      <c r="E35" t="s">
        <v>215</v>
      </c>
      <c r="F35" t="s">
        <v>215</v>
      </c>
      <c r="G35" t="s">
        <v>355</v>
      </c>
      <c r="H35" t="s">
        <v>356</v>
      </c>
      <c r="I35" t="s">
        <v>336</v>
      </c>
      <c r="J35" t="s">
        <v>348</v>
      </c>
      <c r="K35" t="s">
        <v>349</v>
      </c>
      <c r="L35" t="s">
        <v>357</v>
      </c>
      <c r="M35" t="s">
        <v>567</v>
      </c>
      <c r="N35">
        <v>34</v>
      </c>
    </row>
    <row r="36" spans="1:14" x14ac:dyDescent="0.15">
      <c r="A36" t="s">
        <v>226</v>
      </c>
      <c r="B36" t="s">
        <v>94</v>
      </c>
      <c r="C36" t="s">
        <v>342</v>
      </c>
      <c r="D36" t="s">
        <v>343</v>
      </c>
      <c r="E36" t="s">
        <v>215</v>
      </c>
      <c r="F36" t="s">
        <v>215</v>
      </c>
      <c r="G36" t="s">
        <v>355</v>
      </c>
      <c r="H36" t="s">
        <v>356</v>
      </c>
      <c r="I36" t="s">
        <v>336</v>
      </c>
      <c r="J36" t="s">
        <v>348</v>
      </c>
      <c r="K36" t="s">
        <v>349</v>
      </c>
      <c r="L36" t="s">
        <v>357</v>
      </c>
      <c r="M36" t="s">
        <v>567</v>
      </c>
      <c r="N36">
        <v>35</v>
      </c>
    </row>
    <row r="37" spans="1:14" x14ac:dyDescent="0.15">
      <c r="A37" t="s">
        <v>400</v>
      </c>
      <c r="B37" t="s">
        <v>401</v>
      </c>
      <c r="C37" t="s">
        <v>342</v>
      </c>
      <c r="D37" t="s">
        <v>343</v>
      </c>
      <c r="E37" t="s">
        <v>344</v>
      </c>
      <c r="F37" t="s">
        <v>402</v>
      </c>
      <c r="G37" t="s">
        <v>355</v>
      </c>
      <c r="H37" t="s">
        <v>356</v>
      </c>
      <c r="J37" t="s">
        <v>348</v>
      </c>
      <c r="K37" t="s">
        <v>349</v>
      </c>
      <c r="L37" t="s">
        <v>357</v>
      </c>
      <c r="M37" t="s">
        <v>567</v>
      </c>
      <c r="N37">
        <v>36</v>
      </c>
    </row>
    <row r="38" spans="1:14" x14ac:dyDescent="0.15">
      <c r="A38" t="s">
        <v>227</v>
      </c>
      <c r="B38" t="s">
        <v>95</v>
      </c>
      <c r="C38" t="s">
        <v>342</v>
      </c>
      <c r="D38" t="s">
        <v>343</v>
      </c>
      <c r="E38" t="s">
        <v>397</v>
      </c>
      <c r="F38" t="s">
        <v>403</v>
      </c>
      <c r="G38" t="s">
        <v>355</v>
      </c>
      <c r="H38" t="s">
        <v>356</v>
      </c>
      <c r="I38" t="s">
        <v>336</v>
      </c>
      <c r="J38" t="s">
        <v>348</v>
      </c>
      <c r="K38" t="s">
        <v>349</v>
      </c>
      <c r="L38" t="s">
        <v>357</v>
      </c>
      <c r="M38" t="s">
        <v>567</v>
      </c>
      <c r="N38">
        <v>37</v>
      </c>
    </row>
    <row r="39" spans="1:14" x14ac:dyDescent="0.15">
      <c r="A39" t="s">
        <v>228</v>
      </c>
      <c r="B39" t="s">
        <v>96</v>
      </c>
      <c r="C39" t="s">
        <v>342</v>
      </c>
      <c r="D39" t="s">
        <v>343</v>
      </c>
      <c r="E39" t="s">
        <v>215</v>
      </c>
      <c r="F39" t="s">
        <v>215</v>
      </c>
      <c r="G39" t="s">
        <v>355</v>
      </c>
      <c r="H39" t="s">
        <v>356</v>
      </c>
      <c r="I39" t="s">
        <v>336</v>
      </c>
      <c r="J39" t="s">
        <v>348</v>
      </c>
      <c r="K39" t="s">
        <v>349</v>
      </c>
      <c r="L39" t="s">
        <v>357</v>
      </c>
      <c r="M39" t="s">
        <v>567</v>
      </c>
      <c r="N39">
        <v>38</v>
      </c>
    </row>
    <row r="40" spans="1:14" x14ac:dyDescent="0.15">
      <c r="A40" t="s">
        <v>229</v>
      </c>
      <c r="B40" t="s">
        <v>97</v>
      </c>
      <c r="C40" t="s">
        <v>342</v>
      </c>
      <c r="D40" t="s">
        <v>343</v>
      </c>
      <c r="E40" t="s">
        <v>397</v>
      </c>
      <c r="F40" t="s">
        <v>404</v>
      </c>
      <c r="G40" t="s">
        <v>355</v>
      </c>
      <c r="H40" t="s">
        <v>356</v>
      </c>
      <c r="I40" t="s">
        <v>336</v>
      </c>
      <c r="J40" t="s">
        <v>348</v>
      </c>
      <c r="K40" t="s">
        <v>349</v>
      </c>
      <c r="L40" t="s">
        <v>357</v>
      </c>
      <c r="M40" t="s">
        <v>567</v>
      </c>
      <c r="N40">
        <v>39</v>
      </c>
    </row>
    <row r="41" spans="1:14" x14ac:dyDescent="0.15">
      <c r="A41" t="s">
        <v>230</v>
      </c>
      <c r="B41" t="s">
        <v>98</v>
      </c>
      <c r="C41" t="s">
        <v>342</v>
      </c>
      <c r="D41" t="s">
        <v>343</v>
      </c>
      <c r="E41" t="s">
        <v>397</v>
      </c>
      <c r="F41" t="s">
        <v>404</v>
      </c>
      <c r="G41" t="s">
        <v>355</v>
      </c>
      <c r="H41" t="s">
        <v>356</v>
      </c>
      <c r="I41" t="s">
        <v>336</v>
      </c>
      <c r="J41" t="s">
        <v>348</v>
      </c>
      <c r="K41" t="s">
        <v>349</v>
      </c>
      <c r="L41" t="s">
        <v>357</v>
      </c>
      <c r="M41" t="s">
        <v>567</v>
      </c>
      <c r="N41">
        <v>40</v>
      </c>
    </row>
    <row r="42" spans="1:14" x14ac:dyDescent="0.15">
      <c r="A42" t="s">
        <v>405</v>
      </c>
      <c r="B42" t="s">
        <v>406</v>
      </c>
      <c r="C42" t="s">
        <v>342</v>
      </c>
      <c r="D42" t="s">
        <v>343</v>
      </c>
      <c r="E42" t="s">
        <v>407</v>
      </c>
      <c r="F42" t="s">
        <v>407</v>
      </c>
      <c r="G42" t="s">
        <v>355</v>
      </c>
      <c r="H42" t="s">
        <v>356</v>
      </c>
      <c r="I42" t="s">
        <v>336</v>
      </c>
      <c r="J42" t="s">
        <v>348</v>
      </c>
      <c r="K42" t="s">
        <v>349</v>
      </c>
      <c r="L42" t="s">
        <v>357</v>
      </c>
      <c r="M42" t="s">
        <v>567</v>
      </c>
      <c r="N42">
        <v>41</v>
      </c>
    </row>
    <row r="43" spans="1:14" x14ac:dyDescent="0.15">
      <c r="A43" t="s">
        <v>231</v>
      </c>
      <c r="B43" t="s">
        <v>99</v>
      </c>
      <c r="C43" t="s">
        <v>342</v>
      </c>
      <c r="D43" t="s">
        <v>343</v>
      </c>
      <c r="E43" t="s">
        <v>397</v>
      </c>
      <c r="F43" t="s">
        <v>408</v>
      </c>
      <c r="G43" t="s">
        <v>355</v>
      </c>
      <c r="H43" t="s">
        <v>356</v>
      </c>
      <c r="I43" t="s">
        <v>336</v>
      </c>
      <c r="J43" t="s">
        <v>348</v>
      </c>
      <c r="K43" t="s">
        <v>349</v>
      </c>
      <c r="L43" t="s">
        <v>357</v>
      </c>
      <c r="M43" t="s">
        <v>567</v>
      </c>
      <c r="N43">
        <v>42</v>
      </c>
    </row>
    <row r="44" spans="1:14" x14ac:dyDescent="0.15">
      <c r="A44" t="s">
        <v>232</v>
      </c>
      <c r="B44" t="s">
        <v>100</v>
      </c>
      <c r="C44" t="s">
        <v>342</v>
      </c>
      <c r="D44" t="s">
        <v>343</v>
      </c>
      <c r="E44" t="s">
        <v>396</v>
      </c>
      <c r="F44" t="s">
        <v>396</v>
      </c>
      <c r="G44" t="s">
        <v>355</v>
      </c>
      <c r="H44" t="s">
        <v>356</v>
      </c>
      <c r="I44" t="s">
        <v>336</v>
      </c>
      <c r="J44" t="s">
        <v>348</v>
      </c>
      <c r="K44" t="s">
        <v>349</v>
      </c>
      <c r="L44" t="s">
        <v>357</v>
      </c>
      <c r="M44" t="s">
        <v>567</v>
      </c>
      <c r="N44">
        <v>43</v>
      </c>
    </row>
    <row r="45" spans="1:14" x14ac:dyDescent="0.15">
      <c r="A45" t="s">
        <v>233</v>
      </c>
      <c r="B45" t="s">
        <v>101</v>
      </c>
      <c r="C45" t="s">
        <v>342</v>
      </c>
      <c r="D45" t="s">
        <v>343</v>
      </c>
      <c r="E45" t="s">
        <v>409</v>
      </c>
      <c r="F45" t="s">
        <v>409</v>
      </c>
      <c r="G45" t="s">
        <v>355</v>
      </c>
      <c r="H45" t="s">
        <v>356</v>
      </c>
      <c r="I45" t="s">
        <v>336</v>
      </c>
      <c r="J45" t="s">
        <v>348</v>
      </c>
      <c r="K45" t="s">
        <v>349</v>
      </c>
      <c r="L45" t="s">
        <v>357</v>
      </c>
      <c r="M45" t="s">
        <v>567</v>
      </c>
      <c r="N45">
        <v>44</v>
      </c>
    </row>
    <row r="46" spans="1:14" x14ac:dyDescent="0.15">
      <c r="A46" t="s">
        <v>234</v>
      </c>
      <c r="B46" t="s">
        <v>102</v>
      </c>
      <c r="C46" t="s">
        <v>342</v>
      </c>
      <c r="D46" t="s">
        <v>343</v>
      </c>
      <c r="E46" t="s">
        <v>409</v>
      </c>
      <c r="F46" t="s">
        <v>409</v>
      </c>
      <c r="G46" t="s">
        <v>355</v>
      </c>
      <c r="H46" t="s">
        <v>356</v>
      </c>
      <c r="I46" t="s">
        <v>336</v>
      </c>
      <c r="J46" t="s">
        <v>348</v>
      </c>
      <c r="K46" t="s">
        <v>349</v>
      </c>
      <c r="L46" t="s">
        <v>357</v>
      </c>
      <c r="M46" t="s">
        <v>567</v>
      </c>
      <c r="N46">
        <v>45</v>
      </c>
    </row>
    <row r="47" spans="1:14" x14ac:dyDescent="0.15">
      <c r="A47" t="s">
        <v>235</v>
      </c>
      <c r="B47" t="s">
        <v>103</v>
      </c>
      <c r="C47" t="s">
        <v>342</v>
      </c>
      <c r="D47" t="s">
        <v>343</v>
      </c>
      <c r="E47" t="s">
        <v>409</v>
      </c>
      <c r="F47" t="s">
        <v>409</v>
      </c>
      <c r="G47" t="s">
        <v>355</v>
      </c>
      <c r="H47" t="s">
        <v>356</v>
      </c>
      <c r="I47" t="s">
        <v>336</v>
      </c>
      <c r="J47" t="s">
        <v>348</v>
      </c>
      <c r="K47" t="s">
        <v>349</v>
      </c>
      <c r="L47" t="s">
        <v>357</v>
      </c>
      <c r="M47" t="s">
        <v>567</v>
      </c>
      <c r="N47">
        <v>46</v>
      </c>
    </row>
    <row r="48" spans="1:14" x14ac:dyDescent="0.15">
      <c r="A48" t="s">
        <v>236</v>
      </c>
      <c r="B48" t="s">
        <v>104</v>
      </c>
      <c r="C48" t="s">
        <v>342</v>
      </c>
      <c r="D48" t="s">
        <v>343</v>
      </c>
      <c r="E48" t="s">
        <v>409</v>
      </c>
      <c r="F48" t="s">
        <v>409</v>
      </c>
      <c r="G48" t="s">
        <v>355</v>
      </c>
      <c r="H48" t="s">
        <v>356</v>
      </c>
      <c r="I48" t="s">
        <v>336</v>
      </c>
      <c r="J48" t="s">
        <v>348</v>
      </c>
      <c r="K48" t="s">
        <v>349</v>
      </c>
      <c r="L48" t="s">
        <v>357</v>
      </c>
      <c r="M48" t="s">
        <v>567</v>
      </c>
      <c r="N48">
        <v>47</v>
      </c>
    </row>
    <row r="49" spans="1:14" x14ac:dyDescent="0.15">
      <c r="A49" t="s">
        <v>237</v>
      </c>
      <c r="B49" t="s">
        <v>105</v>
      </c>
      <c r="C49" t="s">
        <v>342</v>
      </c>
      <c r="D49" t="s">
        <v>343</v>
      </c>
      <c r="E49" t="s">
        <v>409</v>
      </c>
      <c r="F49" t="s">
        <v>409</v>
      </c>
      <c r="G49" t="s">
        <v>355</v>
      </c>
      <c r="H49" t="s">
        <v>356</v>
      </c>
      <c r="I49" t="s">
        <v>336</v>
      </c>
      <c r="J49" t="s">
        <v>348</v>
      </c>
      <c r="K49" t="s">
        <v>349</v>
      </c>
      <c r="L49" t="s">
        <v>357</v>
      </c>
      <c r="M49" t="s">
        <v>567</v>
      </c>
      <c r="N49">
        <v>48</v>
      </c>
    </row>
    <row r="50" spans="1:14" x14ac:dyDescent="0.15">
      <c r="A50" t="s">
        <v>238</v>
      </c>
      <c r="B50" t="s">
        <v>106</v>
      </c>
      <c r="C50" t="s">
        <v>342</v>
      </c>
      <c r="D50" t="s">
        <v>343</v>
      </c>
      <c r="E50" t="s">
        <v>399</v>
      </c>
      <c r="F50" t="s">
        <v>399</v>
      </c>
      <c r="G50" t="s">
        <v>355</v>
      </c>
      <c r="H50" t="s">
        <v>356</v>
      </c>
      <c r="I50" t="s">
        <v>336</v>
      </c>
      <c r="J50" t="s">
        <v>348</v>
      </c>
      <c r="K50" t="s">
        <v>349</v>
      </c>
      <c r="L50" t="s">
        <v>357</v>
      </c>
      <c r="M50" t="s">
        <v>567</v>
      </c>
      <c r="N50">
        <v>49</v>
      </c>
    </row>
    <row r="51" spans="1:14" x14ac:dyDescent="0.15">
      <c r="A51" t="s">
        <v>239</v>
      </c>
      <c r="B51" t="s">
        <v>107</v>
      </c>
      <c r="C51" t="s">
        <v>342</v>
      </c>
      <c r="D51" t="s">
        <v>343</v>
      </c>
      <c r="E51" t="s">
        <v>372</v>
      </c>
      <c r="F51" t="s">
        <v>373</v>
      </c>
      <c r="G51" t="s">
        <v>355</v>
      </c>
      <c r="H51" t="s">
        <v>356</v>
      </c>
      <c r="I51" t="s">
        <v>336</v>
      </c>
      <c r="J51" t="s">
        <v>348</v>
      </c>
      <c r="K51" t="s">
        <v>349</v>
      </c>
      <c r="L51" t="s">
        <v>357</v>
      </c>
      <c r="M51" t="s">
        <v>567</v>
      </c>
      <c r="N51">
        <v>50</v>
      </c>
    </row>
    <row r="52" spans="1:14" x14ac:dyDescent="0.15">
      <c r="A52" t="s">
        <v>240</v>
      </c>
      <c r="B52" t="s">
        <v>108</v>
      </c>
      <c r="C52" t="s">
        <v>342</v>
      </c>
      <c r="D52" t="s">
        <v>343</v>
      </c>
      <c r="E52" t="s">
        <v>372</v>
      </c>
      <c r="F52" t="s">
        <v>373</v>
      </c>
      <c r="G52" t="s">
        <v>355</v>
      </c>
      <c r="H52" t="s">
        <v>356</v>
      </c>
      <c r="I52" t="s">
        <v>336</v>
      </c>
      <c r="J52" t="s">
        <v>348</v>
      </c>
      <c r="K52" t="s">
        <v>349</v>
      </c>
      <c r="L52" t="s">
        <v>357</v>
      </c>
      <c r="M52" t="s">
        <v>567</v>
      </c>
      <c r="N52">
        <v>51</v>
      </c>
    </row>
    <row r="53" spans="1:14" x14ac:dyDescent="0.15">
      <c r="A53" t="s">
        <v>241</v>
      </c>
      <c r="B53" t="s">
        <v>109</v>
      </c>
      <c r="C53" t="s">
        <v>342</v>
      </c>
      <c r="D53" t="s">
        <v>343</v>
      </c>
      <c r="E53" t="s">
        <v>372</v>
      </c>
      <c r="F53" t="s">
        <v>373</v>
      </c>
      <c r="G53" t="s">
        <v>355</v>
      </c>
      <c r="H53" t="s">
        <v>356</v>
      </c>
      <c r="I53" t="s">
        <v>336</v>
      </c>
      <c r="J53" t="s">
        <v>348</v>
      </c>
      <c r="K53" t="s">
        <v>349</v>
      </c>
      <c r="L53" t="s">
        <v>357</v>
      </c>
      <c r="M53" t="s">
        <v>567</v>
      </c>
      <c r="N53">
        <v>52</v>
      </c>
    </row>
    <row r="54" spans="1:14" x14ac:dyDescent="0.15">
      <c r="A54" t="s">
        <v>242</v>
      </c>
      <c r="B54" t="s">
        <v>110</v>
      </c>
      <c r="C54" t="s">
        <v>342</v>
      </c>
      <c r="D54" t="s">
        <v>343</v>
      </c>
      <c r="E54" t="s">
        <v>372</v>
      </c>
      <c r="F54" t="s">
        <v>410</v>
      </c>
      <c r="G54" t="s">
        <v>355</v>
      </c>
      <c r="H54" t="s">
        <v>356</v>
      </c>
      <c r="I54" t="s">
        <v>336</v>
      </c>
      <c r="J54" t="s">
        <v>348</v>
      </c>
      <c r="K54" t="s">
        <v>349</v>
      </c>
      <c r="L54" t="s">
        <v>357</v>
      </c>
      <c r="M54" t="s">
        <v>567</v>
      </c>
      <c r="N54">
        <v>53</v>
      </c>
    </row>
    <row r="55" spans="1:14" x14ac:dyDescent="0.15">
      <c r="A55" t="s">
        <v>243</v>
      </c>
      <c r="B55" t="s">
        <v>111</v>
      </c>
      <c r="C55" t="s">
        <v>342</v>
      </c>
      <c r="D55" t="s">
        <v>343</v>
      </c>
      <c r="E55" t="s">
        <v>372</v>
      </c>
      <c r="F55" t="s">
        <v>410</v>
      </c>
      <c r="G55" t="s">
        <v>355</v>
      </c>
      <c r="H55" t="s">
        <v>356</v>
      </c>
      <c r="I55" t="s">
        <v>336</v>
      </c>
      <c r="J55" t="s">
        <v>348</v>
      </c>
      <c r="K55" t="s">
        <v>349</v>
      </c>
      <c r="L55" t="s">
        <v>357</v>
      </c>
      <c r="M55" t="s">
        <v>567</v>
      </c>
      <c r="N55">
        <v>54</v>
      </c>
    </row>
    <row r="56" spans="1:14" x14ac:dyDescent="0.15">
      <c r="A56" t="s">
        <v>244</v>
      </c>
      <c r="B56" t="s">
        <v>112</v>
      </c>
      <c r="C56" t="s">
        <v>342</v>
      </c>
      <c r="D56" t="s">
        <v>343</v>
      </c>
      <c r="E56" t="s">
        <v>372</v>
      </c>
      <c r="F56" t="s">
        <v>410</v>
      </c>
      <c r="G56" t="s">
        <v>355</v>
      </c>
      <c r="H56" t="s">
        <v>356</v>
      </c>
      <c r="I56" t="s">
        <v>336</v>
      </c>
      <c r="J56" t="s">
        <v>348</v>
      </c>
      <c r="K56" t="s">
        <v>349</v>
      </c>
      <c r="L56" t="s">
        <v>357</v>
      </c>
      <c r="M56" t="s">
        <v>567</v>
      </c>
      <c r="N56">
        <v>55</v>
      </c>
    </row>
    <row r="57" spans="1:14" x14ac:dyDescent="0.15">
      <c r="A57" t="s">
        <v>245</v>
      </c>
      <c r="B57" t="s">
        <v>246</v>
      </c>
      <c r="C57" t="s">
        <v>342</v>
      </c>
      <c r="D57" t="s">
        <v>343</v>
      </c>
      <c r="E57" t="s">
        <v>372</v>
      </c>
      <c r="F57" t="s">
        <v>410</v>
      </c>
      <c r="G57" t="s">
        <v>355</v>
      </c>
      <c r="H57" t="s">
        <v>356</v>
      </c>
      <c r="I57" t="s">
        <v>336</v>
      </c>
      <c r="J57" t="s">
        <v>348</v>
      </c>
      <c r="K57" t="s">
        <v>349</v>
      </c>
      <c r="L57" t="s">
        <v>357</v>
      </c>
      <c r="M57" t="s">
        <v>567</v>
      </c>
      <c r="N57">
        <v>56</v>
      </c>
    </row>
    <row r="58" spans="1:14" x14ac:dyDescent="0.15">
      <c r="A58" t="s">
        <v>411</v>
      </c>
      <c r="B58" t="s">
        <v>412</v>
      </c>
      <c r="C58" t="s">
        <v>342</v>
      </c>
      <c r="D58" t="s">
        <v>343</v>
      </c>
      <c r="E58" t="s">
        <v>372</v>
      </c>
      <c r="F58" t="s">
        <v>413</v>
      </c>
      <c r="G58" t="s">
        <v>355</v>
      </c>
      <c r="H58" t="s">
        <v>356</v>
      </c>
      <c r="I58" t="s">
        <v>336</v>
      </c>
      <c r="J58" t="s">
        <v>348</v>
      </c>
      <c r="K58" t="s">
        <v>349</v>
      </c>
      <c r="L58" t="s">
        <v>357</v>
      </c>
      <c r="M58" t="s">
        <v>567</v>
      </c>
      <c r="N58">
        <v>57</v>
      </c>
    </row>
    <row r="59" spans="1:14" x14ac:dyDescent="0.15">
      <c r="A59" t="s">
        <v>247</v>
      </c>
      <c r="B59" t="s">
        <v>113</v>
      </c>
      <c r="C59" t="s">
        <v>342</v>
      </c>
      <c r="D59" t="s">
        <v>343</v>
      </c>
      <c r="E59" t="s">
        <v>372</v>
      </c>
      <c r="F59" t="s">
        <v>414</v>
      </c>
      <c r="G59" t="s">
        <v>355</v>
      </c>
      <c r="H59" t="s">
        <v>356</v>
      </c>
      <c r="I59" t="s">
        <v>336</v>
      </c>
      <c r="J59" t="s">
        <v>348</v>
      </c>
      <c r="K59" t="s">
        <v>349</v>
      </c>
      <c r="L59" t="s">
        <v>357</v>
      </c>
      <c r="M59" t="s">
        <v>567</v>
      </c>
      <c r="N59">
        <v>58</v>
      </c>
    </row>
    <row r="60" spans="1:14" x14ac:dyDescent="0.15">
      <c r="A60" t="s">
        <v>248</v>
      </c>
      <c r="B60" t="s">
        <v>114</v>
      </c>
      <c r="C60" t="s">
        <v>342</v>
      </c>
      <c r="D60" t="s">
        <v>343</v>
      </c>
      <c r="E60" t="s">
        <v>372</v>
      </c>
      <c r="F60" t="s">
        <v>414</v>
      </c>
      <c r="G60" t="s">
        <v>355</v>
      </c>
      <c r="H60" t="s">
        <v>356</v>
      </c>
      <c r="I60" t="s">
        <v>336</v>
      </c>
      <c r="J60" t="s">
        <v>348</v>
      </c>
      <c r="K60" t="s">
        <v>349</v>
      </c>
      <c r="L60" t="s">
        <v>357</v>
      </c>
      <c r="M60" t="s">
        <v>567</v>
      </c>
      <c r="N60">
        <v>59</v>
      </c>
    </row>
    <row r="61" spans="1:14" x14ac:dyDescent="0.15">
      <c r="A61" t="s">
        <v>415</v>
      </c>
      <c r="B61" t="s">
        <v>416</v>
      </c>
      <c r="C61" t="s">
        <v>342</v>
      </c>
      <c r="D61" t="s">
        <v>343</v>
      </c>
      <c r="E61" t="s">
        <v>360</v>
      </c>
      <c r="F61" t="s">
        <v>417</v>
      </c>
      <c r="G61" t="s">
        <v>355</v>
      </c>
      <c r="H61" t="s">
        <v>356</v>
      </c>
      <c r="I61" t="s">
        <v>336</v>
      </c>
      <c r="J61" t="s">
        <v>348</v>
      </c>
      <c r="K61" t="s">
        <v>349</v>
      </c>
      <c r="L61" t="s">
        <v>357</v>
      </c>
      <c r="M61" t="s">
        <v>567</v>
      </c>
      <c r="N61">
        <v>60</v>
      </c>
    </row>
    <row r="62" spans="1:14" x14ac:dyDescent="0.15">
      <c r="A62" t="s">
        <v>276</v>
      </c>
      <c r="B62" t="s">
        <v>275</v>
      </c>
      <c r="C62" t="s">
        <v>342</v>
      </c>
      <c r="D62" t="s">
        <v>343</v>
      </c>
      <c r="E62" t="s">
        <v>360</v>
      </c>
      <c r="F62" t="s">
        <v>361</v>
      </c>
      <c r="G62" t="s">
        <v>355</v>
      </c>
      <c r="H62" t="s">
        <v>356</v>
      </c>
      <c r="J62" t="s">
        <v>348</v>
      </c>
      <c r="K62" t="s">
        <v>353</v>
      </c>
      <c r="L62" t="s">
        <v>357</v>
      </c>
      <c r="M62" t="s">
        <v>567</v>
      </c>
      <c r="N62">
        <v>61</v>
      </c>
    </row>
    <row r="63" spans="1:14" x14ac:dyDescent="0.15">
      <c r="A63" t="s">
        <v>249</v>
      </c>
      <c r="B63" t="s">
        <v>115</v>
      </c>
      <c r="C63" t="s">
        <v>342</v>
      </c>
      <c r="D63" t="s">
        <v>343</v>
      </c>
      <c r="E63" t="s">
        <v>418</v>
      </c>
      <c r="F63" t="s">
        <v>419</v>
      </c>
      <c r="G63" t="s">
        <v>355</v>
      </c>
      <c r="H63" t="s">
        <v>356</v>
      </c>
      <c r="J63" t="s">
        <v>348</v>
      </c>
      <c r="K63" t="s">
        <v>349</v>
      </c>
      <c r="L63" t="s">
        <v>357</v>
      </c>
      <c r="M63" t="s">
        <v>567</v>
      </c>
      <c r="N63">
        <v>62</v>
      </c>
    </row>
    <row r="64" spans="1:14" x14ac:dyDescent="0.15">
      <c r="A64" t="s">
        <v>250</v>
      </c>
      <c r="B64" t="s">
        <v>116</v>
      </c>
      <c r="C64" t="s">
        <v>342</v>
      </c>
      <c r="D64" t="s">
        <v>343</v>
      </c>
      <c r="E64" t="s">
        <v>418</v>
      </c>
      <c r="F64" t="s">
        <v>419</v>
      </c>
      <c r="G64" t="s">
        <v>355</v>
      </c>
      <c r="H64" t="s">
        <v>356</v>
      </c>
      <c r="J64" t="s">
        <v>348</v>
      </c>
      <c r="K64" t="s">
        <v>349</v>
      </c>
      <c r="L64" t="s">
        <v>357</v>
      </c>
      <c r="M64" t="s">
        <v>567</v>
      </c>
      <c r="N64">
        <v>63</v>
      </c>
    </row>
    <row r="65" spans="1:14" x14ac:dyDescent="0.15">
      <c r="A65" t="s">
        <v>251</v>
      </c>
      <c r="B65" t="s">
        <v>117</v>
      </c>
      <c r="C65" t="s">
        <v>342</v>
      </c>
      <c r="D65" t="s">
        <v>343</v>
      </c>
      <c r="E65" t="s">
        <v>418</v>
      </c>
      <c r="F65" t="s">
        <v>419</v>
      </c>
      <c r="G65" t="s">
        <v>355</v>
      </c>
      <c r="H65" t="s">
        <v>356</v>
      </c>
      <c r="J65" t="s">
        <v>348</v>
      </c>
      <c r="K65" t="s">
        <v>349</v>
      </c>
      <c r="L65" t="s">
        <v>357</v>
      </c>
      <c r="M65" t="s">
        <v>567</v>
      </c>
      <c r="N65">
        <v>64</v>
      </c>
    </row>
    <row r="66" spans="1:14" x14ac:dyDescent="0.15">
      <c r="A66" t="s">
        <v>172</v>
      </c>
      <c r="B66" t="s">
        <v>18</v>
      </c>
      <c r="C66" t="s">
        <v>342</v>
      </c>
      <c r="D66" t="s">
        <v>343</v>
      </c>
      <c r="E66" t="s">
        <v>418</v>
      </c>
      <c r="F66" t="s">
        <v>419</v>
      </c>
      <c r="G66" t="s">
        <v>355</v>
      </c>
      <c r="H66" t="s">
        <v>356</v>
      </c>
      <c r="I66" t="s">
        <v>336</v>
      </c>
      <c r="J66" t="s">
        <v>348</v>
      </c>
      <c r="K66" t="s">
        <v>349</v>
      </c>
      <c r="L66" t="s">
        <v>357</v>
      </c>
      <c r="M66" t="s">
        <v>567</v>
      </c>
      <c r="N66">
        <v>65</v>
      </c>
    </row>
    <row r="67" spans="1:14" x14ac:dyDescent="0.15">
      <c r="A67" t="s">
        <v>252</v>
      </c>
      <c r="B67" t="s">
        <v>118</v>
      </c>
      <c r="C67" t="s">
        <v>342</v>
      </c>
      <c r="D67" t="s">
        <v>343</v>
      </c>
      <c r="E67" t="s">
        <v>418</v>
      </c>
      <c r="F67" t="s">
        <v>420</v>
      </c>
      <c r="G67" t="s">
        <v>355</v>
      </c>
      <c r="H67" t="s">
        <v>356</v>
      </c>
      <c r="J67" t="s">
        <v>348</v>
      </c>
      <c r="K67" t="s">
        <v>349</v>
      </c>
      <c r="L67" t="s">
        <v>357</v>
      </c>
      <c r="M67" t="s">
        <v>567</v>
      </c>
      <c r="N67">
        <v>66</v>
      </c>
    </row>
    <row r="68" spans="1:14" x14ac:dyDescent="0.15">
      <c r="A68" t="s">
        <v>174</v>
      </c>
      <c r="B68" t="s">
        <v>19</v>
      </c>
      <c r="C68" t="s">
        <v>342</v>
      </c>
      <c r="D68" t="s">
        <v>343</v>
      </c>
      <c r="E68" t="s">
        <v>418</v>
      </c>
      <c r="F68" t="s">
        <v>420</v>
      </c>
      <c r="G68" t="s">
        <v>355</v>
      </c>
      <c r="H68" t="s">
        <v>356</v>
      </c>
      <c r="J68" t="s">
        <v>348</v>
      </c>
      <c r="K68" t="s">
        <v>349</v>
      </c>
      <c r="L68" t="s">
        <v>357</v>
      </c>
      <c r="M68" t="s">
        <v>567</v>
      </c>
      <c r="N68">
        <v>67</v>
      </c>
    </row>
    <row r="69" spans="1:14" x14ac:dyDescent="0.15">
      <c r="A69" t="s">
        <v>205</v>
      </c>
      <c r="B69" t="s">
        <v>157</v>
      </c>
      <c r="C69" t="s">
        <v>342</v>
      </c>
      <c r="D69" t="s">
        <v>343</v>
      </c>
      <c r="E69" t="s">
        <v>344</v>
      </c>
      <c r="F69" t="s">
        <v>345</v>
      </c>
      <c r="G69" t="s">
        <v>346</v>
      </c>
      <c r="H69" t="s">
        <v>347</v>
      </c>
      <c r="I69" t="s">
        <v>336</v>
      </c>
      <c r="J69" t="s">
        <v>348</v>
      </c>
      <c r="K69" t="s">
        <v>349</v>
      </c>
      <c r="L69" t="s">
        <v>350</v>
      </c>
      <c r="M69" t="s">
        <v>567</v>
      </c>
      <c r="N69">
        <v>68</v>
      </c>
    </row>
    <row r="70" spans="1:14" x14ac:dyDescent="0.15">
      <c r="A70" t="s">
        <v>253</v>
      </c>
      <c r="B70" t="s">
        <v>119</v>
      </c>
      <c r="C70" t="s">
        <v>342</v>
      </c>
      <c r="D70" t="s">
        <v>343</v>
      </c>
      <c r="E70" t="s">
        <v>344</v>
      </c>
      <c r="F70" t="s">
        <v>402</v>
      </c>
      <c r="G70" t="s">
        <v>355</v>
      </c>
      <c r="H70" t="s">
        <v>356</v>
      </c>
      <c r="I70" t="s">
        <v>336</v>
      </c>
      <c r="J70" t="s">
        <v>348</v>
      </c>
      <c r="K70" t="s">
        <v>349</v>
      </c>
      <c r="L70" t="s">
        <v>357</v>
      </c>
      <c r="M70" t="s">
        <v>567</v>
      </c>
      <c r="N70">
        <v>69</v>
      </c>
    </row>
    <row r="71" spans="1:14" x14ac:dyDescent="0.15">
      <c r="A71" t="s">
        <v>254</v>
      </c>
      <c r="B71" t="s">
        <v>120</v>
      </c>
      <c r="C71" t="s">
        <v>342</v>
      </c>
      <c r="D71" t="s">
        <v>343</v>
      </c>
      <c r="E71" t="s">
        <v>344</v>
      </c>
      <c r="F71" t="s">
        <v>402</v>
      </c>
      <c r="G71" t="s">
        <v>355</v>
      </c>
      <c r="H71" t="s">
        <v>356</v>
      </c>
      <c r="I71" t="s">
        <v>336</v>
      </c>
      <c r="J71" t="s">
        <v>348</v>
      </c>
      <c r="K71" t="s">
        <v>349</v>
      </c>
      <c r="L71" t="s">
        <v>357</v>
      </c>
      <c r="M71" t="s">
        <v>567</v>
      </c>
      <c r="N71">
        <v>70</v>
      </c>
    </row>
    <row r="72" spans="1:14" x14ac:dyDescent="0.15">
      <c r="A72" t="s">
        <v>421</v>
      </c>
      <c r="B72" t="s">
        <v>422</v>
      </c>
      <c r="C72" t="s">
        <v>342</v>
      </c>
      <c r="D72" t="s">
        <v>343</v>
      </c>
      <c r="E72" t="s">
        <v>344</v>
      </c>
      <c r="F72" t="s">
        <v>402</v>
      </c>
      <c r="G72" t="s">
        <v>355</v>
      </c>
      <c r="H72" t="s">
        <v>356</v>
      </c>
      <c r="I72" t="s">
        <v>336</v>
      </c>
      <c r="J72" t="s">
        <v>348</v>
      </c>
      <c r="K72" t="s">
        <v>349</v>
      </c>
      <c r="L72" t="s">
        <v>357</v>
      </c>
      <c r="M72" t="s">
        <v>567</v>
      </c>
      <c r="N72">
        <v>71</v>
      </c>
    </row>
    <row r="73" spans="1:14" x14ac:dyDescent="0.15">
      <c r="A73" t="s">
        <v>255</v>
      </c>
      <c r="B73" t="s">
        <v>121</v>
      </c>
      <c r="C73" t="s">
        <v>342</v>
      </c>
      <c r="D73" t="s">
        <v>343</v>
      </c>
      <c r="E73" t="s">
        <v>344</v>
      </c>
      <c r="F73" t="s">
        <v>402</v>
      </c>
      <c r="G73" t="s">
        <v>355</v>
      </c>
      <c r="H73" t="s">
        <v>356</v>
      </c>
      <c r="I73" t="s">
        <v>336</v>
      </c>
      <c r="J73" t="s">
        <v>348</v>
      </c>
      <c r="K73" t="s">
        <v>349</v>
      </c>
      <c r="L73" t="s">
        <v>357</v>
      </c>
      <c r="M73" t="s">
        <v>567</v>
      </c>
      <c r="N73">
        <v>72</v>
      </c>
    </row>
    <row r="74" spans="1:14" x14ac:dyDescent="0.15">
      <c r="A74" t="s">
        <v>280</v>
      </c>
      <c r="B74" t="s">
        <v>279</v>
      </c>
      <c r="C74" t="s">
        <v>342</v>
      </c>
      <c r="D74" t="s">
        <v>343</v>
      </c>
      <c r="E74" t="s">
        <v>423</v>
      </c>
      <c r="F74" t="s">
        <v>423</v>
      </c>
      <c r="G74" t="s">
        <v>355</v>
      </c>
      <c r="H74" t="s">
        <v>356</v>
      </c>
      <c r="J74" t="s">
        <v>348</v>
      </c>
      <c r="K74" t="s">
        <v>349</v>
      </c>
      <c r="L74" t="s">
        <v>357</v>
      </c>
      <c r="M74" t="s">
        <v>567</v>
      </c>
      <c r="N74">
        <v>73</v>
      </c>
    </row>
    <row r="75" spans="1:14" x14ac:dyDescent="0.15">
      <c r="A75" t="s">
        <v>256</v>
      </c>
      <c r="B75" t="s">
        <v>122</v>
      </c>
      <c r="C75" t="s">
        <v>342</v>
      </c>
      <c r="D75" t="s">
        <v>343</v>
      </c>
      <c r="E75" t="s">
        <v>424</v>
      </c>
      <c r="F75" t="s">
        <v>424</v>
      </c>
      <c r="G75" t="s">
        <v>355</v>
      </c>
      <c r="H75" t="s">
        <v>356</v>
      </c>
      <c r="J75" t="s">
        <v>348</v>
      </c>
      <c r="K75" t="s">
        <v>349</v>
      </c>
      <c r="L75" t="s">
        <v>357</v>
      </c>
      <c r="M75" t="s">
        <v>567</v>
      </c>
      <c r="N75">
        <v>74</v>
      </c>
    </row>
    <row r="76" spans="1:14" x14ac:dyDescent="0.15">
      <c r="A76" t="s">
        <v>52</v>
      </c>
      <c r="B76" t="s">
        <v>53</v>
      </c>
      <c r="C76" t="s">
        <v>342</v>
      </c>
      <c r="D76" t="s">
        <v>343</v>
      </c>
      <c r="E76" t="s">
        <v>418</v>
      </c>
      <c r="F76" t="s">
        <v>425</v>
      </c>
      <c r="G76" t="s">
        <v>426</v>
      </c>
      <c r="H76" t="s">
        <v>375</v>
      </c>
      <c r="J76" t="s">
        <v>348</v>
      </c>
      <c r="K76" t="s">
        <v>349</v>
      </c>
      <c r="L76" t="s">
        <v>376</v>
      </c>
      <c r="M76" t="s">
        <v>567</v>
      </c>
      <c r="N76">
        <v>75</v>
      </c>
    </row>
    <row r="77" spans="1:14" x14ac:dyDescent="0.15">
      <c r="A77" t="s">
        <v>42</v>
      </c>
      <c r="B77" t="s">
        <v>43</v>
      </c>
      <c r="C77" t="s">
        <v>342</v>
      </c>
      <c r="D77" t="s">
        <v>343</v>
      </c>
      <c r="E77" t="s">
        <v>382</v>
      </c>
      <c r="F77" t="s">
        <v>427</v>
      </c>
      <c r="G77" t="s">
        <v>426</v>
      </c>
      <c r="H77" t="s">
        <v>286</v>
      </c>
      <c r="J77" t="s">
        <v>348</v>
      </c>
      <c r="K77" t="s">
        <v>353</v>
      </c>
      <c r="L77" t="s">
        <v>350</v>
      </c>
      <c r="M77" t="s">
        <v>567</v>
      </c>
      <c r="N77">
        <v>76</v>
      </c>
    </row>
    <row r="78" spans="1:14" x14ac:dyDescent="0.15">
      <c r="A78" t="s">
        <v>66</v>
      </c>
      <c r="B78" t="s">
        <v>67</v>
      </c>
      <c r="C78" t="s">
        <v>377</v>
      </c>
      <c r="D78" t="s">
        <v>378</v>
      </c>
      <c r="E78" t="s">
        <v>379</v>
      </c>
      <c r="F78" t="s">
        <v>380</v>
      </c>
      <c r="G78" t="s">
        <v>426</v>
      </c>
      <c r="H78" t="s">
        <v>375</v>
      </c>
      <c r="J78" t="s">
        <v>348</v>
      </c>
      <c r="K78" t="s">
        <v>366</v>
      </c>
      <c r="L78" t="s">
        <v>376</v>
      </c>
      <c r="M78" t="s">
        <v>357</v>
      </c>
      <c r="N78">
        <v>77</v>
      </c>
    </row>
    <row r="79" spans="1:14" x14ac:dyDescent="0.15">
      <c r="A79" t="s">
        <v>26</v>
      </c>
      <c r="B79" t="s">
        <v>27</v>
      </c>
      <c r="C79" t="s">
        <v>377</v>
      </c>
      <c r="D79" t="s">
        <v>378</v>
      </c>
      <c r="E79" t="s">
        <v>379</v>
      </c>
      <c r="F79" t="s">
        <v>380</v>
      </c>
      <c r="G79" t="s">
        <v>426</v>
      </c>
      <c r="H79" t="s">
        <v>375</v>
      </c>
      <c r="J79" t="s">
        <v>348</v>
      </c>
      <c r="K79" t="s">
        <v>366</v>
      </c>
      <c r="L79" t="s">
        <v>376</v>
      </c>
      <c r="M79" t="s">
        <v>357</v>
      </c>
      <c r="N79">
        <v>78</v>
      </c>
    </row>
    <row r="80" spans="1:14" x14ac:dyDescent="0.15">
      <c r="A80" t="s">
        <v>56</v>
      </c>
      <c r="B80" t="s">
        <v>57</v>
      </c>
      <c r="C80" t="s">
        <v>342</v>
      </c>
      <c r="D80" t="s">
        <v>343</v>
      </c>
      <c r="E80" t="s">
        <v>418</v>
      </c>
      <c r="F80" t="s">
        <v>428</v>
      </c>
      <c r="G80" t="s">
        <v>426</v>
      </c>
      <c r="H80" t="s">
        <v>375</v>
      </c>
      <c r="J80" t="s">
        <v>348</v>
      </c>
      <c r="K80" t="s">
        <v>349</v>
      </c>
      <c r="L80" t="s">
        <v>376</v>
      </c>
      <c r="M80" t="s">
        <v>567</v>
      </c>
      <c r="N80">
        <v>79</v>
      </c>
    </row>
    <row r="81" spans="1:14" x14ac:dyDescent="0.15">
      <c r="A81" t="s">
        <v>44</v>
      </c>
      <c r="B81" t="s">
        <v>45</v>
      </c>
      <c r="C81" t="s">
        <v>342</v>
      </c>
      <c r="D81" t="s">
        <v>343</v>
      </c>
      <c r="E81" t="s">
        <v>418</v>
      </c>
      <c r="F81" t="s">
        <v>425</v>
      </c>
      <c r="G81" t="s">
        <v>426</v>
      </c>
      <c r="H81" t="s">
        <v>375</v>
      </c>
      <c r="J81" t="s">
        <v>348</v>
      </c>
      <c r="K81" t="s">
        <v>349</v>
      </c>
      <c r="L81" t="s">
        <v>376</v>
      </c>
      <c r="M81" t="s">
        <v>567</v>
      </c>
      <c r="N81">
        <v>80</v>
      </c>
    </row>
    <row r="82" spans="1:14" x14ac:dyDescent="0.15">
      <c r="A82" t="s">
        <v>36</v>
      </c>
      <c r="B82" t="s">
        <v>37</v>
      </c>
      <c r="C82" t="s">
        <v>362</v>
      </c>
      <c r="D82" t="s">
        <v>204</v>
      </c>
      <c r="E82" t="s">
        <v>429</v>
      </c>
      <c r="F82" t="s">
        <v>430</v>
      </c>
      <c r="G82" t="s">
        <v>426</v>
      </c>
      <c r="H82" t="s">
        <v>365</v>
      </c>
      <c r="J82" t="s">
        <v>348</v>
      </c>
      <c r="K82" t="s">
        <v>366</v>
      </c>
      <c r="L82" t="s">
        <v>350</v>
      </c>
      <c r="M82" t="s">
        <v>357</v>
      </c>
      <c r="N82">
        <v>81</v>
      </c>
    </row>
    <row r="83" spans="1:14" x14ac:dyDescent="0.15">
      <c r="A83" t="s">
        <v>38</v>
      </c>
      <c r="B83" t="s">
        <v>39</v>
      </c>
      <c r="C83" t="s">
        <v>362</v>
      </c>
      <c r="D83" t="s">
        <v>204</v>
      </c>
      <c r="E83" t="s">
        <v>429</v>
      </c>
      <c r="F83" t="s">
        <v>431</v>
      </c>
      <c r="G83" t="s">
        <v>426</v>
      </c>
      <c r="H83" t="s">
        <v>365</v>
      </c>
      <c r="J83" t="s">
        <v>348</v>
      </c>
      <c r="K83" t="s">
        <v>366</v>
      </c>
      <c r="L83" t="s">
        <v>350</v>
      </c>
      <c r="M83" t="s">
        <v>357</v>
      </c>
      <c r="N83">
        <v>82</v>
      </c>
    </row>
    <row r="84" spans="1:14" x14ac:dyDescent="0.15">
      <c r="A84" t="s">
        <v>30</v>
      </c>
      <c r="B84" t="s">
        <v>31</v>
      </c>
      <c r="C84" t="s">
        <v>342</v>
      </c>
      <c r="D84" t="s">
        <v>343</v>
      </c>
      <c r="E84" t="s">
        <v>382</v>
      </c>
      <c r="F84" t="s">
        <v>432</v>
      </c>
      <c r="G84" t="s">
        <v>426</v>
      </c>
      <c r="H84" t="s">
        <v>282</v>
      </c>
      <c r="J84" t="s">
        <v>348</v>
      </c>
      <c r="K84" t="s">
        <v>353</v>
      </c>
      <c r="L84" t="s">
        <v>350</v>
      </c>
      <c r="M84" t="s">
        <v>567</v>
      </c>
      <c r="N84">
        <v>83</v>
      </c>
    </row>
    <row r="85" spans="1:14" x14ac:dyDescent="0.15">
      <c r="A85" t="s">
        <v>187</v>
      </c>
      <c r="B85" t="s">
        <v>259</v>
      </c>
      <c r="C85" t="s">
        <v>342</v>
      </c>
      <c r="D85" t="s">
        <v>433</v>
      </c>
      <c r="E85" t="s">
        <v>351</v>
      </c>
      <c r="F85" t="s">
        <v>387</v>
      </c>
      <c r="G85" t="s">
        <v>355</v>
      </c>
      <c r="H85" t="s">
        <v>388</v>
      </c>
      <c r="J85" t="s">
        <v>348</v>
      </c>
      <c r="K85" t="s">
        <v>353</v>
      </c>
      <c r="L85" t="s">
        <v>376</v>
      </c>
      <c r="M85" t="s">
        <v>567</v>
      </c>
      <c r="N85">
        <v>84</v>
      </c>
    </row>
    <row r="86" spans="1:14" x14ac:dyDescent="0.15">
      <c r="A86" t="s">
        <v>124</v>
      </c>
      <c r="B86" t="s">
        <v>124</v>
      </c>
      <c r="C86" t="s">
        <v>342</v>
      </c>
      <c r="D86" t="s">
        <v>433</v>
      </c>
      <c r="E86" t="s">
        <v>351</v>
      </c>
      <c r="F86" t="s">
        <v>374</v>
      </c>
      <c r="G86" t="s">
        <v>355</v>
      </c>
      <c r="H86" t="s">
        <v>375</v>
      </c>
      <c r="J86" t="s">
        <v>348</v>
      </c>
      <c r="K86" t="s">
        <v>353</v>
      </c>
      <c r="L86" t="s">
        <v>376</v>
      </c>
      <c r="M86" t="s">
        <v>567</v>
      </c>
      <c r="N86">
        <v>85</v>
      </c>
    </row>
    <row r="87" spans="1:14" x14ac:dyDescent="0.15">
      <c r="A87" t="s">
        <v>34</v>
      </c>
      <c r="B87" t="s">
        <v>35</v>
      </c>
      <c r="C87" t="s">
        <v>342</v>
      </c>
      <c r="D87" t="s">
        <v>343</v>
      </c>
      <c r="E87" t="s">
        <v>382</v>
      </c>
      <c r="F87" t="s">
        <v>434</v>
      </c>
      <c r="G87" t="s">
        <v>426</v>
      </c>
      <c r="H87" t="s">
        <v>283</v>
      </c>
      <c r="J87" t="s">
        <v>348</v>
      </c>
      <c r="K87" t="s">
        <v>353</v>
      </c>
      <c r="L87" t="s">
        <v>350</v>
      </c>
      <c r="M87" t="s">
        <v>567</v>
      </c>
      <c r="N87">
        <v>86</v>
      </c>
    </row>
    <row r="88" spans="1:14" x14ac:dyDescent="0.15">
      <c r="A88" t="s">
        <v>48</v>
      </c>
      <c r="B88" t="s">
        <v>49</v>
      </c>
      <c r="C88" t="s">
        <v>342</v>
      </c>
      <c r="D88" t="s">
        <v>343</v>
      </c>
      <c r="E88" t="s">
        <v>382</v>
      </c>
      <c r="F88" t="s">
        <v>383</v>
      </c>
      <c r="G88" t="s">
        <v>426</v>
      </c>
      <c r="H88" t="s">
        <v>284</v>
      </c>
      <c r="J88" t="s">
        <v>348</v>
      </c>
      <c r="K88" t="s">
        <v>353</v>
      </c>
      <c r="L88" t="s">
        <v>350</v>
      </c>
      <c r="M88" t="s">
        <v>567</v>
      </c>
      <c r="N88">
        <v>87</v>
      </c>
    </row>
    <row r="89" spans="1:14" x14ac:dyDescent="0.15">
      <c r="A89" t="s">
        <v>64</v>
      </c>
      <c r="B89" t="s">
        <v>65</v>
      </c>
      <c r="C89" t="s">
        <v>342</v>
      </c>
      <c r="D89" t="s">
        <v>343</v>
      </c>
      <c r="E89" t="s">
        <v>382</v>
      </c>
      <c r="F89" t="s">
        <v>435</v>
      </c>
      <c r="G89" t="s">
        <v>426</v>
      </c>
      <c r="H89" t="s">
        <v>436</v>
      </c>
      <c r="J89" t="s">
        <v>348</v>
      </c>
      <c r="K89" t="s">
        <v>353</v>
      </c>
      <c r="L89" t="s">
        <v>350</v>
      </c>
      <c r="M89" t="s">
        <v>567</v>
      </c>
      <c r="N89">
        <v>88</v>
      </c>
    </row>
    <row r="90" spans="1:14" x14ac:dyDescent="0.15">
      <c r="A90" t="s">
        <v>437</v>
      </c>
      <c r="B90" t="s">
        <v>438</v>
      </c>
      <c r="C90" t="s">
        <v>342</v>
      </c>
      <c r="D90" t="s">
        <v>343</v>
      </c>
      <c r="E90" t="s">
        <v>382</v>
      </c>
      <c r="F90" t="s">
        <v>439</v>
      </c>
      <c r="G90" t="s">
        <v>426</v>
      </c>
      <c r="H90" t="s">
        <v>347</v>
      </c>
      <c r="J90" t="s">
        <v>348</v>
      </c>
      <c r="K90" t="s">
        <v>353</v>
      </c>
      <c r="L90" t="s">
        <v>350</v>
      </c>
      <c r="M90" t="s">
        <v>567</v>
      </c>
      <c r="N90">
        <v>89</v>
      </c>
    </row>
    <row r="91" spans="1:14" x14ac:dyDescent="0.15">
      <c r="A91" t="s">
        <v>40</v>
      </c>
      <c r="B91" t="s">
        <v>41</v>
      </c>
      <c r="C91" t="s">
        <v>362</v>
      </c>
      <c r="D91" t="s">
        <v>363</v>
      </c>
      <c r="E91" t="s">
        <v>440</v>
      </c>
      <c r="F91" t="s">
        <v>441</v>
      </c>
      <c r="G91" t="s">
        <v>426</v>
      </c>
      <c r="H91" t="s">
        <v>365</v>
      </c>
      <c r="J91" t="s">
        <v>348</v>
      </c>
      <c r="K91" t="s">
        <v>366</v>
      </c>
      <c r="L91" t="s">
        <v>350</v>
      </c>
      <c r="M91" t="s">
        <v>357</v>
      </c>
      <c r="N91">
        <v>90</v>
      </c>
    </row>
    <row r="92" spans="1:14" x14ac:dyDescent="0.15">
      <c r="A92" t="s">
        <v>300</v>
      </c>
      <c r="B92" t="s">
        <v>442</v>
      </c>
      <c r="C92" t="s">
        <v>362</v>
      </c>
      <c r="D92" t="s">
        <v>363</v>
      </c>
      <c r="E92" t="s">
        <v>440</v>
      </c>
      <c r="F92" t="s">
        <v>441</v>
      </c>
      <c r="G92" t="s">
        <v>426</v>
      </c>
      <c r="H92" t="s">
        <v>365</v>
      </c>
      <c r="J92" t="s">
        <v>348</v>
      </c>
      <c r="K92" t="s">
        <v>366</v>
      </c>
      <c r="L92" t="s">
        <v>350</v>
      </c>
      <c r="M92" t="s">
        <v>357</v>
      </c>
      <c r="N92">
        <v>91</v>
      </c>
    </row>
    <row r="93" spans="1:14" x14ac:dyDescent="0.15">
      <c r="A93" t="s">
        <v>443</v>
      </c>
      <c r="B93" t="s">
        <v>444</v>
      </c>
      <c r="C93" t="s">
        <v>362</v>
      </c>
      <c r="D93" t="s">
        <v>363</v>
      </c>
      <c r="E93" t="s">
        <v>192</v>
      </c>
      <c r="F93" t="s">
        <v>445</v>
      </c>
      <c r="G93" t="s">
        <v>426</v>
      </c>
      <c r="H93" t="s">
        <v>365</v>
      </c>
      <c r="J93" t="s">
        <v>348</v>
      </c>
      <c r="K93" t="s">
        <v>366</v>
      </c>
      <c r="L93" t="s">
        <v>350</v>
      </c>
      <c r="M93" t="s">
        <v>357</v>
      </c>
      <c r="N93">
        <v>92</v>
      </c>
    </row>
    <row r="94" spans="1:14" x14ac:dyDescent="0.15">
      <c r="A94" t="s">
        <v>60</v>
      </c>
      <c r="B94" t="s">
        <v>61</v>
      </c>
      <c r="C94" t="s">
        <v>362</v>
      </c>
      <c r="D94" t="s">
        <v>363</v>
      </c>
      <c r="E94" t="s">
        <v>192</v>
      </c>
      <c r="F94" t="s">
        <v>445</v>
      </c>
      <c r="G94" t="s">
        <v>426</v>
      </c>
      <c r="H94" t="s">
        <v>365</v>
      </c>
      <c r="J94" t="s">
        <v>348</v>
      </c>
      <c r="K94" t="s">
        <v>366</v>
      </c>
      <c r="L94" t="s">
        <v>350</v>
      </c>
      <c r="M94" t="s">
        <v>357</v>
      </c>
      <c r="N94">
        <v>93</v>
      </c>
    </row>
    <row r="95" spans="1:14" x14ac:dyDescent="0.15">
      <c r="A95" t="s">
        <v>260</v>
      </c>
      <c r="B95" t="s">
        <v>261</v>
      </c>
      <c r="C95" t="s">
        <v>342</v>
      </c>
      <c r="D95" t="s">
        <v>343</v>
      </c>
      <c r="E95" t="s">
        <v>382</v>
      </c>
      <c r="F95" t="s">
        <v>383</v>
      </c>
      <c r="G95" t="s">
        <v>426</v>
      </c>
      <c r="H95" t="s">
        <v>284</v>
      </c>
      <c r="J95" t="s">
        <v>348</v>
      </c>
      <c r="K95" t="s">
        <v>353</v>
      </c>
      <c r="L95" t="s">
        <v>350</v>
      </c>
      <c r="M95" t="s">
        <v>567</v>
      </c>
      <c r="N95">
        <v>94</v>
      </c>
    </row>
    <row r="96" spans="1:14" x14ac:dyDescent="0.15">
      <c r="A96" t="s">
        <v>446</v>
      </c>
      <c r="B96" t="s">
        <v>447</v>
      </c>
      <c r="C96" t="s">
        <v>342</v>
      </c>
      <c r="D96" t="s">
        <v>343</v>
      </c>
      <c r="E96" t="s">
        <v>448</v>
      </c>
      <c r="F96" t="s">
        <v>448</v>
      </c>
      <c r="G96" t="s">
        <v>426</v>
      </c>
      <c r="H96" t="s">
        <v>375</v>
      </c>
      <c r="I96" t="s">
        <v>336</v>
      </c>
      <c r="J96" t="s">
        <v>348</v>
      </c>
      <c r="K96" t="s">
        <v>353</v>
      </c>
      <c r="L96" t="s">
        <v>376</v>
      </c>
      <c r="M96" t="s">
        <v>567</v>
      </c>
      <c r="N96">
        <v>95</v>
      </c>
    </row>
    <row r="97" spans="1:14" x14ac:dyDescent="0.15">
      <c r="A97" t="s">
        <v>449</v>
      </c>
      <c r="B97" t="s">
        <v>450</v>
      </c>
      <c r="C97" t="s">
        <v>342</v>
      </c>
      <c r="D97" t="s">
        <v>343</v>
      </c>
      <c r="E97" t="s">
        <v>451</v>
      </c>
      <c r="F97" t="s">
        <v>451</v>
      </c>
      <c r="G97" t="s">
        <v>426</v>
      </c>
      <c r="H97" t="s">
        <v>375</v>
      </c>
      <c r="I97" t="s">
        <v>336</v>
      </c>
      <c r="J97" t="s">
        <v>348</v>
      </c>
      <c r="K97" t="s">
        <v>353</v>
      </c>
      <c r="L97" t="s">
        <v>376</v>
      </c>
      <c r="M97" t="s">
        <v>567</v>
      </c>
      <c r="N97">
        <v>96</v>
      </c>
    </row>
    <row r="98" spans="1:14" x14ac:dyDescent="0.15">
      <c r="A98" t="s">
        <v>125</v>
      </c>
      <c r="B98" t="s">
        <v>125</v>
      </c>
      <c r="C98" t="s">
        <v>342</v>
      </c>
      <c r="D98" t="s">
        <v>433</v>
      </c>
      <c r="E98" t="s">
        <v>351</v>
      </c>
      <c r="F98" t="s">
        <v>391</v>
      </c>
      <c r="G98" t="s">
        <v>355</v>
      </c>
      <c r="H98" t="s">
        <v>375</v>
      </c>
      <c r="J98" t="s">
        <v>348</v>
      </c>
      <c r="K98" t="s">
        <v>353</v>
      </c>
      <c r="L98" t="s">
        <v>376</v>
      </c>
      <c r="M98" t="s">
        <v>567</v>
      </c>
      <c r="N98">
        <v>97</v>
      </c>
    </row>
    <row r="99" spans="1:14" x14ac:dyDescent="0.15">
      <c r="A99" t="s">
        <v>179</v>
      </c>
      <c r="B99" t="s">
        <v>180</v>
      </c>
      <c r="C99" t="s">
        <v>342</v>
      </c>
      <c r="D99" t="s">
        <v>343</v>
      </c>
      <c r="E99" t="s">
        <v>351</v>
      </c>
      <c r="F99" t="s">
        <v>452</v>
      </c>
      <c r="G99" t="s">
        <v>426</v>
      </c>
      <c r="H99" t="s">
        <v>375</v>
      </c>
      <c r="J99" t="s">
        <v>348</v>
      </c>
      <c r="K99" t="s">
        <v>353</v>
      </c>
      <c r="L99" t="s">
        <v>376</v>
      </c>
      <c r="M99" t="s">
        <v>567</v>
      </c>
      <c r="N99">
        <v>98</v>
      </c>
    </row>
    <row r="100" spans="1:14" x14ac:dyDescent="0.15">
      <c r="A100" t="s">
        <v>266</v>
      </c>
      <c r="B100" t="s">
        <v>267</v>
      </c>
      <c r="C100" t="s">
        <v>342</v>
      </c>
      <c r="D100" t="s">
        <v>343</v>
      </c>
      <c r="E100" t="s">
        <v>360</v>
      </c>
      <c r="F100" t="s">
        <v>453</v>
      </c>
      <c r="G100" t="s">
        <v>426</v>
      </c>
      <c r="H100" t="s">
        <v>375</v>
      </c>
      <c r="I100" t="s">
        <v>336</v>
      </c>
      <c r="J100" t="s">
        <v>348</v>
      </c>
      <c r="K100" t="s">
        <v>353</v>
      </c>
      <c r="L100" t="s">
        <v>376</v>
      </c>
      <c r="M100" t="s">
        <v>567</v>
      </c>
      <c r="N100">
        <v>99</v>
      </c>
    </row>
    <row r="101" spans="1:14" x14ac:dyDescent="0.15">
      <c r="A101" t="s">
        <v>454</v>
      </c>
      <c r="B101" t="s">
        <v>455</v>
      </c>
      <c r="C101" t="s">
        <v>342</v>
      </c>
      <c r="D101" t="s">
        <v>343</v>
      </c>
      <c r="E101" t="s">
        <v>451</v>
      </c>
      <c r="F101" t="s">
        <v>451</v>
      </c>
      <c r="G101" t="s">
        <v>426</v>
      </c>
      <c r="H101" t="s">
        <v>375</v>
      </c>
      <c r="I101" t="s">
        <v>336</v>
      </c>
      <c r="J101" t="s">
        <v>348</v>
      </c>
      <c r="K101" t="s">
        <v>353</v>
      </c>
      <c r="L101" t="s">
        <v>376</v>
      </c>
      <c r="M101" t="s">
        <v>567</v>
      </c>
      <c r="N101">
        <v>100</v>
      </c>
    </row>
    <row r="102" spans="1:14" x14ac:dyDescent="0.15">
      <c r="A102" t="s">
        <v>193</v>
      </c>
      <c r="B102" t="s">
        <v>77</v>
      </c>
      <c r="C102" t="s">
        <v>342</v>
      </c>
      <c r="D102" t="s">
        <v>343</v>
      </c>
      <c r="E102" t="s">
        <v>379</v>
      </c>
      <c r="F102" t="s">
        <v>456</v>
      </c>
      <c r="G102" t="s">
        <v>426</v>
      </c>
      <c r="H102" t="s">
        <v>375</v>
      </c>
      <c r="J102" t="s">
        <v>348</v>
      </c>
      <c r="K102" t="s">
        <v>366</v>
      </c>
      <c r="L102" t="s">
        <v>376</v>
      </c>
      <c r="M102" t="s">
        <v>567</v>
      </c>
      <c r="N102">
        <v>101</v>
      </c>
    </row>
    <row r="103" spans="1:14" x14ac:dyDescent="0.15">
      <c r="A103" t="s">
        <v>58</v>
      </c>
      <c r="B103" t="s">
        <v>59</v>
      </c>
      <c r="C103" t="s">
        <v>342</v>
      </c>
      <c r="D103" t="s">
        <v>343</v>
      </c>
      <c r="E103" t="s">
        <v>418</v>
      </c>
      <c r="F103" t="s">
        <v>425</v>
      </c>
      <c r="G103" t="s">
        <v>426</v>
      </c>
      <c r="H103" t="s">
        <v>375</v>
      </c>
      <c r="J103" t="s">
        <v>348</v>
      </c>
      <c r="K103" t="s">
        <v>349</v>
      </c>
      <c r="L103" t="s">
        <v>376</v>
      </c>
      <c r="M103" t="s">
        <v>567</v>
      </c>
      <c r="N103">
        <v>102</v>
      </c>
    </row>
    <row r="104" spans="1:14" x14ac:dyDescent="0.15">
      <c r="A104" t="s">
        <v>46</v>
      </c>
      <c r="B104" t="s">
        <v>47</v>
      </c>
      <c r="C104" t="s">
        <v>342</v>
      </c>
      <c r="D104" t="s">
        <v>343</v>
      </c>
      <c r="E104" t="s">
        <v>418</v>
      </c>
      <c r="F104" t="s">
        <v>428</v>
      </c>
      <c r="G104" t="s">
        <v>426</v>
      </c>
      <c r="H104" t="s">
        <v>375</v>
      </c>
      <c r="J104" t="s">
        <v>348</v>
      </c>
      <c r="K104" t="s">
        <v>349</v>
      </c>
      <c r="L104" t="s">
        <v>376</v>
      </c>
      <c r="M104" t="s">
        <v>567</v>
      </c>
      <c r="N104">
        <v>103</v>
      </c>
    </row>
    <row r="105" spans="1:14" x14ac:dyDescent="0.15">
      <c r="A105" t="s">
        <v>194</v>
      </c>
      <c r="B105" t="s">
        <v>78</v>
      </c>
      <c r="C105" t="s">
        <v>342</v>
      </c>
      <c r="D105" t="s">
        <v>343</v>
      </c>
      <c r="E105" t="s">
        <v>448</v>
      </c>
      <c r="F105" t="s">
        <v>448</v>
      </c>
      <c r="G105" t="s">
        <v>426</v>
      </c>
      <c r="H105" t="s">
        <v>375</v>
      </c>
      <c r="I105" t="s">
        <v>336</v>
      </c>
      <c r="J105" t="s">
        <v>348</v>
      </c>
      <c r="K105" t="s">
        <v>353</v>
      </c>
      <c r="L105" t="s">
        <v>376</v>
      </c>
      <c r="M105" t="s">
        <v>567</v>
      </c>
      <c r="N105">
        <v>104</v>
      </c>
    </row>
    <row r="106" spans="1:14" x14ac:dyDescent="0.15">
      <c r="A106" t="s">
        <v>159</v>
      </c>
      <c r="B106" t="s">
        <v>262</v>
      </c>
      <c r="C106" t="s">
        <v>342</v>
      </c>
      <c r="D106" t="s">
        <v>343</v>
      </c>
      <c r="E106" t="s">
        <v>351</v>
      </c>
      <c r="F106" t="s">
        <v>391</v>
      </c>
      <c r="G106" t="s">
        <v>426</v>
      </c>
      <c r="H106" t="s">
        <v>375</v>
      </c>
      <c r="J106" t="s">
        <v>348</v>
      </c>
      <c r="K106" t="s">
        <v>353</v>
      </c>
      <c r="L106" t="s">
        <v>376</v>
      </c>
      <c r="M106" t="s">
        <v>567</v>
      </c>
      <c r="N106">
        <v>105</v>
      </c>
    </row>
    <row r="107" spans="1:14" x14ac:dyDescent="0.15">
      <c r="A107" t="s">
        <v>62</v>
      </c>
      <c r="B107" t="s">
        <v>63</v>
      </c>
      <c r="C107" t="s">
        <v>342</v>
      </c>
      <c r="D107" t="s">
        <v>343</v>
      </c>
      <c r="E107" t="s">
        <v>418</v>
      </c>
      <c r="F107" t="s">
        <v>428</v>
      </c>
      <c r="G107" t="s">
        <v>426</v>
      </c>
      <c r="H107" t="s">
        <v>375</v>
      </c>
      <c r="J107" t="s">
        <v>348</v>
      </c>
      <c r="K107" t="s">
        <v>349</v>
      </c>
      <c r="L107" t="s">
        <v>376</v>
      </c>
      <c r="M107" t="s">
        <v>567</v>
      </c>
      <c r="N107">
        <v>106</v>
      </c>
    </row>
    <row r="108" spans="1:14" x14ac:dyDescent="0.15">
      <c r="A108" t="s">
        <v>457</v>
      </c>
      <c r="B108" t="s">
        <v>191</v>
      </c>
      <c r="C108" t="s">
        <v>342</v>
      </c>
      <c r="D108" t="s">
        <v>433</v>
      </c>
      <c r="E108" t="s">
        <v>351</v>
      </c>
      <c r="F108" t="s">
        <v>374</v>
      </c>
      <c r="G108" t="s">
        <v>355</v>
      </c>
      <c r="H108" t="s">
        <v>375</v>
      </c>
      <c r="J108" t="s">
        <v>348</v>
      </c>
      <c r="K108" t="s">
        <v>353</v>
      </c>
      <c r="L108" t="s">
        <v>376</v>
      </c>
      <c r="M108" t="s">
        <v>567</v>
      </c>
      <c r="N108">
        <v>107</v>
      </c>
    </row>
    <row r="109" spans="1:14" x14ac:dyDescent="0.15">
      <c r="A109" t="s">
        <v>191</v>
      </c>
      <c r="B109" t="s">
        <v>191</v>
      </c>
      <c r="C109" t="s">
        <v>342</v>
      </c>
      <c r="D109" t="s">
        <v>433</v>
      </c>
      <c r="E109" t="s">
        <v>351</v>
      </c>
      <c r="F109" t="s">
        <v>374</v>
      </c>
      <c r="G109" t="s">
        <v>355</v>
      </c>
      <c r="H109" t="s">
        <v>375</v>
      </c>
      <c r="J109" t="s">
        <v>348</v>
      </c>
      <c r="K109" t="s">
        <v>353</v>
      </c>
      <c r="L109" t="s">
        <v>376</v>
      </c>
      <c r="M109" t="s">
        <v>567</v>
      </c>
      <c r="N109">
        <v>108</v>
      </c>
    </row>
    <row r="110" spans="1:14" x14ac:dyDescent="0.15">
      <c r="A110" t="s">
        <v>265</v>
      </c>
      <c r="B110" t="s">
        <v>265</v>
      </c>
      <c r="C110" t="s">
        <v>342</v>
      </c>
      <c r="D110" t="s">
        <v>433</v>
      </c>
      <c r="E110" t="s">
        <v>351</v>
      </c>
      <c r="F110" t="s">
        <v>458</v>
      </c>
      <c r="G110" t="s">
        <v>355</v>
      </c>
      <c r="H110" t="s">
        <v>375</v>
      </c>
      <c r="J110" t="s">
        <v>348</v>
      </c>
      <c r="K110" t="s">
        <v>353</v>
      </c>
      <c r="L110" t="s">
        <v>376</v>
      </c>
      <c r="M110" t="s">
        <v>567</v>
      </c>
      <c r="N110">
        <v>109</v>
      </c>
    </row>
    <row r="111" spans="1:14" x14ac:dyDescent="0.15">
      <c r="A111" t="s">
        <v>459</v>
      </c>
      <c r="B111" t="s">
        <v>265</v>
      </c>
      <c r="C111" t="s">
        <v>342</v>
      </c>
      <c r="D111" t="s">
        <v>433</v>
      </c>
      <c r="E111" t="s">
        <v>351</v>
      </c>
      <c r="F111" t="s">
        <v>458</v>
      </c>
      <c r="G111" t="s">
        <v>355</v>
      </c>
      <c r="H111" t="s">
        <v>375</v>
      </c>
      <c r="J111" t="s">
        <v>348</v>
      </c>
      <c r="K111" t="s">
        <v>353</v>
      </c>
      <c r="L111" t="s">
        <v>376</v>
      </c>
      <c r="M111" t="s">
        <v>567</v>
      </c>
      <c r="N111">
        <v>110</v>
      </c>
    </row>
    <row r="112" spans="1:14" x14ac:dyDescent="0.15">
      <c r="A112" t="s">
        <v>460</v>
      </c>
      <c r="B112" t="s">
        <v>191</v>
      </c>
      <c r="C112" t="s">
        <v>342</v>
      </c>
      <c r="D112" t="s">
        <v>433</v>
      </c>
      <c r="E112" t="s">
        <v>351</v>
      </c>
      <c r="F112" t="s">
        <v>374</v>
      </c>
      <c r="G112" t="s">
        <v>355</v>
      </c>
      <c r="H112" t="s">
        <v>375</v>
      </c>
      <c r="J112" t="s">
        <v>348</v>
      </c>
      <c r="K112" t="s">
        <v>353</v>
      </c>
      <c r="L112" t="s">
        <v>376</v>
      </c>
      <c r="M112" t="s">
        <v>567</v>
      </c>
      <c r="N112">
        <v>111</v>
      </c>
    </row>
    <row r="113" spans="1:14" x14ac:dyDescent="0.15">
      <c r="A113" t="s">
        <v>461</v>
      </c>
      <c r="B113" t="s">
        <v>277</v>
      </c>
      <c r="C113" t="s">
        <v>377</v>
      </c>
      <c r="D113" t="s">
        <v>462</v>
      </c>
      <c r="E113" t="s">
        <v>463</v>
      </c>
      <c r="F113" t="s">
        <v>463</v>
      </c>
      <c r="G113" t="s">
        <v>355</v>
      </c>
      <c r="H113" t="s">
        <v>365</v>
      </c>
      <c r="J113" t="s">
        <v>464</v>
      </c>
      <c r="K113" t="s">
        <v>366</v>
      </c>
      <c r="L113" t="s">
        <v>357</v>
      </c>
      <c r="M113" t="s">
        <v>357</v>
      </c>
      <c r="N113">
        <v>112</v>
      </c>
    </row>
    <row r="114" spans="1:14" x14ac:dyDescent="0.15">
      <c r="A114" t="s">
        <v>22</v>
      </c>
      <c r="B114" t="s">
        <v>23</v>
      </c>
      <c r="C114" t="s">
        <v>362</v>
      </c>
      <c r="D114" t="s">
        <v>363</v>
      </c>
      <c r="E114" t="s">
        <v>195</v>
      </c>
      <c r="F114" t="s">
        <v>465</v>
      </c>
      <c r="G114" t="s">
        <v>426</v>
      </c>
      <c r="H114" t="s">
        <v>365</v>
      </c>
      <c r="J114" t="s">
        <v>348</v>
      </c>
      <c r="K114" t="s">
        <v>366</v>
      </c>
      <c r="L114" t="s">
        <v>350</v>
      </c>
      <c r="M114" t="s">
        <v>357</v>
      </c>
      <c r="N114">
        <v>113</v>
      </c>
    </row>
    <row r="115" spans="1:14" x14ac:dyDescent="0.15">
      <c r="A115" t="s">
        <v>293</v>
      </c>
      <c r="B115" t="s">
        <v>294</v>
      </c>
      <c r="C115" t="s">
        <v>377</v>
      </c>
      <c r="D115" t="s">
        <v>378</v>
      </c>
      <c r="E115" t="s">
        <v>379</v>
      </c>
      <c r="F115" t="s">
        <v>380</v>
      </c>
      <c r="G115" t="s">
        <v>426</v>
      </c>
      <c r="H115" t="s">
        <v>375</v>
      </c>
      <c r="J115" t="s">
        <v>348</v>
      </c>
      <c r="K115" t="s">
        <v>366</v>
      </c>
      <c r="L115" t="s">
        <v>376</v>
      </c>
      <c r="M115" t="s">
        <v>357</v>
      </c>
      <c r="N115">
        <v>114</v>
      </c>
    </row>
    <row r="116" spans="1:14" x14ac:dyDescent="0.15">
      <c r="A116" t="s">
        <v>466</v>
      </c>
      <c r="B116" t="s">
        <v>467</v>
      </c>
      <c r="C116" t="s">
        <v>342</v>
      </c>
      <c r="D116" t="s">
        <v>343</v>
      </c>
      <c r="E116" t="s">
        <v>448</v>
      </c>
      <c r="F116" t="s">
        <v>448</v>
      </c>
      <c r="G116" t="s">
        <v>426</v>
      </c>
      <c r="H116" t="s">
        <v>375</v>
      </c>
      <c r="I116" t="s">
        <v>336</v>
      </c>
      <c r="J116" t="s">
        <v>348</v>
      </c>
      <c r="K116" t="s">
        <v>353</v>
      </c>
      <c r="L116" t="s">
        <v>376</v>
      </c>
      <c r="M116" t="s">
        <v>567</v>
      </c>
      <c r="N116">
        <v>115</v>
      </c>
    </row>
    <row r="117" spans="1:14" x14ac:dyDescent="0.15">
      <c r="A117" t="s">
        <v>288</v>
      </c>
      <c r="B117" t="s">
        <v>289</v>
      </c>
      <c r="C117" t="s">
        <v>342</v>
      </c>
      <c r="D117" t="s">
        <v>343</v>
      </c>
      <c r="E117" t="s">
        <v>344</v>
      </c>
      <c r="F117" t="s">
        <v>468</v>
      </c>
      <c r="G117" t="s">
        <v>426</v>
      </c>
      <c r="H117" t="s">
        <v>375</v>
      </c>
      <c r="I117" t="s">
        <v>336</v>
      </c>
      <c r="J117" t="s">
        <v>348</v>
      </c>
      <c r="K117" t="s">
        <v>349</v>
      </c>
      <c r="L117" t="s">
        <v>376</v>
      </c>
      <c r="M117" t="s">
        <v>567</v>
      </c>
      <c r="N117">
        <v>116</v>
      </c>
    </row>
    <row r="118" spans="1:14" x14ac:dyDescent="0.15">
      <c r="A118" t="s">
        <v>32</v>
      </c>
      <c r="B118" t="s">
        <v>33</v>
      </c>
      <c r="C118" t="s">
        <v>342</v>
      </c>
      <c r="D118" t="s">
        <v>343</v>
      </c>
      <c r="E118" t="s">
        <v>382</v>
      </c>
      <c r="F118" t="s">
        <v>469</v>
      </c>
      <c r="G118" t="s">
        <v>426</v>
      </c>
      <c r="H118" t="s">
        <v>285</v>
      </c>
      <c r="J118" t="s">
        <v>348</v>
      </c>
      <c r="K118" t="s">
        <v>353</v>
      </c>
      <c r="L118" t="s">
        <v>350</v>
      </c>
      <c r="M118" t="s">
        <v>567</v>
      </c>
      <c r="N118">
        <v>117</v>
      </c>
    </row>
    <row r="119" spans="1:14" x14ac:dyDescent="0.15">
      <c r="A119" t="s">
        <v>68</v>
      </c>
      <c r="B119" t="s">
        <v>69</v>
      </c>
      <c r="C119" t="s">
        <v>377</v>
      </c>
      <c r="D119" t="s">
        <v>378</v>
      </c>
      <c r="E119" t="s">
        <v>379</v>
      </c>
      <c r="F119" t="s">
        <v>380</v>
      </c>
      <c r="G119" t="s">
        <v>426</v>
      </c>
      <c r="H119" t="s">
        <v>375</v>
      </c>
      <c r="J119" t="s">
        <v>348</v>
      </c>
      <c r="K119" t="s">
        <v>366</v>
      </c>
      <c r="L119" t="s">
        <v>376</v>
      </c>
      <c r="M119" t="s">
        <v>357</v>
      </c>
      <c r="N119">
        <v>118</v>
      </c>
    </row>
    <row r="120" spans="1:14" x14ac:dyDescent="0.15">
      <c r="A120" t="s">
        <v>28</v>
      </c>
      <c r="B120" t="s">
        <v>29</v>
      </c>
      <c r="C120" t="s">
        <v>342</v>
      </c>
      <c r="D120" t="s">
        <v>343</v>
      </c>
      <c r="E120" t="s">
        <v>418</v>
      </c>
      <c r="F120" t="s">
        <v>425</v>
      </c>
      <c r="G120" t="s">
        <v>426</v>
      </c>
      <c r="H120" t="s">
        <v>375</v>
      </c>
      <c r="J120" t="s">
        <v>348</v>
      </c>
      <c r="K120" t="s">
        <v>349</v>
      </c>
      <c r="L120" t="s">
        <v>376</v>
      </c>
      <c r="M120" t="s">
        <v>567</v>
      </c>
      <c r="N120">
        <v>119</v>
      </c>
    </row>
    <row r="121" spans="1:14" x14ac:dyDescent="0.15">
      <c r="A121" t="s">
        <v>263</v>
      </c>
      <c r="B121" t="s">
        <v>264</v>
      </c>
      <c r="C121" t="s">
        <v>377</v>
      </c>
      <c r="D121" t="s">
        <v>378</v>
      </c>
      <c r="E121" t="s">
        <v>379</v>
      </c>
      <c r="F121" t="s">
        <v>380</v>
      </c>
      <c r="G121" t="s">
        <v>426</v>
      </c>
      <c r="H121" t="s">
        <v>375</v>
      </c>
      <c r="J121" t="s">
        <v>348</v>
      </c>
      <c r="K121" t="s">
        <v>366</v>
      </c>
      <c r="L121" t="s">
        <v>376</v>
      </c>
      <c r="M121" t="s">
        <v>357</v>
      </c>
      <c r="N121">
        <v>120</v>
      </c>
    </row>
    <row r="122" spans="1:14" x14ac:dyDescent="0.15">
      <c r="A122" t="s">
        <v>50</v>
      </c>
      <c r="B122" t="s">
        <v>51</v>
      </c>
      <c r="C122" t="s">
        <v>342</v>
      </c>
      <c r="D122" t="s">
        <v>343</v>
      </c>
      <c r="E122" t="s">
        <v>448</v>
      </c>
      <c r="F122" t="s">
        <v>448</v>
      </c>
      <c r="G122" t="s">
        <v>426</v>
      </c>
      <c r="H122" t="s">
        <v>375</v>
      </c>
      <c r="I122" t="s">
        <v>336</v>
      </c>
      <c r="J122" t="s">
        <v>348</v>
      </c>
      <c r="K122" t="s">
        <v>353</v>
      </c>
      <c r="L122" t="s">
        <v>376</v>
      </c>
      <c r="M122" t="s">
        <v>567</v>
      </c>
      <c r="N122">
        <v>121</v>
      </c>
    </row>
    <row r="123" spans="1:14" x14ac:dyDescent="0.15">
      <c r="A123" t="s">
        <v>268</v>
      </c>
      <c r="B123" t="s">
        <v>269</v>
      </c>
      <c r="C123" t="s">
        <v>342</v>
      </c>
      <c r="D123" t="s">
        <v>343</v>
      </c>
      <c r="E123" t="s">
        <v>351</v>
      </c>
      <c r="F123" t="s">
        <v>374</v>
      </c>
      <c r="G123" t="s">
        <v>426</v>
      </c>
      <c r="H123" t="s">
        <v>375</v>
      </c>
      <c r="J123" t="s">
        <v>348</v>
      </c>
      <c r="K123" t="s">
        <v>353</v>
      </c>
      <c r="L123" t="s">
        <v>376</v>
      </c>
      <c r="M123" t="s">
        <v>567</v>
      </c>
      <c r="N123">
        <v>122</v>
      </c>
    </row>
    <row r="124" spans="1:14" x14ac:dyDescent="0.15">
      <c r="A124" t="s">
        <v>24</v>
      </c>
      <c r="B124" t="s">
        <v>25</v>
      </c>
      <c r="C124" t="s">
        <v>342</v>
      </c>
      <c r="D124" t="s">
        <v>343</v>
      </c>
      <c r="E124" t="s">
        <v>351</v>
      </c>
      <c r="F124" t="s">
        <v>387</v>
      </c>
      <c r="G124" t="s">
        <v>426</v>
      </c>
      <c r="H124" t="s">
        <v>388</v>
      </c>
      <c r="J124" t="s">
        <v>348</v>
      </c>
      <c r="K124" t="s">
        <v>353</v>
      </c>
      <c r="L124" t="s">
        <v>376</v>
      </c>
      <c r="M124" t="s">
        <v>567</v>
      </c>
      <c r="N124">
        <v>123</v>
      </c>
    </row>
    <row r="125" spans="1:14" x14ac:dyDescent="0.15">
      <c r="A125" t="s">
        <v>188</v>
      </c>
      <c r="B125" t="s">
        <v>189</v>
      </c>
      <c r="C125" t="s">
        <v>342</v>
      </c>
      <c r="D125" t="s">
        <v>343</v>
      </c>
      <c r="E125" t="s">
        <v>351</v>
      </c>
      <c r="F125" t="s">
        <v>458</v>
      </c>
      <c r="G125" t="s">
        <v>426</v>
      </c>
      <c r="H125" t="s">
        <v>375</v>
      </c>
      <c r="J125" t="s">
        <v>348</v>
      </c>
      <c r="K125" t="s">
        <v>353</v>
      </c>
      <c r="L125" t="s">
        <v>376</v>
      </c>
      <c r="M125" t="s">
        <v>567</v>
      </c>
      <c r="N125">
        <v>124</v>
      </c>
    </row>
    <row r="126" spans="1:14" x14ac:dyDescent="0.15">
      <c r="A126" t="s">
        <v>20</v>
      </c>
      <c r="B126" t="s">
        <v>21</v>
      </c>
      <c r="C126" t="s">
        <v>342</v>
      </c>
      <c r="D126" t="s">
        <v>343</v>
      </c>
      <c r="E126" t="s">
        <v>382</v>
      </c>
      <c r="F126" t="s">
        <v>470</v>
      </c>
      <c r="G126" t="s">
        <v>426</v>
      </c>
      <c r="H126" t="s">
        <v>471</v>
      </c>
      <c r="J126" t="s">
        <v>348</v>
      </c>
      <c r="K126" t="s">
        <v>353</v>
      </c>
      <c r="L126" t="s">
        <v>350</v>
      </c>
      <c r="M126" t="s">
        <v>567</v>
      </c>
      <c r="N126">
        <v>125</v>
      </c>
    </row>
    <row r="127" spans="1:14" x14ac:dyDescent="0.15">
      <c r="A127" t="s">
        <v>472</v>
      </c>
      <c r="B127" t="s">
        <v>473</v>
      </c>
      <c r="C127" t="s">
        <v>342</v>
      </c>
      <c r="D127" t="s">
        <v>343</v>
      </c>
      <c r="E127" t="s">
        <v>448</v>
      </c>
      <c r="F127" t="s">
        <v>448</v>
      </c>
      <c r="G127" t="s">
        <v>426</v>
      </c>
      <c r="H127" t="s">
        <v>375</v>
      </c>
      <c r="I127" t="s">
        <v>336</v>
      </c>
      <c r="J127" t="s">
        <v>348</v>
      </c>
      <c r="K127" t="s">
        <v>353</v>
      </c>
      <c r="L127" t="s">
        <v>376</v>
      </c>
      <c r="M127" t="s">
        <v>567</v>
      </c>
      <c r="N127">
        <v>126</v>
      </c>
    </row>
    <row r="128" spans="1:14" x14ac:dyDescent="0.15">
      <c r="A128" t="s">
        <v>158</v>
      </c>
      <c r="B128" t="s">
        <v>272</v>
      </c>
      <c r="C128" t="s">
        <v>342</v>
      </c>
      <c r="D128" t="s">
        <v>343</v>
      </c>
      <c r="E128" t="s">
        <v>344</v>
      </c>
      <c r="F128" t="s">
        <v>468</v>
      </c>
      <c r="G128" t="s">
        <v>426</v>
      </c>
      <c r="H128" t="s">
        <v>375</v>
      </c>
      <c r="I128" t="s">
        <v>336</v>
      </c>
      <c r="J128" t="s">
        <v>348</v>
      </c>
      <c r="K128" t="s">
        <v>349</v>
      </c>
      <c r="L128" t="s">
        <v>376</v>
      </c>
      <c r="M128" t="s">
        <v>567</v>
      </c>
      <c r="N128">
        <v>127</v>
      </c>
    </row>
    <row r="129" spans="1:14" x14ac:dyDescent="0.15">
      <c r="A129" t="s">
        <v>184</v>
      </c>
      <c r="B129" t="s">
        <v>185</v>
      </c>
      <c r="C129" t="s">
        <v>342</v>
      </c>
      <c r="D129" t="s">
        <v>343</v>
      </c>
      <c r="E129" t="s">
        <v>474</v>
      </c>
      <c r="F129" t="s">
        <v>474</v>
      </c>
      <c r="G129" t="s">
        <v>426</v>
      </c>
      <c r="H129" t="s">
        <v>375</v>
      </c>
      <c r="J129" t="s">
        <v>348</v>
      </c>
      <c r="K129" t="s">
        <v>353</v>
      </c>
      <c r="L129" t="s">
        <v>376</v>
      </c>
      <c r="M129" t="s">
        <v>567</v>
      </c>
      <c r="N129">
        <v>128</v>
      </c>
    </row>
    <row r="130" spans="1:14" x14ac:dyDescent="0.15">
      <c r="A130" t="s">
        <v>196</v>
      </c>
      <c r="B130" t="s">
        <v>79</v>
      </c>
      <c r="C130" t="s">
        <v>342</v>
      </c>
      <c r="D130" t="s">
        <v>343</v>
      </c>
      <c r="E130" t="s">
        <v>197</v>
      </c>
      <c r="F130" t="s">
        <v>197</v>
      </c>
      <c r="G130" t="s">
        <v>426</v>
      </c>
      <c r="H130" t="s">
        <v>375</v>
      </c>
      <c r="I130" t="s">
        <v>336</v>
      </c>
      <c r="J130" t="s">
        <v>348</v>
      </c>
      <c r="K130" t="s">
        <v>353</v>
      </c>
      <c r="L130" t="s">
        <v>376</v>
      </c>
      <c r="M130" t="s">
        <v>567</v>
      </c>
      <c r="N130">
        <v>129</v>
      </c>
    </row>
    <row r="131" spans="1:14" x14ac:dyDescent="0.15">
      <c r="A131" t="s">
        <v>54</v>
      </c>
      <c r="B131" t="s">
        <v>55</v>
      </c>
      <c r="C131" t="s">
        <v>342</v>
      </c>
      <c r="D131" t="s">
        <v>343</v>
      </c>
      <c r="E131" t="s">
        <v>372</v>
      </c>
      <c r="F131" t="s">
        <v>373</v>
      </c>
      <c r="G131" t="s">
        <v>426</v>
      </c>
      <c r="H131" t="s">
        <v>375</v>
      </c>
      <c r="I131" t="s">
        <v>336</v>
      </c>
      <c r="J131" t="s">
        <v>348</v>
      </c>
      <c r="K131" t="s">
        <v>353</v>
      </c>
      <c r="L131" t="s">
        <v>376</v>
      </c>
      <c r="M131" t="s">
        <v>567</v>
      </c>
      <c r="N131">
        <v>130</v>
      </c>
    </row>
    <row r="132" spans="1:14" x14ac:dyDescent="0.15">
      <c r="A132" t="s">
        <v>182</v>
      </c>
      <c r="B132" t="s">
        <v>183</v>
      </c>
      <c r="C132" t="s">
        <v>342</v>
      </c>
      <c r="D132" t="s">
        <v>343</v>
      </c>
      <c r="E132" t="s">
        <v>475</v>
      </c>
      <c r="F132" t="s">
        <v>475</v>
      </c>
      <c r="G132" t="s">
        <v>426</v>
      </c>
      <c r="H132" t="s">
        <v>375</v>
      </c>
      <c r="J132" t="s">
        <v>348</v>
      </c>
      <c r="K132" t="s">
        <v>353</v>
      </c>
      <c r="L132" t="s">
        <v>376</v>
      </c>
      <c r="M132" t="s">
        <v>567</v>
      </c>
      <c r="N132">
        <v>131</v>
      </c>
    </row>
    <row r="133" spans="1:14" x14ac:dyDescent="0.15">
      <c r="A133" t="s">
        <v>476</v>
      </c>
      <c r="B133" t="s">
        <v>477</v>
      </c>
      <c r="C133" t="s">
        <v>342</v>
      </c>
      <c r="D133" t="s">
        <v>343</v>
      </c>
      <c r="E133" t="s">
        <v>197</v>
      </c>
      <c r="F133" t="s">
        <v>478</v>
      </c>
      <c r="G133" t="s">
        <v>426</v>
      </c>
      <c r="H133" t="s">
        <v>375</v>
      </c>
      <c r="I133" t="s">
        <v>336</v>
      </c>
      <c r="J133" t="s">
        <v>348</v>
      </c>
      <c r="K133" t="s">
        <v>349</v>
      </c>
      <c r="L133" t="s">
        <v>376</v>
      </c>
      <c r="M133" t="s">
        <v>567</v>
      </c>
      <c r="N133">
        <v>132</v>
      </c>
    </row>
    <row r="134" spans="1:14" x14ac:dyDescent="0.15">
      <c r="A134" t="s">
        <v>479</v>
      </c>
      <c r="B134" t="s">
        <v>479</v>
      </c>
      <c r="C134" t="s">
        <v>362</v>
      </c>
      <c r="D134" t="s">
        <v>480</v>
      </c>
      <c r="E134" t="s">
        <v>479</v>
      </c>
      <c r="F134" t="s">
        <v>481</v>
      </c>
      <c r="G134" t="s">
        <v>355</v>
      </c>
      <c r="H134" t="s">
        <v>365</v>
      </c>
      <c r="J134" t="s">
        <v>482</v>
      </c>
      <c r="K134" t="s">
        <v>366</v>
      </c>
      <c r="L134" t="s">
        <v>357</v>
      </c>
      <c r="M134" t="s">
        <v>357</v>
      </c>
      <c r="N134">
        <v>133</v>
      </c>
    </row>
    <row r="135" spans="1:14" x14ac:dyDescent="0.15">
      <c r="A135" t="s">
        <v>483</v>
      </c>
      <c r="B135" t="s">
        <v>483</v>
      </c>
      <c r="C135" t="s">
        <v>377</v>
      </c>
      <c r="D135" t="s">
        <v>462</v>
      </c>
      <c r="E135" t="s">
        <v>483</v>
      </c>
      <c r="F135" t="s">
        <v>483</v>
      </c>
      <c r="G135" t="s">
        <v>355</v>
      </c>
      <c r="H135" t="s">
        <v>365</v>
      </c>
      <c r="J135" t="s">
        <v>482</v>
      </c>
      <c r="K135" t="s">
        <v>366</v>
      </c>
      <c r="L135" t="s">
        <v>357</v>
      </c>
      <c r="M135" t="s">
        <v>357</v>
      </c>
      <c r="N135">
        <v>134</v>
      </c>
    </row>
    <row r="136" spans="1:14" x14ac:dyDescent="0.15">
      <c r="A136" t="s">
        <v>484</v>
      </c>
      <c r="B136" t="s">
        <v>484</v>
      </c>
      <c r="C136" t="s">
        <v>377</v>
      </c>
      <c r="D136" t="s">
        <v>462</v>
      </c>
      <c r="E136" t="s">
        <v>484</v>
      </c>
      <c r="F136" t="s">
        <v>484</v>
      </c>
      <c r="G136" t="s">
        <v>355</v>
      </c>
      <c r="H136" t="s">
        <v>365</v>
      </c>
      <c r="J136" t="s">
        <v>482</v>
      </c>
      <c r="K136" t="s">
        <v>366</v>
      </c>
      <c r="L136" t="s">
        <v>357</v>
      </c>
      <c r="M136" t="s">
        <v>357</v>
      </c>
      <c r="N136">
        <v>135</v>
      </c>
    </row>
    <row r="137" spans="1:14" x14ac:dyDescent="0.15">
      <c r="A137" t="s">
        <v>463</v>
      </c>
      <c r="B137" t="s">
        <v>463</v>
      </c>
      <c r="C137" t="s">
        <v>377</v>
      </c>
      <c r="D137" t="s">
        <v>462</v>
      </c>
      <c r="E137" t="s">
        <v>463</v>
      </c>
      <c r="F137" t="s">
        <v>463</v>
      </c>
      <c r="G137" t="s">
        <v>355</v>
      </c>
      <c r="H137" t="s">
        <v>365</v>
      </c>
      <c r="J137" t="s">
        <v>482</v>
      </c>
      <c r="K137" t="s">
        <v>366</v>
      </c>
      <c r="L137" t="s">
        <v>357</v>
      </c>
      <c r="M137" t="s">
        <v>357</v>
      </c>
      <c r="N137">
        <v>136</v>
      </c>
    </row>
    <row r="138" spans="1:14" x14ac:dyDescent="0.15">
      <c r="A138" t="s">
        <v>485</v>
      </c>
      <c r="B138" t="s">
        <v>295</v>
      </c>
      <c r="C138" t="s">
        <v>377</v>
      </c>
      <c r="D138" t="s">
        <v>462</v>
      </c>
      <c r="E138" t="s">
        <v>463</v>
      </c>
      <c r="F138" t="s">
        <v>463</v>
      </c>
      <c r="G138" t="s">
        <v>355</v>
      </c>
      <c r="H138" t="s">
        <v>365</v>
      </c>
      <c r="J138" t="s">
        <v>348</v>
      </c>
      <c r="K138" t="s">
        <v>366</v>
      </c>
      <c r="L138" t="s">
        <v>357</v>
      </c>
      <c r="M138" t="s">
        <v>357</v>
      </c>
      <c r="N138">
        <v>137</v>
      </c>
    </row>
    <row r="139" spans="1:14" x14ac:dyDescent="0.15">
      <c r="A139" t="s">
        <v>486</v>
      </c>
      <c r="B139" t="s">
        <v>486</v>
      </c>
      <c r="C139" t="s">
        <v>377</v>
      </c>
      <c r="D139" t="s">
        <v>462</v>
      </c>
      <c r="E139" t="s">
        <v>463</v>
      </c>
      <c r="F139" t="s">
        <v>463</v>
      </c>
      <c r="G139" t="s">
        <v>355</v>
      </c>
      <c r="H139" t="s">
        <v>365</v>
      </c>
      <c r="J139" t="s">
        <v>464</v>
      </c>
      <c r="K139" t="s">
        <v>366</v>
      </c>
      <c r="L139" t="s">
        <v>357</v>
      </c>
      <c r="M139" t="s">
        <v>357</v>
      </c>
      <c r="N139">
        <v>138</v>
      </c>
    </row>
    <row r="140" spans="1:14" x14ac:dyDescent="0.15">
      <c r="A140" t="s">
        <v>487</v>
      </c>
      <c r="B140" t="s">
        <v>487</v>
      </c>
      <c r="C140" t="s">
        <v>377</v>
      </c>
      <c r="D140" t="s">
        <v>462</v>
      </c>
      <c r="E140" t="s">
        <v>463</v>
      </c>
      <c r="F140" t="s">
        <v>463</v>
      </c>
      <c r="G140" t="s">
        <v>355</v>
      </c>
      <c r="H140" t="s">
        <v>365</v>
      </c>
      <c r="J140" t="s">
        <v>348</v>
      </c>
      <c r="K140" t="s">
        <v>366</v>
      </c>
      <c r="L140" t="s">
        <v>357</v>
      </c>
      <c r="M140" t="s">
        <v>357</v>
      </c>
      <c r="N140">
        <v>139</v>
      </c>
    </row>
    <row r="141" spans="1:14" x14ac:dyDescent="0.15">
      <c r="A141" t="s">
        <v>488</v>
      </c>
      <c r="B141" t="s">
        <v>488</v>
      </c>
      <c r="C141" t="s">
        <v>377</v>
      </c>
      <c r="D141" t="s">
        <v>462</v>
      </c>
      <c r="E141" t="s">
        <v>463</v>
      </c>
      <c r="F141" t="s">
        <v>463</v>
      </c>
      <c r="G141" t="s">
        <v>355</v>
      </c>
      <c r="H141" t="s">
        <v>365</v>
      </c>
      <c r="J141" t="s">
        <v>464</v>
      </c>
      <c r="K141" t="s">
        <v>366</v>
      </c>
      <c r="L141" t="s">
        <v>357</v>
      </c>
      <c r="M141" t="s">
        <v>357</v>
      </c>
      <c r="N141">
        <v>140</v>
      </c>
    </row>
    <row r="142" spans="1:14" x14ac:dyDescent="0.15">
      <c r="A142" t="s">
        <v>489</v>
      </c>
      <c r="B142" t="s">
        <v>489</v>
      </c>
      <c r="C142" t="s">
        <v>377</v>
      </c>
      <c r="D142" t="s">
        <v>462</v>
      </c>
      <c r="E142" t="s">
        <v>490</v>
      </c>
      <c r="F142" t="s">
        <v>490</v>
      </c>
      <c r="G142" t="s">
        <v>355</v>
      </c>
      <c r="H142" t="s">
        <v>365</v>
      </c>
      <c r="J142" t="s">
        <v>348</v>
      </c>
      <c r="K142" t="s">
        <v>366</v>
      </c>
      <c r="L142" t="s">
        <v>357</v>
      </c>
      <c r="M142" t="s">
        <v>357</v>
      </c>
      <c r="N142">
        <v>141</v>
      </c>
    </row>
    <row r="143" spans="1:14" x14ac:dyDescent="0.15">
      <c r="A143" t="s">
        <v>491</v>
      </c>
      <c r="B143" t="s">
        <v>491</v>
      </c>
      <c r="C143" t="s">
        <v>377</v>
      </c>
      <c r="D143" t="s">
        <v>462</v>
      </c>
      <c r="E143" t="s">
        <v>490</v>
      </c>
      <c r="F143" t="s">
        <v>490</v>
      </c>
      <c r="G143" t="s">
        <v>426</v>
      </c>
      <c r="H143" t="s">
        <v>365</v>
      </c>
      <c r="J143" t="s">
        <v>348</v>
      </c>
      <c r="K143" t="s">
        <v>366</v>
      </c>
      <c r="L143" t="s">
        <v>350</v>
      </c>
      <c r="M143" t="s">
        <v>357</v>
      </c>
      <c r="N143">
        <v>142</v>
      </c>
    </row>
    <row r="144" spans="1:14" x14ac:dyDescent="0.15">
      <c r="A144" t="s">
        <v>492</v>
      </c>
      <c r="B144" t="s">
        <v>488</v>
      </c>
      <c r="C144" t="s">
        <v>377</v>
      </c>
      <c r="D144" t="s">
        <v>462</v>
      </c>
      <c r="E144" t="s">
        <v>463</v>
      </c>
      <c r="F144" t="s">
        <v>463</v>
      </c>
      <c r="G144" t="s">
        <v>355</v>
      </c>
      <c r="H144" t="s">
        <v>365</v>
      </c>
      <c r="J144" t="s">
        <v>464</v>
      </c>
      <c r="K144" t="s">
        <v>366</v>
      </c>
      <c r="L144" t="s">
        <v>357</v>
      </c>
      <c r="M144" t="s">
        <v>357</v>
      </c>
      <c r="N144">
        <v>143</v>
      </c>
    </row>
    <row r="145" spans="1:14" x14ac:dyDescent="0.15">
      <c r="A145" t="s">
        <v>123</v>
      </c>
      <c r="B145" t="s">
        <v>123</v>
      </c>
      <c r="C145" t="s">
        <v>342</v>
      </c>
      <c r="D145" t="s">
        <v>433</v>
      </c>
      <c r="E145" t="s">
        <v>351</v>
      </c>
      <c r="F145" t="s">
        <v>493</v>
      </c>
      <c r="G145" t="s">
        <v>355</v>
      </c>
      <c r="H145" t="s">
        <v>375</v>
      </c>
      <c r="J145" t="s">
        <v>348</v>
      </c>
      <c r="K145" t="s">
        <v>353</v>
      </c>
      <c r="L145" t="s">
        <v>376</v>
      </c>
      <c r="M145" t="s">
        <v>567</v>
      </c>
      <c r="N145">
        <v>144</v>
      </c>
    </row>
    <row r="146" spans="1:14" x14ac:dyDescent="0.15">
      <c r="A146" t="s">
        <v>494</v>
      </c>
      <c r="B146" t="s">
        <v>123</v>
      </c>
      <c r="C146" t="s">
        <v>342</v>
      </c>
      <c r="D146" t="s">
        <v>433</v>
      </c>
      <c r="E146" t="s">
        <v>351</v>
      </c>
      <c r="F146" t="s">
        <v>493</v>
      </c>
      <c r="G146" t="s">
        <v>355</v>
      </c>
      <c r="H146" t="s">
        <v>375</v>
      </c>
      <c r="J146" t="s">
        <v>348</v>
      </c>
      <c r="K146" t="s">
        <v>353</v>
      </c>
      <c r="L146" t="s">
        <v>376</v>
      </c>
      <c r="M146" t="s">
        <v>567</v>
      </c>
      <c r="N146">
        <v>145</v>
      </c>
    </row>
    <row r="147" spans="1:14" x14ac:dyDescent="0.15">
      <c r="A147" t="s">
        <v>495</v>
      </c>
      <c r="B147" t="s">
        <v>495</v>
      </c>
      <c r="C147" t="s">
        <v>377</v>
      </c>
      <c r="D147" t="s">
        <v>462</v>
      </c>
      <c r="E147" t="s">
        <v>490</v>
      </c>
      <c r="F147" t="s">
        <v>490</v>
      </c>
      <c r="G147" t="s">
        <v>355</v>
      </c>
      <c r="H147" t="s">
        <v>365</v>
      </c>
      <c r="J147" t="s">
        <v>348</v>
      </c>
      <c r="K147" t="s">
        <v>366</v>
      </c>
      <c r="L147" t="s">
        <v>357</v>
      </c>
      <c r="M147" t="s">
        <v>357</v>
      </c>
      <c r="N147">
        <v>146</v>
      </c>
    </row>
    <row r="148" spans="1:14" x14ac:dyDescent="0.15">
      <c r="A148" t="s">
        <v>298</v>
      </c>
      <c r="B148" t="s">
        <v>298</v>
      </c>
      <c r="C148" t="s">
        <v>377</v>
      </c>
      <c r="D148" t="s">
        <v>462</v>
      </c>
      <c r="E148" t="s">
        <v>463</v>
      </c>
      <c r="F148" t="s">
        <v>463</v>
      </c>
      <c r="G148" t="s">
        <v>346</v>
      </c>
      <c r="H148" t="s">
        <v>365</v>
      </c>
      <c r="J148" t="s">
        <v>348</v>
      </c>
      <c r="K148" t="s">
        <v>366</v>
      </c>
      <c r="L148" t="s">
        <v>350</v>
      </c>
      <c r="M148" t="s">
        <v>357</v>
      </c>
      <c r="N148">
        <v>147</v>
      </c>
    </row>
    <row r="149" spans="1:14" x14ac:dyDescent="0.15">
      <c r="A149" t="s">
        <v>296</v>
      </c>
      <c r="B149" t="s">
        <v>296</v>
      </c>
      <c r="C149" t="s">
        <v>377</v>
      </c>
      <c r="D149" t="s">
        <v>462</v>
      </c>
      <c r="E149" t="s">
        <v>463</v>
      </c>
      <c r="F149" t="s">
        <v>463</v>
      </c>
      <c r="G149" t="s">
        <v>426</v>
      </c>
      <c r="H149" t="s">
        <v>365</v>
      </c>
      <c r="J149" t="s">
        <v>348</v>
      </c>
      <c r="K149" t="s">
        <v>366</v>
      </c>
      <c r="L149" t="s">
        <v>350</v>
      </c>
      <c r="M149" t="s">
        <v>357</v>
      </c>
      <c r="N149">
        <v>148</v>
      </c>
    </row>
    <row r="150" spans="1:14" x14ac:dyDescent="0.15">
      <c r="A150" t="s">
        <v>277</v>
      </c>
      <c r="B150" t="s">
        <v>277</v>
      </c>
      <c r="C150" t="s">
        <v>377</v>
      </c>
      <c r="D150" t="s">
        <v>462</v>
      </c>
      <c r="E150" t="s">
        <v>463</v>
      </c>
      <c r="F150" t="s">
        <v>463</v>
      </c>
      <c r="G150" t="s">
        <v>355</v>
      </c>
      <c r="H150" t="s">
        <v>365</v>
      </c>
      <c r="J150" t="s">
        <v>464</v>
      </c>
      <c r="K150" t="s">
        <v>366</v>
      </c>
      <c r="L150" t="s">
        <v>357</v>
      </c>
      <c r="M150" t="s">
        <v>357</v>
      </c>
      <c r="N150">
        <v>149</v>
      </c>
    </row>
    <row r="151" spans="1:14" x14ac:dyDescent="0.15">
      <c r="A151" t="s">
        <v>278</v>
      </c>
      <c r="B151" t="s">
        <v>278</v>
      </c>
      <c r="C151" t="s">
        <v>377</v>
      </c>
      <c r="D151" t="s">
        <v>462</v>
      </c>
      <c r="E151" t="s">
        <v>463</v>
      </c>
      <c r="F151" t="s">
        <v>463</v>
      </c>
      <c r="G151" t="s">
        <v>496</v>
      </c>
      <c r="H151" t="s">
        <v>365</v>
      </c>
      <c r="J151" t="s">
        <v>464</v>
      </c>
      <c r="K151" t="s">
        <v>366</v>
      </c>
      <c r="L151" t="s">
        <v>350</v>
      </c>
      <c r="M151" t="s">
        <v>357</v>
      </c>
      <c r="N151">
        <v>150</v>
      </c>
    </row>
    <row r="152" spans="1:14" x14ac:dyDescent="0.15">
      <c r="A152" t="s">
        <v>497</v>
      </c>
      <c r="B152" t="s">
        <v>497</v>
      </c>
      <c r="C152" t="s">
        <v>377</v>
      </c>
      <c r="D152" t="s">
        <v>462</v>
      </c>
      <c r="E152" t="s">
        <v>463</v>
      </c>
      <c r="F152" t="s">
        <v>463</v>
      </c>
      <c r="G152" t="s">
        <v>426</v>
      </c>
      <c r="H152" t="s">
        <v>365</v>
      </c>
      <c r="J152" t="s">
        <v>464</v>
      </c>
      <c r="K152" t="s">
        <v>366</v>
      </c>
      <c r="L152" t="s">
        <v>350</v>
      </c>
      <c r="M152" t="s">
        <v>357</v>
      </c>
      <c r="N152">
        <v>151</v>
      </c>
    </row>
    <row r="153" spans="1:14" x14ac:dyDescent="0.15">
      <c r="A153" t="s">
        <v>297</v>
      </c>
      <c r="B153" t="s">
        <v>297</v>
      </c>
      <c r="C153" t="s">
        <v>377</v>
      </c>
      <c r="D153" t="s">
        <v>462</v>
      </c>
      <c r="E153" t="s">
        <v>463</v>
      </c>
      <c r="F153" t="s">
        <v>463</v>
      </c>
      <c r="G153" t="s">
        <v>355</v>
      </c>
      <c r="H153" t="s">
        <v>365</v>
      </c>
      <c r="J153" t="s">
        <v>464</v>
      </c>
      <c r="K153" t="s">
        <v>366</v>
      </c>
      <c r="L153" t="s">
        <v>357</v>
      </c>
      <c r="M153" t="s">
        <v>357</v>
      </c>
      <c r="N153">
        <v>152</v>
      </c>
    </row>
    <row r="154" spans="1:14" x14ac:dyDescent="0.15">
      <c r="A154" t="s">
        <v>498</v>
      </c>
      <c r="B154" t="s">
        <v>298</v>
      </c>
      <c r="C154" t="s">
        <v>377</v>
      </c>
      <c r="D154" t="s">
        <v>462</v>
      </c>
      <c r="E154" t="s">
        <v>463</v>
      </c>
      <c r="F154" t="s">
        <v>463</v>
      </c>
      <c r="G154" t="s">
        <v>346</v>
      </c>
      <c r="H154" t="s">
        <v>365</v>
      </c>
      <c r="J154" t="s">
        <v>348</v>
      </c>
      <c r="K154" t="s">
        <v>366</v>
      </c>
      <c r="L154" t="s">
        <v>350</v>
      </c>
      <c r="M154" t="s">
        <v>357</v>
      </c>
      <c r="N154">
        <v>153</v>
      </c>
    </row>
    <row r="155" spans="1:14" x14ac:dyDescent="0.15">
      <c r="A155" t="s">
        <v>259</v>
      </c>
      <c r="B155" t="s">
        <v>259</v>
      </c>
      <c r="C155" t="s">
        <v>342</v>
      </c>
      <c r="D155" t="s">
        <v>433</v>
      </c>
      <c r="E155" t="s">
        <v>351</v>
      </c>
      <c r="F155" t="s">
        <v>387</v>
      </c>
      <c r="G155" t="s">
        <v>355</v>
      </c>
      <c r="H155" t="s">
        <v>388</v>
      </c>
      <c r="J155" t="s">
        <v>348</v>
      </c>
      <c r="K155" t="s">
        <v>353</v>
      </c>
      <c r="L155" t="s">
        <v>376</v>
      </c>
      <c r="M155" t="s">
        <v>567</v>
      </c>
      <c r="N155">
        <v>154</v>
      </c>
    </row>
    <row r="156" spans="1:14" x14ac:dyDescent="0.15">
      <c r="A156" t="s">
        <v>499</v>
      </c>
      <c r="B156" t="s">
        <v>259</v>
      </c>
      <c r="C156" t="s">
        <v>342</v>
      </c>
      <c r="D156" t="s">
        <v>433</v>
      </c>
      <c r="E156" t="s">
        <v>351</v>
      </c>
      <c r="F156" t="s">
        <v>387</v>
      </c>
      <c r="G156" t="s">
        <v>355</v>
      </c>
      <c r="H156" t="s">
        <v>388</v>
      </c>
      <c r="J156" t="s">
        <v>348</v>
      </c>
      <c r="K156" t="s">
        <v>353</v>
      </c>
      <c r="L156" t="s">
        <v>376</v>
      </c>
      <c r="M156" t="s">
        <v>567</v>
      </c>
      <c r="N156">
        <v>155</v>
      </c>
    </row>
    <row r="157" spans="1:14" x14ac:dyDescent="0.15">
      <c r="A157" t="s">
        <v>273</v>
      </c>
      <c r="B157" t="s">
        <v>273</v>
      </c>
      <c r="C157" t="s">
        <v>342</v>
      </c>
      <c r="D157" t="s">
        <v>433</v>
      </c>
      <c r="E157" t="s">
        <v>351</v>
      </c>
      <c r="F157" t="s">
        <v>387</v>
      </c>
      <c r="G157" t="s">
        <v>355</v>
      </c>
      <c r="H157" t="s">
        <v>281</v>
      </c>
      <c r="J157" t="s">
        <v>348</v>
      </c>
      <c r="K157" t="s">
        <v>353</v>
      </c>
      <c r="L157" t="s">
        <v>376</v>
      </c>
      <c r="M157" t="s">
        <v>567</v>
      </c>
      <c r="N157">
        <v>156</v>
      </c>
    </row>
    <row r="158" spans="1:14" x14ac:dyDescent="0.15">
      <c r="A158" t="s">
        <v>500</v>
      </c>
      <c r="B158" t="s">
        <v>273</v>
      </c>
      <c r="C158" t="s">
        <v>342</v>
      </c>
      <c r="D158" t="s">
        <v>433</v>
      </c>
      <c r="E158" t="s">
        <v>351</v>
      </c>
      <c r="F158" t="s">
        <v>387</v>
      </c>
      <c r="G158" t="s">
        <v>355</v>
      </c>
      <c r="H158" t="s">
        <v>281</v>
      </c>
      <c r="J158" t="s">
        <v>348</v>
      </c>
      <c r="K158" t="s">
        <v>353</v>
      </c>
      <c r="L158" t="s">
        <v>376</v>
      </c>
      <c r="M158" t="s">
        <v>567</v>
      </c>
      <c r="N158">
        <v>157</v>
      </c>
    </row>
    <row r="159" spans="1:14" x14ac:dyDescent="0.15">
      <c r="A159" t="s">
        <v>501</v>
      </c>
      <c r="B159" t="s">
        <v>501</v>
      </c>
      <c r="C159" t="s">
        <v>377</v>
      </c>
      <c r="D159" t="s">
        <v>462</v>
      </c>
      <c r="E159" t="s">
        <v>463</v>
      </c>
      <c r="F159" t="s">
        <v>463</v>
      </c>
      <c r="G159" t="s">
        <v>355</v>
      </c>
      <c r="H159" t="s">
        <v>365</v>
      </c>
      <c r="J159" t="s">
        <v>464</v>
      </c>
      <c r="K159" t="s">
        <v>366</v>
      </c>
      <c r="L159" t="s">
        <v>357</v>
      </c>
      <c r="M159" t="s">
        <v>357</v>
      </c>
      <c r="N159">
        <v>158</v>
      </c>
    </row>
    <row r="160" spans="1:14" x14ac:dyDescent="0.15">
      <c r="A160" t="s">
        <v>502</v>
      </c>
      <c r="B160" t="s">
        <v>502</v>
      </c>
      <c r="C160" t="s">
        <v>377</v>
      </c>
      <c r="D160" t="s">
        <v>462</v>
      </c>
      <c r="E160" t="s">
        <v>463</v>
      </c>
      <c r="F160" t="s">
        <v>463</v>
      </c>
      <c r="G160" t="s">
        <v>496</v>
      </c>
      <c r="H160" t="s">
        <v>365</v>
      </c>
      <c r="J160" t="s">
        <v>464</v>
      </c>
      <c r="K160" t="s">
        <v>366</v>
      </c>
      <c r="L160" t="s">
        <v>624</v>
      </c>
      <c r="M160" t="s">
        <v>357</v>
      </c>
      <c r="N160">
        <v>159</v>
      </c>
    </row>
    <row r="161" spans="1:14" x14ac:dyDescent="0.15">
      <c r="A161" t="s">
        <v>503</v>
      </c>
      <c r="B161" t="s">
        <v>504</v>
      </c>
      <c r="C161" t="s">
        <v>377</v>
      </c>
      <c r="D161" t="s">
        <v>462</v>
      </c>
      <c r="E161" t="s">
        <v>463</v>
      </c>
      <c r="F161" t="s">
        <v>463</v>
      </c>
      <c r="G161" t="s">
        <v>355</v>
      </c>
      <c r="H161" t="s">
        <v>365</v>
      </c>
      <c r="J161" t="s">
        <v>348</v>
      </c>
      <c r="K161" t="s">
        <v>366</v>
      </c>
      <c r="L161" t="s">
        <v>357</v>
      </c>
      <c r="M161" t="s">
        <v>357</v>
      </c>
      <c r="N161">
        <v>160</v>
      </c>
    </row>
    <row r="162" spans="1:14" x14ac:dyDescent="0.15">
      <c r="A162" t="s">
        <v>505</v>
      </c>
      <c r="B162" t="s">
        <v>491</v>
      </c>
      <c r="C162" t="s">
        <v>377</v>
      </c>
      <c r="D162" t="s">
        <v>462</v>
      </c>
      <c r="E162" t="s">
        <v>490</v>
      </c>
      <c r="F162" t="s">
        <v>490</v>
      </c>
      <c r="G162" t="s">
        <v>426</v>
      </c>
      <c r="H162" t="s">
        <v>365</v>
      </c>
      <c r="J162" t="s">
        <v>348</v>
      </c>
      <c r="K162" t="s">
        <v>366</v>
      </c>
      <c r="L162" t="s">
        <v>350</v>
      </c>
      <c r="M162" t="s">
        <v>357</v>
      </c>
      <c r="N162">
        <v>161</v>
      </c>
    </row>
    <row r="163" spans="1:14" x14ac:dyDescent="0.15">
      <c r="A163" t="s">
        <v>506</v>
      </c>
      <c r="B163" t="s">
        <v>296</v>
      </c>
      <c r="C163" t="s">
        <v>377</v>
      </c>
      <c r="D163" t="s">
        <v>462</v>
      </c>
      <c r="E163" t="s">
        <v>463</v>
      </c>
      <c r="F163" t="s">
        <v>463</v>
      </c>
      <c r="G163" t="s">
        <v>426</v>
      </c>
      <c r="H163" t="s">
        <v>365</v>
      </c>
      <c r="J163" t="s">
        <v>348</v>
      </c>
      <c r="K163" t="s">
        <v>366</v>
      </c>
      <c r="L163" t="s">
        <v>350</v>
      </c>
      <c r="M163" t="s">
        <v>357</v>
      </c>
      <c r="N163">
        <v>162</v>
      </c>
    </row>
    <row r="164" spans="1:14" x14ac:dyDescent="0.15">
      <c r="A164" t="s">
        <v>177</v>
      </c>
      <c r="B164" t="s">
        <v>489</v>
      </c>
      <c r="C164" t="s">
        <v>377</v>
      </c>
      <c r="D164" t="s">
        <v>462</v>
      </c>
      <c r="E164" t="s">
        <v>490</v>
      </c>
      <c r="F164" t="s">
        <v>490</v>
      </c>
      <c r="G164" t="s">
        <v>355</v>
      </c>
      <c r="H164" t="s">
        <v>365</v>
      </c>
      <c r="J164" t="s">
        <v>348</v>
      </c>
      <c r="K164" t="s">
        <v>366</v>
      </c>
      <c r="L164" t="s">
        <v>357</v>
      </c>
      <c r="M164" t="s">
        <v>357</v>
      </c>
      <c r="N164">
        <v>163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8713-AAE6-4F81-9C0C-217C1DA82AD8}">
  <sheetPr>
    <tabColor rgb="FFFF0000"/>
  </sheetPr>
  <dimension ref="A1:P652"/>
  <sheetViews>
    <sheetView tabSelected="1" zoomScale="85" zoomScaleNormal="85" workbookViewId="0">
      <selection activeCell="B10" sqref="B10"/>
    </sheetView>
  </sheetViews>
  <sheetFormatPr defaultRowHeight="13.5" x14ac:dyDescent="0.15"/>
  <cols>
    <col min="1" max="1" width="51" customWidth="1"/>
    <col min="2" max="2" width="12" customWidth="1"/>
    <col min="3" max="3" width="3.875" customWidth="1"/>
    <col min="4" max="4" width="13" customWidth="1"/>
    <col min="6" max="6" width="24.375" customWidth="1"/>
    <col min="7" max="7" width="9" style="297"/>
    <col min="8" max="8" width="11.375" style="304" bestFit="1" customWidth="1"/>
    <col min="9" max="10" width="13.5" customWidth="1"/>
    <col min="12" max="12" width="17.625" customWidth="1"/>
  </cols>
  <sheetData>
    <row r="1" spans="1:16" s="288" customFormat="1" x14ac:dyDescent="0.15">
      <c r="A1" s="287" t="s">
        <v>625</v>
      </c>
      <c r="D1" s="289" t="s">
        <v>626</v>
      </c>
      <c r="E1" s="290" t="s">
        <v>627</v>
      </c>
      <c r="F1" s="291" t="s">
        <v>329</v>
      </c>
      <c r="G1" s="292" t="s">
        <v>628</v>
      </c>
      <c r="H1" s="293" t="s">
        <v>629</v>
      </c>
      <c r="I1" s="294" t="s">
        <v>630</v>
      </c>
      <c r="J1" s="290" t="s">
        <v>631</v>
      </c>
      <c r="K1" s="291" t="s">
        <v>632</v>
      </c>
      <c r="L1" s="291" t="s">
        <v>633</v>
      </c>
      <c r="M1" s="291" t="s">
        <v>634</v>
      </c>
      <c r="N1" s="291" t="s">
        <v>635</v>
      </c>
      <c r="O1" s="291" t="s">
        <v>636</v>
      </c>
      <c r="P1" s="295" t="s">
        <v>637</v>
      </c>
    </row>
    <row r="2" spans="1:16" x14ac:dyDescent="0.15">
      <c r="A2" s="296"/>
      <c r="B2" s="29" t="s">
        <v>638</v>
      </c>
      <c r="H2" s="298"/>
    </row>
    <row r="3" spans="1:16" x14ac:dyDescent="0.15">
      <c r="A3" s="296" t="s">
        <v>639</v>
      </c>
      <c r="H3" s="298"/>
    </row>
    <row r="4" spans="1:16" x14ac:dyDescent="0.15">
      <c r="A4" s="296">
        <v>1306</v>
      </c>
      <c r="B4" s="299" t="s">
        <v>640</v>
      </c>
      <c r="D4" t="str">
        <f>TEXT(A4,"@")</f>
        <v>1306</v>
      </c>
      <c r="E4" t="str">
        <f>A5</f>
        <v>東証ETF</v>
      </c>
      <c r="F4" t="str">
        <f>A6</f>
        <v>(NEXT FUNDS)TOPIX連動型上場投信</v>
      </c>
      <c r="G4" s="297">
        <f>A8</f>
        <v>0.625</v>
      </c>
      <c r="H4" s="298">
        <f>A9</f>
        <v>2009.5</v>
      </c>
      <c r="I4">
        <f>A11</f>
        <v>1.5</v>
      </c>
      <c r="J4" t="str">
        <f>A12</f>
        <v>(+0.07%)</v>
      </c>
      <c r="K4" t="str">
        <f>A15</f>
        <v>1,878,210株</v>
      </c>
    </row>
    <row r="5" spans="1:16" x14ac:dyDescent="0.15">
      <c r="A5" s="296" t="s">
        <v>641</v>
      </c>
      <c r="H5" s="298"/>
    </row>
    <row r="6" spans="1:16" x14ac:dyDescent="0.15">
      <c r="A6" s="296" t="s">
        <v>642</v>
      </c>
      <c r="B6" s="300"/>
      <c r="C6" s="300"/>
      <c r="H6" s="298"/>
    </row>
    <row r="7" spans="1:16" x14ac:dyDescent="0.15">
      <c r="A7" s="296" t="s">
        <v>9</v>
      </c>
      <c r="H7" s="298"/>
    </row>
    <row r="8" spans="1:16" x14ac:dyDescent="0.15">
      <c r="A8" s="301">
        <v>0.625</v>
      </c>
      <c r="H8" s="298"/>
    </row>
    <row r="9" spans="1:16" x14ac:dyDescent="0.15">
      <c r="A9" s="302">
        <v>2009.5</v>
      </c>
      <c r="H9" s="298"/>
    </row>
    <row r="10" spans="1:16" x14ac:dyDescent="0.15">
      <c r="A10" s="296" t="s">
        <v>12</v>
      </c>
      <c r="H10" s="298"/>
    </row>
    <row r="11" spans="1:16" x14ac:dyDescent="0.15">
      <c r="A11" s="296">
        <v>1.5</v>
      </c>
      <c r="H11" s="298"/>
    </row>
    <row r="12" spans="1:16" x14ac:dyDescent="0.15">
      <c r="A12" s="296" t="s">
        <v>643</v>
      </c>
      <c r="H12" s="298"/>
    </row>
    <row r="13" spans="1:16" x14ac:dyDescent="0.15">
      <c r="A13" s="296" t="s">
        <v>644</v>
      </c>
      <c r="H13" s="298"/>
    </row>
    <row r="14" spans="1:16" x14ac:dyDescent="0.15">
      <c r="A14" s="301">
        <v>0.625</v>
      </c>
      <c r="H14" s="298"/>
    </row>
    <row r="15" spans="1:16" x14ac:dyDescent="0.15">
      <c r="A15" s="296" t="s">
        <v>645</v>
      </c>
      <c r="H15" s="298"/>
    </row>
    <row r="16" spans="1:16" x14ac:dyDescent="0.15">
      <c r="A16" s="296" t="s">
        <v>646</v>
      </c>
      <c r="H16" s="298"/>
    </row>
    <row r="17" spans="1:11" x14ac:dyDescent="0.15">
      <c r="A17" s="296" t="s">
        <v>646</v>
      </c>
      <c r="H17" s="298"/>
    </row>
    <row r="18" spans="1:11" x14ac:dyDescent="0.15">
      <c r="A18" s="296"/>
      <c r="H18" s="298"/>
    </row>
    <row r="19" spans="1:11" x14ac:dyDescent="0.15">
      <c r="A19" s="296" t="s">
        <v>647</v>
      </c>
      <c r="H19" s="298"/>
    </row>
    <row r="20" spans="1:11" x14ac:dyDescent="0.15">
      <c r="A20" s="296"/>
      <c r="H20" s="298"/>
    </row>
    <row r="21" spans="1:11" x14ac:dyDescent="0.15">
      <c r="A21" s="296" t="s">
        <v>639</v>
      </c>
      <c r="H21" s="298"/>
    </row>
    <row r="22" spans="1:11" x14ac:dyDescent="0.15">
      <c r="A22" s="296">
        <v>1321</v>
      </c>
      <c r="B22" s="299" t="s">
        <v>640</v>
      </c>
      <c r="D22" t="str">
        <f>TEXT(A22,"@")</f>
        <v>1321</v>
      </c>
      <c r="E22" t="str">
        <f>A23</f>
        <v>東証ETF</v>
      </c>
      <c r="F22" t="str">
        <f>A24</f>
        <v>(NEXT FUNDS)日経225連動型上場投信</v>
      </c>
      <c r="G22" s="297">
        <f>A26</f>
        <v>0.625</v>
      </c>
      <c r="H22" s="298">
        <f>A27</f>
        <v>28585</v>
      </c>
      <c r="I22">
        <f>A29</f>
        <v>50</v>
      </c>
      <c r="J22" t="str">
        <f>A30</f>
        <v>(+0.18%)</v>
      </c>
      <c r="K22" t="str">
        <f>A33</f>
        <v>96,527株</v>
      </c>
    </row>
    <row r="23" spans="1:11" x14ac:dyDescent="0.15">
      <c r="A23" s="296" t="s">
        <v>641</v>
      </c>
      <c r="H23" s="298"/>
    </row>
    <row r="24" spans="1:11" x14ac:dyDescent="0.15">
      <c r="A24" s="296" t="s">
        <v>648</v>
      </c>
      <c r="H24" s="298"/>
    </row>
    <row r="25" spans="1:11" x14ac:dyDescent="0.15">
      <c r="A25" s="296" t="s">
        <v>9</v>
      </c>
      <c r="H25" s="298"/>
    </row>
    <row r="26" spans="1:11" x14ac:dyDescent="0.15">
      <c r="A26" s="301">
        <v>0.625</v>
      </c>
      <c r="H26" s="298"/>
    </row>
    <row r="27" spans="1:11" x14ac:dyDescent="0.15">
      <c r="A27" s="302">
        <v>28585</v>
      </c>
      <c r="H27" s="298"/>
    </row>
    <row r="28" spans="1:11" x14ac:dyDescent="0.15">
      <c r="A28" s="296" t="s">
        <v>12</v>
      </c>
      <c r="H28" s="298"/>
    </row>
    <row r="29" spans="1:11" x14ac:dyDescent="0.15">
      <c r="A29" s="296">
        <v>50</v>
      </c>
      <c r="H29" s="298"/>
    </row>
    <row r="30" spans="1:11" x14ac:dyDescent="0.15">
      <c r="A30" s="296" t="s">
        <v>649</v>
      </c>
      <c r="H30" s="298"/>
    </row>
    <row r="31" spans="1:11" x14ac:dyDescent="0.15">
      <c r="A31" s="296" t="s">
        <v>644</v>
      </c>
      <c r="H31" s="298"/>
    </row>
    <row r="32" spans="1:11" x14ac:dyDescent="0.15">
      <c r="A32" s="301">
        <v>0.625</v>
      </c>
      <c r="H32" s="298"/>
    </row>
    <row r="33" spans="1:11" x14ac:dyDescent="0.15">
      <c r="A33" s="296" t="s">
        <v>650</v>
      </c>
      <c r="H33" s="298"/>
    </row>
    <row r="34" spans="1:11" x14ac:dyDescent="0.15">
      <c r="A34" s="296" t="s">
        <v>646</v>
      </c>
      <c r="H34" s="298"/>
    </row>
    <row r="35" spans="1:11" x14ac:dyDescent="0.15">
      <c r="A35" s="296" t="s">
        <v>646</v>
      </c>
      <c r="H35" s="298"/>
    </row>
    <row r="36" spans="1:11" x14ac:dyDescent="0.15">
      <c r="A36" s="296"/>
      <c r="H36" s="298"/>
    </row>
    <row r="37" spans="1:11" x14ac:dyDescent="0.15">
      <c r="A37" s="296" t="s">
        <v>647</v>
      </c>
      <c r="H37" s="298"/>
    </row>
    <row r="38" spans="1:11" x14ac:dyDescent="0.15">
      <c r="A38" s="296"/>
      <c r="H38" s="298"/>
    </row>
    <row r="39" spans="1:11" x14ac:dyDescent="0.15">
      <c r="A39" s="296" t="s">
        <v>639</v>
      </c>
      <c r="H39" s="298"/>
    </row>
    <row r="40" spans="1:11" x14ac:dyDescent="0.15">
      <c r="A40" s="296">
        <v>1343</v>
      </c>
      <c r="B40" s="299" t="s">
        <v>640</v>
      </c>
      <c r="D40" t="str">
        <f>TEXT(A40,"@")</f>
        <v>1343</v>
      </c>
      <c r="E40" t="str">
        <f>A41</f>
        <v>東証ETF</v>
      </c>
      <c r="F40" t="str">
        <f>A42</f>
        <v>(NEXT FUNDS)東証REIT指数連動型上場投信</v>
      </c>
      <c r="G40" s="297">
        <f>A44</f>
        <v>0.625</v>
      </c>
      <c r="H40" s="298">
        <f>A45</f>
        <v>2171</v>
      </c>
      <c r="I40">
        <f>A47</f>
        <v>-3.5</v>
      </c>
      <c r="J40" t="str">
        <f>A48</f>
        <v>(-0.16%)</v>
      </c>
      <c r="K40" t="str">
        <f>A51</f>
        <v>240,740株</v>
      </c>
    </row>
    <row r="41" spans="1:11" x14ac:dyDescent="0.15">
      <c r="A41" s="296" t="s">
        <v>641</v>
      </c>
      <c r="H41" s="298"/>
    </row>
    <row r="42" spans="1:11" x14ac:dyDescent="0.15">
      <c r="A42" s="296" t="s">
        <v>651</v>
      </c>
      <c r="H42" s="298"/>
    </row>
    <row r="43" spans="1:11" x14ac:dyDescent="0.15">
      <c r="A43" s="296" t="s">
        <v>9</v>
      </c>
      <c r="H43" s="298"/>
    </row>
    <row r="44" spans="1:11" x14ac:dyDescent="0.15">
      <c r="A44" s="301">
        <v>0.625</v>
      </c>
      <c r="H44" s="298"/>
    </row>
    <row r="45" spans="1:11" x14ac:dyDescent="0.15">
      <c r="A45" s="303">
        <v>2171</v>
      </c>
      <c r="H45" s="298"/>
    </row>
    <row r="46" spans="1:11" x14ac:dyDescent="0.15">
      <c r="A46" s="296" t="s">
        <v>12</v>
      </c>
      <c r="H46" s="298"/>
    </row>
    <row r="47" spans="1:11" x14ac:dyDescent="0.15">
      <c r="A47" s="296">
        <v>-3.5</v>
      </c>
      <c r="H47" s="298"/>
    </row>
    <row r="48" spans="1:11" x14ac:dyDescent="0.15">
      <c r="A48" s="296" t="s">
        <v>652</v>
      </c>
      <c r="H48" s="298"/>
    </row>
    <row r="49" spans="1:11" x14ac:dyDescent="0.15">
      <c r="A49" s="296" t="s">
        <v>644</v>
      </c>
      <c r="H49" s="298"/>
    </row>
    <row r="50" spans="1:11" x14ac:dyDescent="0.15">
      <c r="A50" s="301">
        <v>0.625</v>
      </c>
      <c r="H50" s="298"/>
    </row>
    <row r="51" spans="1:11" x14ac:dyDescent="0.15">
      <c r="A51" s="296" t="s">
        <v>653</v>
      </c>
      <c r="H51" s="298"/>
    </row>
    <row r="52" spans="1:11" x14ac:dyDescent="0.15">
      <c r="A52" s="296" t="s">
        <v>646</v>
      </c>
      <c r="H52" s="298"/>
    </row>
    <row r="53" spans="1:11" x14ac:dyDescent="0.15">
      <c r="A53" s="296" t="s">
        <v>646</v>
      </c>
      <c r="H53" s="298"/>
    </row>
    <row r="54" spans="1:11" x14ac:dyDescent="0.15">
      <c r="A54" s="296"/>
      <c r="H54" s="298"/>
    </row>
    <row r="55" spans="1:11" x14ac:dyDescent="0.15">
      <c r="A55" s="296" t="s">
        <v>647</v>
      </c>
      <c r="H55" s="298"/>
    </row>
    <row r="56" spans="1:11" x14ac:dyDescent="0.15">
      <c r="A56" s="296"/>
      <c r="H56" s="298"/>
    </row>
    <row r="57" spans="1:11" x14ac:dyDescent="0.15">
      <c r="A57" s="296" t="s">
        <v>639</v>
      </c>
      <c r="H57" s="298"/>
    </row>
    <row r="58" spans="1:11" x14ac:dyDescent="0.15">
      <c r="A58" s="296">
        <v>1345</v>
      </c>
      <c r="B58" s="299" t="s">
        <v>640</v>
      </c>
      <c r="D58" t="str">
        <f>TEXT(A58,"@")</f>
        <v>1345</v>
      </c>
      <c r="E58" t="str">
        <f>A59</f>
        <v>東証ETF</v>
      </c>
      <c r="F58" t="str">
        <f>A60</f>
        <v>上場インデックスファンドJリート隔月分配</v>
      </c>
      <c r="G58" s="297">
        <f>A62</f>
        <v>0.625</v>
      </c>
      <c r="H58" s="298">
        <f>A63</f>
        <v>2037.5</v>
      </c>
      <c r="I58">
        <f>A65</f>
        <v>-3</v>
      </c>
      <c r="J58" t="str">
        <f>A66</f>
        <v>(-0.15%)</v>
      </c>
      <c r="K58" t="str">
        <f>A69</f>
        <v>39,000株</v>
      </c>
    </row>
    <row r="59" spans="1:11" x14ac:dyDescent="0.15">
      <c r="A59" s="296" t="s">
        <v>641</v>
      </c>
      <c r="B59" t="s">
        <v>654</v>
      </c>
      <c r="H59" s="298"/>
    </row>
    <row r="60" spans="1:11" x14ac:dyDescent="0.15">
      <c r="A60" s="296" t="s">
        <v>655</v>
      </c>
      <c r="H60" s="298"/>
    </row>
    <row r="61" spans="1:11" x14ac:dyDescent="0.15">
      <c r="A61" s="296" t="s">
        <v>9</v>
      </c>
      <c r="H61" s="298"/>
    </row>
    <row r="62" spans="1:11" x14ac:dyDescent="0.15">
      <c r="A62" s="301">
        <v>0.625</v>
      </c>
      <c r="H62" s="298"/>
    </row>
    <row r="63" spans="1:11" x14ac:dyDescent="0.15">
      <c r="A63" s="302">
        <v>2037.5</v>
      </c>
      <c r="H63" s="298"/>
    </row>
    <row r="64" spans="1:11" x14ac:dyDescent="0.15">
      <c r="A64" s="296" t="s">
        <v>12</v>
      </c>
      <c r="H64" s="298"/>
    </row>
    <row r="65" spans="1:11" x14ac:dyDescent="0.15">
      <c r="A65" s="296">
        <v>-3</v>
      </c>
      <c r="H65" s="298"/>
    </row>
    <row r="66" spans="1:11" x14ac:dyDescent="0.15">
      <c r="A66" s="296" t="s">
        <v>656</v>
      </c>
      <c r="H66" s="298"/>
    </row>
    <row r="67" spans="1:11" x14ac:dyDescent="0.15">
      <c r="A67" s="296" t="s">
        <v>644</v>
      </c>
      <c r="H67" s="298"/>
    </row>
    <row r="68" spans="1:11" x14ac:dyDescent="0.15">
      <c r="A68" s="301">
        <v>0.625</v>
      </c>
      <c r="H68" s="298"/>
    </row>
    <row r="69" spans="1:11" x14ac:dyDescent="0.15">
      <c r="A69" s="296" t="s">
        <v>657</v>
      </c>
      <c r="H69" s="298"/>
    </row>
    <row r="70" spans="1:11" x14ac:dyDescent="0.15">
      <c r="A70" s="296" t="s">
        <v>646</v>
      </c>
      <c r="H70" s="298"/>
    </row>
    <row r="71" spans="1:11" x14ac:dyDescent="0.15">
      <c r="A71" s="296" t="s">
        <v>646</v>
      </c>
      <c r="H71" s="298"/>
    </row>
    <row r="72" spans="1:11" x14ac:dyDescent="0.15">
      <c r="A72" s="296"/>
      <c r="H72" s="298"/>
    </row>
    <row r="73" spans="1:11" x14ac:dyDescent="0.15">
      <c r="A73" s="296" t="s">
        <v>647</v>
      </c>
      <c r="H73" s="298"/>
    </row>
    <row r="74" spans="1:11" x14ac:dyDescent="0.15">
      <c r="A74" s="296"/>
      <c r="H74" s="298"/>
    </row>
    <row r="75" spans="1:11" x14ac:dyDescent="0.15">
      <c r="A75" s="296" t="s">
        <v>639</v>
      </c>
      <c r="H75" s="298"/>
    </row>
    <row r="76" spans="1:11" x14ac:dyDescent="0.15">
      <c r="A76" s="296">
        <v>1476</v>
      </c>
      <c r="D76" t="str">
        <f>TEXT(A76,"@")</f>
        <v>1476</v>
      </c>
      <c r="E76" t="str">
        <f>A77</f>
        <v>東証ETF</v>
      </c>
      <c r="F76" t="str">
        <f>A78</f>
        <v>iシェアーズ・コア Ｊリート ETF</v>
      </c>
      <c r="G76" s="297">
        <f>A80</f>
        <v>0.625</v>
      </c>
      <c r="H76" s="298">
        <f>A81</f>
        <v>2082</v>
      </c>
      <c r="I76">
        <f>A83</f>
        <v>-3</v>
      </c>
      <c r="J76" t="str">
        <f>A84</f>
        <v>(-0.14%)</v>
      </c>
      <c r="K76" t="str">
        <f>A87</f>
        <v>39,407株</v>
      </c>
    </row>
    <row r="77" spans="1:11" x14ac:dyDescent="0.15">
      <c r="A77" s="296" t="s">
        <v>641</v>
      </c>
      <c r="H77" s="298"/>
    </row>
    <row r="78" spans="1:11" x14ac:dyDescent="0.15">
      <c r="A78" s="296" t="s">
        <v>658</v>
      </c>
      <c r="H78" s="298"/>
    </row>
    <row r="79" spans="1:11" x14ac:dyDescent="0.15">
      <c r="A79" s="296" t="s">
        <v>9</v>
      </c>
      <c r="H79" s="298"/>
    </row>
    <row r="80" spans="1:11" x14ac:dyDescent="0.15">
      <c r="A80" s="301">
        <v>0.625</v>
      </c>
      <c r="H80" s="298"/>
    </row>
    <row r="81" spans="1:11" x14ac:dyDescent="0.15">
      <c r="A81" s="302">
        <v>2082</v>
      </c>
      <c r="H81" s="298"/>
    </row>
    <row r="82" spans="1:11" x14ac:dyDescent="0.15">
      <c r="A82" s="296" t="s">
        <v>12</v>
      </c>
      <c r="H82" s="298"/>
    </row>
    <row r="83" spans="1:11" x14ac:dyDescent="0.15">
      <c r="A83" s="296">
        <v>-3</v>
      </c>
      <c r="H83" s="298"/>
    </row>
    <row r="84" spans="1:11" x14ac:dyDescent="0.15">
      <c r="A84" s="296" t="s">
        <v>659</v>
      </c>
      <c r="H84" s="298"/>
    </row>
    <row r="85" spans="1:11" x14ac:dyDescent="0.15">
      <c r="A85" s="296" t="s">
        <v>644</v>
      </c>
      <c r="H85" s="298"/>
    </row>
    <row r="86" spans="1:11" x14ac:dyDescent="0.15">
      <c r="A86" s="301">
        <v>0.625</v>
      </c>
      <c r="H86" s="298"/>
    </row>
    <row r="87" spans="1:11" x14ac:dyDescent="0.15">
      <c r="A87" s="296" t="s">
        <v>660</v>
      </c>
      <c r="H87" s="298"/>
    </row>
    <row r="88" spans="1:11" x14ac:dyDescent="0.15">
      <c r="A88" s="296" t="s">
        <v>646</v>
      </c>
      <c r="H88" s="298"/>
    </row>
    <row r="89" spans="1:11" x14ac:dyDescent="0.15">
      <c r="A89" s="296" t="s">
        <v>646</v>
      </c>
      <c r="H89" s="298"/>
    </row>
    <row r="90" spans="1:11" x14ac:dyDescent="0.15">
      <c r="A90" s="296"/>
      <c r="H90" s="298"/>
    </row>
    <row r="91" spans="1:11" x14ac:dyDescent="0.15">
      <c r="A91" s="296" t="s">
        <v>647</v>
      </c>
      <c r="H91" s="298"/>
    </row>
    <row r="92" spans="1:11" x14ac:dyDescent="0.15">
      <c r="A92" s="296"/>
      <c r="H92" s="298"/>
    </row>
    <row r="93" spans="1:11" x14ac:dyDescent="0.15">
      <c r="A93" s="296" t="s">
        <v>639</v>
      </c>
      <c r="H93" s="298"/>
    </row>
    <row r="94" spans="1:11" x14ac:dyDescent="0.15">
      <c r="A94" s="296">
        <v>1488</v>
      </c>
      <c r="D94" t="str">
        <f>TEXT(A94,"@")</f>
        <v>1488</v>
      </c>
      <c r="E94" t="str">
        <f>A95</f>
        <v>東証ETF</v>
      </c>
      <c r="F94" t="str">
        <f>A96</f>
        <v>ダイワ上場投信-東証REIT指数</v>
      </c>
      <c r="G94" s="297">
        <f>A98</f>
        <v>0.625</v>
      </c>
      <c r="H94" s="298">
        <f>A99</f>
        <v>2067.5</v>
      </c>
      <c r="I94">
        <f>A101</f>
        <v>-5.5</v>
      </c>
      <c r="J94" t="str">
        <f>A102</f>
        <v>(-0.27%)</v>
      </c>
      <c r="K94" t="str">
        <f>A105</f>
        <v>13,850株</v>
      </c>
    </row>
    <row r="95" spans="1:11" x14ac:dyDescent="0.15">
      <c r="A95" s="296" t="s">
        <v>641</v>
      </c>
      <c r="H95" s="298"/>
    </row>
    <row r="96" spans="1:11" x14ac:dyDescent="0.15">
      <c r="A96" s="296" t="s">
        <v>661</v>
      </c>
      <c r="H96" s="298"/>
    </row>
    <row r="97" spans="1:11" x14ac:dyDescent="0.15">
      <c r="A97" s="296" t="s">
        <v>9</v>
      </c>
      <c r="H97" s="298"/>
    </row>
    <row r="98" spans="1:11" x14ac:dyDescent="0.15">
      <c r="A98" s="301">
        <v>0.625</v>
      </c>
      <c r="H98" s="298"/>
    </row>
    <row r="99" spans="1:11" x14ac:dyDescent="0.15">
      <c r="A99" s="303">
        <v>2067.5</v>
      </c>
      <c r="H99" s="298"/>
    </row>
    <row r="100" spans="1:11" x14ac:dyDescent="0.15">
      <c r="A100" s="296" t="s">
        <v>12</v>
      </c>
      <c r="H100" s="298"/>
    </row>
    <row r="101" spans="1:11" x14ac:dyDescent="0.15">
      <c r="A101" s="296">
        <v>-5.5</v>
      </c>
      <c r="H101" s="298"/>
    </row>
    <row r="102" spans="1:11" x14ac:dyDescent="0.15">
      <c r="A102" s="296" t="s">
        <v>662</v>
      </c>
      <c r="H102" s="298"/>
    </row>
    <row r="103" spans="1:11" x14ac:dyDescent="0.15">
      <c r="A103" s="296" t="s">
        <v>644</v>
      </c>
      <c r="H103" s="298"/>
    </row>
    <row r="104" spans="1:11" x14ac:dyDescent="0.15">
      <c r="A104" s="301">
        <v>0.625</v>
      </c>
      <c r="H104" s="298"/>
    </row>
    <row r="105" spans="1:11" x14ac:dyDescent="0.15">
      <c r="A105" s="296" t="s">
        <v>663</v>
      </c>
      <c r="H105" s="298"/>
    </row>
    <row r="106" spans="1:11" x14ac:dyDescent="0.15">
      <c r="A106" s="296" t="s">
        <v>646</v>
      </c>
      <c r="H106" s="298"/>
    </row>
    <row r="107" spans="1:11" x14ac:dyDescent="0.15">
      <c r="A107" s="296" t="s">
        <v>646</v>
      </c>
      <c r="H107" s="298"/>
    </row>
    <row r="108" spans="1:11" x14ac:dyDescent="0.15">
      <c r="A108" s="296"/>
      <c r="H108" s="298"/>
    </row>
    <row r="109" spans="1:11" x14ac:dyDescent="0.15">
      <c r="A109" s="296" t="s">
        <v>647</v>
      </c>
      <c r="H109" s="298"/>
    </row>
    <row r="110" spans="1:11" x14ac:dyDescent="0.15">
      <c r="A110" s="296"/>
      <c r="H110" s="298"/>
    </row>
    <row r="111" spans="1:11" x14ac:dyDescent="0.15">
      <c r="A111" s="296" t="s">
        <v>639</v>
      </c>
      <c r="H111" s="298"/>
    </row>
    <row r="112" spans="1:11" x14ac:dyDescent="0.15">
      <c r="A112" s="296">
        <v>1540</v>
      </c>
      <c r="D112" t="str">
        <f>TEXT(A112,"@")</f>
        <v>1540</v>
      </c>
      <c r="E112" t="str">
        <f>A113</f>
        <v>東証ETF</v>
      </c>
      <c r="F112" t="str">
        <f>A114</f>
        <v>純金上場信託(現物国内保管型)</v>
      </c>
      <c r="G112" s="297">
        <f>A116</f>
        <v>0.625</v>
      </c>
      <c r="H112" s="298">
        <f>A117</f>
        <v>7406</v>
      </c>
      <c r="I112">
        <f>A119</f>
        <v>-52</v>
      </c>
      <c r="J112" t="str">
        <f>A120</f>
        <v>(-0.70%)</v>
      </c>
      <c r="K112" t="str">
        <f>A123</f>
        <v>71,750株</v>
      </c>
    </row>
    <row r="113" spans="1:8" x14ac:dyDescent="0.15">
      <c r="A113" s="296" t="s">
        <v>641</v>
      </c>
      <c r="H113" s="298"/>
    </row>
    <row r="114" spans="1:8" x14ac:dyDescent="0.15">
      <c r="A114" s="296" t="s">
        <v>664</v>
      </c>
      <c r="H114" s="298"/>
    </row>
    <row r="115" spans="1:8" x14ac:dyDescent="0.15">
      <c r="A115" s="296" t="s">
        <v>9</v>
      </c>
      <c r="H115" s="298"/>
    </row>
    <row r="116" spans="1:8" x14ac:dyDescent="0.15">
      <c r="A116" s="301">
        <v>0.625</v>
      </c>
      <c r="H116" s="298"/>
    </row>
    <row r="117" spans="1:8" x14ac:dyDescent="0.15">
      <c r="A117" s="302">
        <v>7406</v>
      </c>
      <c r="H117" s="298"/>
    </row>
    <row r="118" spans="1:8" x14ac:dyDescent="0.15">
      <c r="A118" s="296" t="s">
        <v>12</v>
      </c>
      <c r="H118" s="298"/>
    </row>
    <row r="119" spans="1:8" x14ac:dyDescent="0.15">
      <c r="A119" s="296">
        <v>-52</v>
      </c>
      <c r="H119" s="298"/>
    </row>
    <row r="120" spans="1:8" x14ac:dyDescent="0.15">
      <c r="A120" s="296" t="s">
        <v>665</v>
      </c>
      <c r="H120" s="298"/>
    </row>
    <row r="121" spans="1:8" x14ac:dyDescent="0.15">
      <c r="A121" s="296" t="s">
        <v>644</v>
      </c>
      <c r="H121" s="298"/>
    </row>
    <row r="122" spans="1:8" x14ac:dyDescent="0.15">
      <c r="A122" s="301">
        <v>0.625</v>
      </c>
      <c r="H122" s="298"/>
    </row>
    <row r="123" spans="1:8" x14ac:dyDescent="0.15">
      <c r="A123" s="296" t="s">
        <v>666</v>
      </c>
      <c r="H123" s="298"/>
    </row>
    <row r="124" spans="1:8" x14ac:dyDescent="0.15">
      <c r="A124" s="296" t="s">
        <v>646</v>
      </c>
      <c r="H124" s="298"/>
    </row>
    <row r="125" spans="1:8" x14ac:dyDescent="0.15">
      <c r="A125" s="296" t="s">
        <v>646</v>
      </c>
      <c r="H125" s="298"/>
    </row>
    <row r="126" spans="1:8" x14ac:dyDescent="0.15">
      <c r="A126" s="296"/>
      <c r="H126" s="298"/>
    </row>
    <row r="127" spans="1:8" x14ac:dyDescent="0.15">
      <c r="A127" s="296" t="s">
        <v>647</v>
      </c>
      <c r="H127" s="298"/>
    </row>
    <row r="128" spans="1:8" x14ac:dyDescent="0.15">
      <c r="A128" s="296"/>
      <c r="H128" s="298"/>
    </row>
    <row r="129" spans="1:11" x14ac:dyDescent="0.15">
      <c r="A129" s="296" t="s">
        <v>639</v>
      </c>
      <c r="H129" s="298"/>
    </row>
    <row r="130" spans="1:11" x14ac:dyDescent="0.15">
      <c r="A130" s="296">
        <v>1541</v>
      </c>
      <c r="D130" t="str">
        <f>TEXT(A130,"@")</f>
        <v>1541</v>
      </c>
      <c r="E130" t="str">
        <f>A131</f>
        <v>東証ETF</v>
      </c>
      <c r="F130" t="str">
        <f>A132</f>
        <v>純プラチナ上場信託(現物国内保管型)</v>
      </c>
      <c r="G130" s="297">
        <f>A134</f>
        <v>0.625</v>
      </c>
      <c r="H130" s="298">
        <f>A135</f>
        <v>3800</v>
      </c>
      <c r="I130">
        <f>A137</f>
        <v>50</v>
      </c>
      <c r="J130" t="str">
        <f>A138</f>
        <v>(+1.33%)</v>
      </c>
      <c r="K130" t="str">
        <f>A141</f>
        <v>33,689株</v>
      </c>
    </row>
    <row r="131" spans="1:11" x14ac:dyDescent="0.15">
      <c r="A131" s="296" t="s">
        <v>641</v>
      </c>
      <c r="H131" s="298"/>
    </row>
    <row r="132" spans="1:11" x14ac:dyDescent="0.15">
      <c r="A132" s="296" t="s">
        <v>667</v>
      </c>
      <c r="H132" s="298"/>
    </row>
    <row r="133" spans="1:11" x14ac:dyDescent="0.15">
      <c r="A133" s="296" t="s">
        <v>9</v>
      </c>
      <c r="H133" s="298"/>
    </row>
    <row r="134" spans="1:11" x14ac:dyDescent="0.15">
      <c r="A134" s="301">
        <v>0.625</v>
      </c>
      <c r="H134" s="298"/>
    </row>
    <row r="135" spans="1:11" x14ac:dyDescent="0.15">
      <c r="A135" s="302">
        <v>3800</v>
      </c>
      <c r="H135" s="298"/>
    </row>
    <row r="136" spans="1:11" x14ac:dyDescent="0.15">
      <c r="A136" s="296" t="s">
        <v>12</v>
      </c>
      <c r="H136" s="298"/>
    </row>
    <row r="137" spans="1:11" x14ac:dyDescent="0.15">
      <c r="A137" s="296">
        <v>50</v>
      </c>
      <c r="H137" s="298"/>
    </row>
    <row r="138" spans="1:11" x14ac:dyDescent="0.15">
      <c r="A138" s="296" t="s">
        <v>668</v>
      </c>
      <c r="H138" s="298"/>
    </row>
    <row r="139" spans="1:11" x14ac:dyDescent="0.15">
      <c r="A139" s="296" t="s">
        <v>644</v>
      </c>
      <c r="H139" s="298"/>
    </row>
    <row r="140" spans="1:11" x14ac:dyDescent="0.15">
      <c r="A140" s="301">
        <v>0.625</v>
      </c>
      <c r="H140" s="298"/>
    </row>
    <row r="141" spans="1:11" x14ac:dyDescent="0.15">
      <c r="A141" s="296" t="s">
        <v>669</v>
      </c>
      <c r="H141" s="298"/>
    </row>
    <row r="142" spans="1:11" x14ac:dyDescent="0.15">
      <c r="A142" s="296" t="s">
        <v>646</v>
      </c>
      <c r="H142" s="298"/>
    </row>
    <row r="143" spans="1:11" x14ac:dyDescent="0.15">
      <c r="A143" s="296" t="s">
        <v>646</v>
      </c>
      <c r="H143" s="298"/>
    </row>
    <row r="144" spans="1:11" x14ac:dyDescent="0.15">
      <c r="A144" s="296"/>
      <c r="H144" s="298"/>
    </row>
    <row r="145" spans="1:11" x14ac:dyDescent="0.15">
      <c r="A145" s="296" t="s">
        <v>647</v>
      </c>
      <c r="H145" s="298"/>
    </row>
    <row r="146" spans="1:11" x14ac:dyDescent="0.15">
      <c r="A146" s="296"/>
      <c r="H146" s="298"/>
    </row>
    <row r="147" spans="1:11" x14ac:dyDescent="0.15">
      <c r="A147" s="296" t="s">
        <v>639</v>
      </c>
      <c r="H147" s="298"/>
    </row>
    <row r="148" spans="1:11" x14ac:dyDescent="0.15">
      <c r="A148" s="296">
        <v>1542</v>
      </c>
      <c r="D148" t="str">
        <f>TEXT(A148,"@")</f>
        <v>1542</v>
      </c>
      <c r="E148" t="str">
        <f>A149</f>
        <v>東証ETF</v>
      </c>
      <c r="F148" t="str">
        <f>A150</f>
        <v>純銀上場信託(現物国内保管型)</v>
      </c>
      <c r="G148" s="297">
        <f>A152</f>
        <v>0.625</v>
      </c>
      <c r="H148" s="298">
        <f>A153</f>
        <v>8290</v>
      </c>
      <c r="I148">
        <f>A155</f>
        <v>78</v>
      </c>
      <c r="J148" t="str">
        <f>A156</f>
        <v>(+0.95%)</v>
      </c>
      <c r="K148" t="str">
        <f>A159</f>
        <v>6,503株</v>
      </c>
    </row>
    <row r="149" spans="1:11" x14ac:dyDescent="0.15">
      <c r="A149" s="296" t="s">
        <v>641</v>
      </c>
      <c r="H149" s="298"/>
    </row>
    <row r="150" spans="1:11" x14ac:dyDescent="0.15">
      <c r="A150" s="296" t="s">
        <v>670</v>
      </c>
      <c r="H150" s="298"/>
    </row>
    <row r="151" spans="1:11" x14ac:dyDescent="0.15">
      <c r="A151" s="296" t="s">
        <v>9</v>
      </c>
      <c r="H151" s="298"/>
    </row>
    <row r="152" spans="1:11" x14ac:dyDescent="0.15">
      <c r="A152" s="301">
        <v>0.625</v>
      </c>
      <c r="H152" s="298"/>
    </row>
    <row r="153" spans="1:11" x14ac:dyDescent="0.15">
      <c r="A153" s="302">
        <v>8290</v>
      </c>
      <c r="H153" s="298"/>
    </row>
    <row r="154" spans="1:11" x14ac:dyDescent="0.15">
      <c r="A154" s="296" t="s">
        <v>12</v>
      </c>
      <c r="H154" s="298"/>
    </row>
    <row r="155" spans="1:11" x14ac:dyDescent="0.15">
      <c r="A155" s="296">
        <v>78</v>
      </c>
      <c r="H155" s="298"/>
    </row>
    <row r="156" spans="1:11" x14ac:dyDescent="0.15">
      <c r="A156" s="296" t="s">
        <v>671</v>
      </c>
      <c r="H156" s="298"/>
    </row>
    <row r="157" spans="1:11" x14ac:dyDescent="0.15">
      <c r="A157" s="296" t="s">
        <v>644</v>
      </c>
      <c r="H157" s="298"/>
    </row>
    <row r="158" spans="1:11" x14ac:dyDescent="0.15">
      <c r="A158" s="301">
        <v>0.625</v>
      </c>
      <c r="H158" s="298"/>
    </row>
    <row r="159" spans="1:11" x14ac:dyDescent="0.15">
      <c r="A159" s="296" t="s">
        <v>672</v>
      </c>
      <c r="H159" s="298"/>
    </row>
    <row r="160" spans="1:11" x14ac:dyDescent="0.15">
      <c r="A160" s="296" t="s">
        <v>646</v>
      </c>
      <c r="H160" s="298"/>
    </row>
    <row r="161" spans="1:11" x14ac:dyDescent="0.15">
      <c r="A161" s="296" t="s">
        <v>646</v>
      </c>
      <c r="H161" s="298"/>
    </row>
    <row r="162" spans="1:11" x14ac:dyDescent="0.15">
      <c r="A162" s="296"/>
      <c r="H162" s="298"/>
    </row>
    <row r="163" spans="1:11" x14ac:dyDescent="0.15">
      <c r="A163" s="296" t="s">
        <v>647</v>
      </c>
      <c r="H163" s="298"/>
    </row>
    <row r="164" spans="1:11" x14ac:dyDescent="0.15">
      <c r="A164" s="296"/>
      <c r="H164" s="298"/>
    </row>
    <row r="165" spans="1:11" x14ac:dyDescent="0.15">
      <c r="A165" s="296" t="s">
        <v>639</v>
      </c>
      <c r="H165" s="298"/>
    </row>
    <row r="166" spans="1:11" x14ac:dyDescent="0.15">
      <c r="A166" s="296">
        <v>1605</v>
      </c>
      <c r="D166" t="str">
        <f>TEXT(A166,"@")</f>
        <v>1605</v>
      </c>
      <c r="E166" t="str">
        <f>A167</f>
        <v>東証PRM</v>
      </c>
      <c r="F166" t="str">
        <f>A168</f>
        <v>(株)ＩＮＰＥＸ</v>
      </c>
      <c r="G166" s="297">
        <f>A170</f>
        <v>0.625</v>
      </c>
      <c r="H166" s="298">
        <f>A171</f>
        <v>1536</v>
      </c>
      <c r="I166">
        <f>A173</f>
        <v>16</v>
      </c>
      <c r="J166" t="str">
        <f>A174</f>
        <v>(+1.05%)</v>
      </c>
      <c r="K166" t="str">
        <f>A177</f>
        <v>8,472,200株</v>
      </c>
    </row>
    <row r="167" spans="1:11" x14ac:dyDescent="0.15">
      <c r="A167" s="296" t="s">
        <v>673</v>
      </c>
      <c r="H167" s="298"/>
    </row>
    <row r="168" spans="1:11" x14ac:dyDescent="0.15">
      <c r="A168" s="296" t="s">
        <v>674</v>
      </c>
      <c r="H168" s="298"/>
    </row>
    <row r="169" spans="1:11" x14ac:dyDescent="0.15">
      <c r="A169" s="296" t="s">
        <v>9</v>
      </c>
      <c r="H169" s="298"/>
    </row>
    <row r="170" spans="1:11" x14ac:dyDescent="0.15">
      <c r="A170" s="301">
        <v>0.625</v>
      </c>
      <c r="H170" s="298"/>
    </row>
    <row r="171" spans="1:11" x14ac:dyDescent="0.15">
      <c r="A171" s="302">
        <v>1536</v>
      </c>
      <c r="H171" s="298"/>
    </row>
    <row r="172" spans="1:11" x14ac:dyDescent="0.15">
      <c r="A172" s="296" t="s">
        <v>12</v>
      </c>
      <c r="H172" s="298"/>
    </row>
    <row r="173" spans="1:11" x14ac:dyDescent="0.15">
      <c r="A173" s="296">
        <v>16</v>
      </c>
      <c r="H173" s="298"/>
    </row>
    <row r="174" spans="1:11" x14ac:dyDescent="0.15">
      <c r="A174" s="296" t="s">
        <v>675</v>
      </c>
      <c r="H174" s="298"/>
    </row>
    <row r="175" spans="1:11" x14ac:dyDescent="0.15">
      <c r="A175" s="296" t="s">
        <v>644</v>
      </c>
      <c r="H175" s="298"/>
    </row>
    <row r="176" spans="1:11" x14ac:dyDescent="0.15">
      <c r="A176" s="301">
        <v>0.625</v>
      </c>
      <c r="H176" s="298"/>
    </row>
    <row r="177" spans="1:11" x14ac:dyDescent="0.15">
      <c r="A177" s="296" t="s">
        <v>676</v>
      </c>
      <c r="H177" s="298"/>
    </row>
    <row r="178" spans="1:11" x14ac:dyDescent="0.15">
      <c r="A178" s="296" t="s">
        <v>646</v>
      </c>
      <c r="H178" s="298"/>
    </row>
    <row r="179" spans="1:11" x14ac:dyDescent="0.15">
      <c r="A179" s="296" t="s">
        <v>646</v>
      </c>
      <c r="H179" s="298"/>
    </row>
    <row r="180" spans="1:11" x14ac:dyDescent="0.15">
      <c r="A180" s="296"/>
      <c r="H180" s="298"/>
    </row>
    <row r="181" spans="1:11" x14ac:dyDescent="0.15">
      <c r="A181" s="296" t="s">
        <v>647</v>
      </c>
      <c r="H181" s="298"/>
    </row>
    <row r="182" spans="1:11" x14ac:dyDescent="0.15">
      <c r="A182" s="296"/>
      <c r="H182" s="298"/>
    </row>
    <row r="183" spans="1:11" x14ac:dyDescent="0.15">
      <c r="A183" s="296" t="s">
        <v>639</v>
      </c>
      <c r="H183" s="298"/>
    </row>
    <row r="184" spans="1:11" x14ac:dyDescent="0.15">
      <c r="A184" s="296">
        <v>1615</v>
      </c>
      <c r="D184" t="str">
        <f>TEXT(A184,"@")</f>
        <v>1615</v>
      </c>
      <c r="E184" t="str">
        <f>A185</f>
        <v>東証ETF</v>
      </c>
      <c r="F184" t="str">
        <f>A186</f>
        <v>(NEXT FUNDS)東証銀行業株価指数連動型上場投信</v>
      </c>
      <c r="G184" s="297">
        <f>A188</f>
        <v>0.625</v>
      </c>
      <c r="H184" s="298">
        <f>A189</f>
        <v>166.6</v>
      </c>
      <c r="I184">
        <f>A191</f>
        <v>-0.2</v>
      </c>
      <c r="J184" t="str">
        <f>A192</f>
        <v>(-0.12%)</v>
      </c>
      <c r="K184" t="str">
        <f>A195</f>
        <v>468,100株</v>
      </c>
    </row>
    <row r="185" spans="1:11" x14ac:dyDescent="0.15">
      <c r="A185" s="296" t="s">
        <v>641</v>
      </c>
      <c r="H185" s="298"/>
    </row>
    <row r="186" spans="1:11" x14ac:dyDescent="0.15">
      <c r="A186" s="296" t="s">
        <v>677</v>
      </c>
      <c r="H186" s="298"/>
    </row>
    <row r="187" spans="1:11" x14ac:dyDescent="0.15">
      <c r="A187" s="296" t="s">
        <v>9</v>
      </c>
      <c r="H187" s="298"/>
    </row>
    <row r="188" spans="1:11" x14ac:dyDescent="0.15">
      <c r="A188" s="301">
        <v>0.625</v>
      </c>
      <c r="H188" s="298"/>
    </row>
    <row r="189" spans="1:11" x14ac:dyDescent="0.15">
      <c r="A189" s="296">
        <v>166.6</v>
      </c>
      <c r="H189" s="298"/>
    </row>
    <row r="190" spans="1:11" x14ac:dyDescent="0.15">
      <c r="A190" s="296" t="s">
        <v>12</v>
      </c>
      <c r="H190" s="298"/>
    </row>
    <row r="191" spans="1:11" x14ac:dyDescent="0.15">
      <c r="A191" s="296">
        <v>-0.2</v>
      </c>
      <c r="H191" s="298"/>
    </row>
    <row r="192" spans="1:11" x14ac:dyDescent="0.15">
      <c r="A192" s="296" t="s">
        <v>678</v>
      </c>
      <c r="H192" s="298"/>
    </row>
    <row r="193" spans="1:11" x14ac:dyDescent="0.15">
      <c r="A193" s="296" t="s">
        <v>644</v>
      </c>
      <c r="H193" s="298"/>
    </row>
    <row r="194" spans="1:11" x14ac:dyDescent="0.15">
      <c r="A194" s="301">
        <v>0.625</v>
      </c>
      <c r="H194" s="298"/>
    </row>
    <row r="195" spans="1:11" x14ac:dyDescent="0.15">
      <c r="A195" s="296" t="s">
        <v>679</v>
      </c>
      <c r="H195" s="298"/>
    </row>
    <row r="196" spans="1:11" x14ac:dyDescent="0.15">
      <c r="A196" s="296" t="s">
        <v>646</v>
      </c>
      <c r="H196" s="298"/>
    </row>
    <row r="197" spans="1:11" x14ac:dyDescent="0.15">
      <c r="A197" s="296" t="s">
        <v>646</v>
      </c>
      <c r="H197" s="298"/>
    </row>
    <row r="198" spans="1:11" x14ac:dyDescent="0.15">
      <c r="A198" s="296"/>
      <c r="H198" s="298"/>
    </row>
    <row r="199" spans="1:11" x14ac:dyDescent="0.15">
      <c r="A199" s="296" t="s">
        <v>647</v>
      </c>
      <c r="H199" s="298"/>
    </row>
    <row r="200" spans="1:11" x14ac:dyDescent="0.15">
      <c r="A200" s="296"/>
      <c r="H200" s="298"/>
    </row>
    <row r="201" spans="1:11" x14ac:dyDescent="0.15">
      <c r="A201" s="296" t="s">
        <v>639</v>
      </c>
      <c r="H201" s="298"/>
    </row>
    <row r="202" spans="1:11" x14ac:dyDescent="0.15">
      <c r="A202" s="296">
        <v>1655</v>
      </c>
      <c r="D202" t="str">
        <f>TEXT(A202,"@")</f>
        <v>1655</v>
      </c>
      <c r="E202" t="str">
        <f>A203</f>
        <v>東証ETF</v>
      </c>
      <c r="F202" t="str">
        <f>A204</f>
        <v>iシェアーズ S&amp;P500 米国株 ETF</v>
      </c>
      <c r="G202" s="297">
        <f>A206</f>
        <v>0.625</v>
      </c>
      <c r="H202" s="298">
        <f>A207</f>
        <v>407.5</v>
      </c>
      <c r="I202">
        <f>A209</f>
        <v>1</v>
      </c>
      <c r="J202" t="str">
        <f>A210</f>
        <v>(+0.25%)</v>
      </c>
      <c r="K202" t="str">
        <f>A213</f>
        <v>1,272,980株</v>
      </c>
    </row>
    <row r="203" spans="1:11" x14ac:dyDescent="0.15">
      <c r="A203" s="296" t="s">
        <v>641</v>
      </c>
      <c r="H203" s="298"/>
    </row>
    <row r="204" spans="1:11" x14ac:dyDescent="0.15">
      <c r="A204" s="296" t="s">
        <v>680</v>
      </c>
      <c r="H204" s="298"/>
    </row>
    <row r="205" spans="1:11" x14ac:dyDescent="0.15">
      <c r="A205" s="296" t="s">
        <v>9</v>
      </c>
      <c r="H205" s="298"/>
    </row>
    <row r="206" spans="1:11" x14ac:dyDescent="0.15">
      <c r="A206" s="301">
        <v>0.625</v>
      </c>
      <c r="H206" s="298"/>
    </row>
    <row r="207" spans="1:11" x14ac:dyDescent="0.15">
      <c r="A207" s="296">
        <v>407.5</v>
      </c>
      <c r="H207" s="298"/>
    </row>
    <row r="208" spans="1:11" x14ac:dyDescent="0.15">
      <c r="A208" s="296" t="s">
        <v>12</v>
      </c>
      <c r="H208" s="298"/>
    </row>
    <row r="209" spans="1:11" x14ac:dyDescent="0.15">
      <c r="A209" s="296">
        <v>1</v>
      </c>
      <c r="H209" s="298"/>
    </row>
    <row r="210" spans="1:11" x14ac:dyDescent="0.15">
      <c r="A210" s="296" t="s">
        <v>681</v>
      </c>
      <c r="H210" s="298"/>
    </row>
    <row r="211" spans="1:11" x14ac:dyDescent="0.15">
      <c r="A211" s="296" t="s">
        <v>644</v>
      </c>
      <c r="H211" s="298"/>
    </row>
    <row r="212" spans="1:11" x14ac:dyDescent="0.15">
      <c r="A212" s="301">
        <v>0.625</v>
      </c>
      <c r="H212" s="298"/>
    </row>
    <row r="213" spans="1:11" x14ac:dyDescent="0.15">
      <c r="A213" s="296" t="s">
        <v>682</v>
      </c>
      <c r="H213" s="298"/>
    </row>
    <row r="214" spans="1:11" x14ac:dyDescent="0.15">
      <c r="A214" s="296" t="s">
        <v>646</v>
      </c>
      <c r="H214" s="298"/>
    </row>
    <row r="215" spans="1:11" x14ac:dyDescent="0.15">
      <c r="A215" s="296" t="s">
        <v>646</v>
      </c>
      <c r="H215" s="298"/>
    </row>
    <row r="216" spans="1:11" x14ac:dyDescent="0.15">
      <c r="A216" s="296"/>
      <c r="H216" s="298"/>
    </row>
    <row r="217" spans="1:11" x14ac:dyDescent="0.15">
      <c r="A217" s="296" t="s">
        <v>647</v>
      </c>
      <c r="H217" s="298"/>
    </row>
    <row r="218" spans="1:11" x14ac:dyDescent="0.15">
      <c r="A218" s="296"/>
      <c r="H218" s="298"/>
    </row>
    <row r="219" spans="1:11" x14ac:dyDescent="0.15">
      <c r="A219" s="296" t="s">
        <v>639</v>
      </c>
      <c r="H219" s="298"/>
    </row>
    <row r="220" spans="1:11" x14ac:dyDescent="0.15">
      <c r="A220" s="296">
        <v>1656</v>
      </c>
      <c r="D220" t="str">
        <f>TEXT(A220,"@")</f>
        <v>1656</v>
      </c>
      <c r="E220" t="str">
        <f>A221</f>
        <v>東証ETF</v>
      </c>
      <c r="F220" t="str">
        <f>A222</f>
        <v>iシェアーズ･コア 米国債7-10年 ETF</v>
      </c>
      <c r="G220" s="297">
        <f>A224</f>
        <v>0.625</v>
      </c>
      <c r="H220" s="298">
        <f>A225</f>
        <v>2927</v>
      </c>
      <c r="I220">
        <f>A227</f>
        <v>-7</v>
      </c>
      <c r="J220" t="str">
        <f>A228</f>
        <v>(-0.24%)</v>
      </c>
      <c r="K220" t="str">
        <f>A231</f>
        <v>2,263株</v>
      </c>
    </row>
    <row r="221" spans="1:11" x14ac:dyDescent="0.15">
      <c r="A221" s="296" t="s">
        <v>641</v>
      </c>
      <c r="H221" s="298"/>
    </row>
    <row r="222" spans="1:11" x14ac:dyDescent="0.15">
      <c r="A222" s="296" t="s">
        <v>683</v>
      </c>
      <c r="H222" s="298"/>
    </row>
    <row r="223" spans="1:11" x14ac:dyDescent="0.15">
      <c r="A223" s="296" t="s">
        <v>9</v>
      </c>
      <c r="H223" s="298"/>
    </row>
    <row r="224" spans="1:11" x14ac:dyDescent="0.15">
      <c r="A224" s="301">
        <v>0.625</v>
      </c>
      <c r="H224" s="298"/>
    </row>
    <row r="225" spans="1:11" x14ac:dyDescent="0.15">
      <c r="A225" s="302">
        <v>2927</v>
      </c>
      <c r="H225" s="298"/>
    </row>
    <row r="226" spans="1:11" x14ac:dyDescent="0.15">
      <c r="A226" s="296" t="s">
        <v>12</v>
      </c>
      <c r="H226" s="298"/>
    </row>
    <row r="227" spans="1:11" x14ac:dyDescent="0.15">
      <c r="A227" s="296">
        <v>-7</v>
      </c>
      <c r="H227" s="298"/>
    </row>
    <row r="228" spans="1:11" x14ac:dyDescent="0.15">
      <c r="A228" s="296" t="s">
        <v>684</v>
      </c>
      <c r="H228" s="298"/>
    </row>
    <row r="229" spans="1:11" x14ac:dyDescent="0.15">
      <c r="A229" s="296" t="s">
        <v>644</v>
      </c>
      <c r="H229" s="298"/>
    </row>
    <row r="230" spans="1:11" x14ac:dyDescent="0.15">
      <c r="A230" s="301">
        <v>0.625</v>
      </c>
      <c r="H230" s="298"/>
    </row>
    <row r="231" spans="1:11" x14ac:dyDescent="0.15">
      <c r="A231" s="296" t="s">
        <v>685</v>
      </c>
      <c r="H231" s="298"/>
    </row>
    <row r="232" spans="1:11" x14ac:dyDescent="0.15">
      <c r="A232" s="296" t="s">
        <v>646</v>
      </c>
      <c r="H232" s="298"/>
    </row>
    <row r="233" spans="1:11" x14ac:dyDescent="0.15">
      <c r="A233" s="296" t="s">
        <v>646</v>
      </c>
      <c r="H233" s="298"/>
    </row>
    <row r="234" spans="1:11" x14ac:dyDescent="0.15">
      <c r="A234" s="296"/>
      <c r="H234" s="298"/>
    </row>
    <row r="235" spans="1:11" x14ac:dyDescent="0.15">
      <c r="A235" s="296" t="s">
        <v>647</v>
      </c>
      <c r="H235" s="298"/>
    </row>
    <row r="236" spans="1:11" x14ac:dyDescent="0.15">
      <c r="A236" s="296"/>
      <c r="H236" s="298"/>
    </row>
    <row r="237" spans="1:11" x14ac:dyDescent="0.15">
      <c r="A237" s="296" t="s">
        <v>639</v>
      </c>
      <c r="H237" s="298"/>
    </row>
    <row r="238" spans="1:11" x14ac:dyDescent="0.15">
      <c r="A238" s="296">
        <v>1659</v>
      </c>
      <c r="D238" t="str">
        <f>TEXT(A238,"@")</f>
        <v>1659</v>
      </c>
      <c r="E238" t="str">
        <f>A239</f>
        <v>東証ETF</v>
      </c>
      <c r="F238" t="str">
        <f>A240</f>
        <v>iシェアーズ 米国リート ETF</v>
      </c>
      <c r="G238" s="297">
        <f>A242</f>
        <v>0.625</v>
      </c>
      <c r="H238" s="298">
        <f>A243</f>
        <v>2888</v>
      </c>
      <c r="I238">
        <f>A245</f>
        <v>-42</v>
      </c>
      <c r="J238" t="str">
        <f>A246</f>
        <v>(-1.43%)</v>
      </c>
      <c r="K238" t="str">
        <f>A249</f>
        <v>5,176株</v>
      </c>
    </row>
    <row r="239" spans="1:11" x14ac:dyDescent="0.15">
      <c r="A239" s="296" t="s">
        <v>641</v>
      </c>
      <c r="H239" s="298"/>
    </row>
    <row r="240" spans="1:11" x14ac:dyDescent="0.15">
      <c r="A240" s="296" t="s">
        <v>686</v>
      </c>
      <c r="H240" s="298"/>
    </row>
    <row r="241" spans="1:11" x14ac:dyDescent="0.15">
      <c r="A241" s="296" t="s">
        <v>9</v>
      </c>
      <c r="H241" s="298"/>
    </row>
    <row r="242" spans="1:11" x14ac:dyDescent="0.15">
      <c r="A242" s="301">
        <v>0.625</v>
      </c>
      <c r="H242" s="298"/>
    </row>
    <row r="243" spans="1:11" x14ac:dyDescent="0.15">
      <c r="A243" s="302">
        <v>2888</v>
      </c>
      <c r="H243" s="298"/>
    </row>
    <row r="244" spans="1:11" x14ac:dyDescent="0.15">
      <c r="A244" s="296" t="s">
        <v>12</v>
      </c>
      <c r="H244" s="298"/>
    </row>
    <row r="245" spans="1:11" x14ac:dyDescent="0.15">
      <c r="A245" s="296">
        <v>-42</v>
      </c>
      <c r="H245" s="298"/>
    </row>
    <row r="246" spans="1:11" x14ac:dyDescent="0.15">
      <c r="A246" s="296" t="s">
        <v>687</v>
      </c>
      <c r="H246" s="298"/>
    </row>
    <row r="247" spans="1:11" x14ac:dyDescent="0.15">
      <c r="A247" s="296" t="s">
        <v>644</v>
      </c>
      <c r="H247" s="298"/>
    </row>
    <row r="248" spans="1:11" x14ac:dyDescent="0.15">
      <c r="A248" s="301">
        <v>0.625</v>
      </c>
      <c r="H248" s="298"/>
    </row>
    <row r="249" spans="1:11" x14ac:dyDescent="0.15">
      <c r="A249" s="296" t="s">
        <v>688</v>
      </c>
      <c r="H249" s="298"/>
    </row>
    <row r="250" spans="1:11" x14ac:dyDescent="0.15">
      <c r="A250" s="296" t="s">
        <v>646</v>
      </c>
      <c r="H250" s="298"/>
    </row>
    <row r="251" spans="1:11" x14ac:dyDescent="0.15">
      <c r="A251" s="296" t="s">
        <v>646</v>
      </c>
      <c r="H251" s="298"/>
    </row>
    <row r="252" spans="1:11" x14ac:dyDescent="0.15">
      <c r="A252" s="296"/>
      <c r="H252" s="298"/>
    </row>
    <row r="253" spans="1:11" x14ac:dyDescent="0.15">
      <c r="A253" s="296" t="s">
        <v>647</v>
      </c>
      <c r="H253" s="298"/>
    </row>
    <row r="254" spans="1:11" x14ac:dyDescent="0.15">
      <c r="A254" s="296"/>
      <c r="H254" s="298"/>
    </row>
    <row r="255" spans="1:11" x14ac:dyDescent="0.15">
      <c r="A255" s="296" t="s">
        <v>639</v>
      </c>
      <c r="H255" s="298"/>
    </row>
    <row r="256" spans="1:11" x14ac:dyDescent="0.15">
      <c r="A256" s="296">
        <v>1678</v>
      </c>
      <c r="D256" t="str">
        <f>TEXT(A256,"@")</f>
        <v>1678</v>
      </c>
      <c r="E256" t="str">
        <f>A257</f>
        <v>東証ETF</v>
      </c>
      <c r="F256" t="str">
        <f>A258</f>
        <v>(NEXT FUNDS)インド株式指数上場投信</v>
      </c>
      <c r="G256" s="297">
        <f>A260</f>
        <v>0.625</v>
      </c>
      <c r="H256" s="298">
        <f>A261</f>
        <v>289.3</v>
      </c>
      <c r="I256">
        <f>A263</f>
        <v>0.1</v>
      </c>
      <c r="J256" t="str">
        <f>A264</f>
        <v>(+0.03%)</v>
      </c>
      <c r="K256" t="str">
        <f>A267</f>
        <v>1,226,500株</v>
      </c>
    </row>
    <row r="257" spans="1:8" x14ac:dyDescent="0.15">
      <c r="A257" s="296" t="s">
        <v>641</v>
      </c>
      <c r="H257" s="298"/>
    </row>
    <row r="258" spans="1:8" x14ac:dyDescent="0.15">
      <c r="A258" s="296" t="s">
        <v>689</v>
      </c>
      <c r="H258" s="298"/>
    </row>
    <row r="259" spans="1:8" x14ac:dyDescent="0.15">
      <c r="A259" s="296" t="s">
        <v>9</v>
      </c>
      <c r="H259" s="298"/>
    </row>
    <row r="260" spans="1:8" x14ac:dyDescent="0.15">
      <c r="A260" s="301">
        <v>0.625</v>
      </c>
      <c r="H260" s="298"/>
    </row>
    <row r="261" spans="1:8" x14ac:dyDescent="0.15">
      <c r="A261" s="296">
        <v>289.3</v>
      </c>
      <c r="H261" s="298"/>
    </row>
    <row r="262" spans="1:8" x14ac:dyDescent="0.15">
      <c r="A262" s="296" t="s">
        <v>12</v>
      </c>
      <c r="H262" s="298"/>
    </row>
    <row r="263" spans="1:8" x14ac:dyDescent="0.15">
      <c r="A263" s="296">
        <v>0.1</v>
      </c>
      <c r="H263" s="298"/>
    </row>
    <row r="264" spans="1:8" x14ac:dyDescent="0.15">
      <c r="A264" s="296" t="s">
        <v>690</v>
      </c>
      <c r="H264" s="298"/>
    </row>
    <row r="265" spans="1:8" x14ac:dyDescent="0.15">
      <c r="A265" s="296" t="s">
        <v>644</v>
      </c>
      <c r="H265" s="298"/>
    </row>
    <row r="266" spans="1:8" x14ac:dyDescent="0.15">
      <c r="A266" s="301">
        <v>0.625</v>
      </c>
      <c r="H266" s="298"/>
    </row>
    <row r="267" spans="1:8" x14ac:dyDescent="0.15">
      <c r="A267" s="296" t="s">
        <v>691</v>
      </c>
      <c r="H267" s="298"/>
    </row>
    <row r="268" spans="1:8" x14ac:dyDescent="0.15">
      <c r="A268" s="296" t="s">
        <v>646</v>
      </c>
      <c r="H268" s="298"/>
    </row>
    <row r="269" spans="1:8" x14ac:dyDescent="0.15">
      <c r="A269" s="296" t="s">
        <v>646</v>
      </c>
      <c r="H269" s="298"/>
    </row>
    <row r="270" spans="1:8" x14ac:dyDescent="0.15">
      <c r="A270" s="296"/>
      <c r="H270" s="298"/>
    </row>
    <row r="271" spans="1:8" x14ac:dyDescent="0.15">
      <c r="A271" s="296" t="s">
        <v>647</v>
      </c>
      <c r="H271" s="298"/>
    </row>
    <row r="272" spans="1:8" x14ac:dyDescent="0.15">
      <c r="A272" s="296"/>
      <c r="H272" s="298"/>
    </row>
    <row r="273" spans="1:11" x14ac:dyDescent="0.15">
      <c r="A273" s="296" t="s">
        <v>639</v>
      </c>
      <c r="H273" s="298"/>
    </row>
    <row r="274" spans="1:11" x14ac:dyDescent="0.15">
      <c r="A274" s="296">
        <v>2169</v>
      </c>
      <c r="D274" t="str">
        <f>TEXT(A274,"@")</f>
        <v>2169</v>
      </c>
      <c r="E274" t="str">
        <f>A275</f>
        <v>東証STD</v>
      </c>
      <c r="F274" t="str">
        <f>A276</f>
        <v>ＣＤＳ(株)</v>
      </c>
      <c r="G274" s="297">
        <f>A278</f>
        <v>0.625</v>
      </c>
      <c r="H274" s="298">
        <f>A279</f>
        <v>1706</v>
      </c>
      <c r="I274">
        <f>A281</f>
        <v>-10</v>
      </c>
      <c r="J274" t="str">
        <f>A282</f>
        <v>(-0.58%)</v>
      </c>
      <c r="K274" t="str">
        <f>A285</f>
        <v>4,600株</v>
      </c>
    </row>
    <row r="275" spans="1:11" x14ac:dyDescent="0.15">
      <c r="A275" s="296" t="s">
        <v>692</v>
      </c>
      <c r="H275" s="298"/>
    </row>
    <row r="276" spans="1:11" x14ac:dyDescent="0.15">
      <c r="A276" s="296" t="s">
        <v>693</v>
      </c>
      <c r="H276" s="298"/>
    </row>
    <row r="277" spans="1:11" x14ac:dyDescent="0.15">
      <c r="A277" s="296" t="s">
        <v>9</v>
      </c>
      <c r="H277" s="298"/>
    </row>
    <row r="278" spans="1:11" x14ac:dyDescent="0.15">
      <c r="A278" s="301">
        <v>0.625</v>
      </c>
      <c r="H278" s="298"/>
    </row>
    <row r="279" spans="1:11" x14ac:dyDescent="0.15">
      <c r="A279" s="302">
        <v>1706</v>
      </c>
      <c r="H279" s="298"/>
    </row>
    <row r="280" spans="1:11" x14ac:dyDescent="0.15">
      <c r="A280" s="296" t="s">
        <v>12</v>
      </c>
      <c r="H280" s="298"/>
    </row>
    <row r="281" spans="1:11" x14ac:dyDescent="0.15">
      <c r="A281" s="296">
        <v>-10</v>
      </c>
      <c r="H281" s="298"/>
    </row>
    <row r="282" spans="1:11" x14ac:dyDescent="0.15">
      <c r="A282" s="296" t="s">
        <v>694</v>
      </c>
      <c r="H282" s="298"/>
    </row>
    <row r="283" spans="1:11" x14ac:dyDescent="0.15">
      <c r="A283" s="296" t="s">
        <v>644</v>
      </c>
      <c r="H283" s="298"/>
    </row>
    <row r="284" spans="1:11" x14ac:dyDescent="0.15">
      <c r="A284" s="301">
        <v>0.625</v>
      </c>
      <c r="H284" s="298"/>
    </row>
    <row r="285" spans="1:11" x14ac:dyDescent="0.15">
      <c r="A285" s="296" t="s">
        <v>695</v>
      </c>
      <c r="H285" s="298"/>
    </row>
    <row r="286" spans="1:11" x14ac:dyDescent="0.15">
      <c r="A286" s="296" t="s">
        <v>646</v>
      </c>
      <c r="H286" s="298"/>
    </row>
    <row r="287" spans="1:11" x14ac:dyDescent="0.15">
      <c r="A287" s="296" t="s">
        <v>646</v>
      </c>
      <c r="H287" s="298"/>
    </row>
    <row r="288" spans="1:11" x14ac:dyDescent="0.15">
      <c r="A288" s="296"/>
      <c r="H288" s="298"/>
    </row>
    <row r="289" spans="1:11" x14ac:dyDescent="0.15">
      <c r="A289" s="296" t="s">
        <v>647</v>
      </c>
      <c r="H289" s="298"/>
    </row>
    <row r="290" spans="1:11" x14ac:dyDescent="0.15">
      <c r="A290" s="296"/>
      <c r="H290" s="298"/>
    </row>
    <row r="291" spans="1:11" x14ac:dyDescent="0.15">
      <c r="A291" s="296" t="s">
        <v>639</v>
      </c>
      <c r="H291" s="298"/>
    </row>
    <row r="292" spans="1:11" x14ac:dyDescent="0.15">
      <c r="A292" s="296">
        <v>2393</v>
      </c>
      <c r="D292" t="str">
        <f>TEXT(A292,"@")</f>
        <v>2393</v>
      </c>
      <c r="E292" t="str">
        <f>A293</f>
        <v>東証STD</v>
      </c>
      <c r="F292" t="str">
        <f>A294</f>
        <v>(株)日本ケアサプライ</v>
      </c>
      <c r="G292" s="297">
        <f>A296</f>
        <v>0.59375</v>
      </c>
      <c r="H292" s="298">
        <f>A297</f>
        <v>1498</v>
      </c>
      <c r="I292">
        <f>A299</f>
        <v>-3</v>
      </c>
      <c r="J292" t="str">
        <f>A300</f>
        <v>(-0.20%)</v>
      </c>
      <c r="K292" t="str">
        <f>A303</f>
        <v>1,800株</v>
      </c>
    </row>
    <row r="293" spans="1:11" x14ac:dyDescent="0.15">
      <c r="A293" s="296" t="s">
        <v>692</v>
      </c>
      <c r="H293" s="298"/>
    </row>
    <row r="294" spans="1:11" x14ac:dyDescent="0.15">
      <c r="A294" s="296" t="s">
        <v>696</v>
      </c>
      <c r="H294" s="298"/>
    </row>
    <row r="295" spans="1:11" x14ac:dyDescent="0.15">
      <c r="A295" s="296" t="s">
        <v>9</v>
      </c>
      <c r="H295" s="298"/>
    </row>
    <row r="296" spans="1:11" x14ac:dyDescent="0.15">
      <c r="A296" s="301">
        <v>0.59375</v>
      </c>
      <c r="H296" s="298"/>
    </row>
    <row r="297" spans="1:11" x14ac:dyDescent="0.15">
      <c r="A297" s="302">
        <v>1498</v>
      </c>
      <c r="H297" s="298"/>
    </row>
    <row r="298" spans="1:11" x14ac:dyDescent="0.15">
      <c r="A298" s="296" t="s">
        <v>12</v>
      </c>
      <c r="H298" s="298"/>
    </row>
    <row r="299" spans="1:11" x14ac:dyDescent="0.15">
      <c r="A299" s="296">
        <v>-3</v>
      </c>
      <c r="H299" s="298"/>
    </row>
    <row r="300" spans="1:11" x14ac:dyDescent="0.15">
      <c r="A300" s="296" t="s">
        <v>697</v>
      </c>
      <c r="H300" s="298"/>
    </row>
    <row r="301" spans="1:11" x14ac:dyDescent="0.15">
      <c r="A301" s="296" t="s">
        <v>644</v>
      </c>
      <c r="H301" s="298"/>
    </row>
    <row r="302" spans="1:11" x14ac:dyDescent="0.15">
      <c r="A302" s="301">
        <v>0.59375</v>
      </c>
      <c r="H302" s="298"/>
    </row>
    <row r="303" spans="1:11" x14ac:dyDescent="0.15">
      <c r="A303" s="296" t="s">
        <v>698</v>
      </c>
      <c r="H303" s="298"/>
    </row>
    <row r="304" spans="1:11" x14ac:dyDescent="0.15">
      <c r="A304" s="296" t="s">
        <v>646</v>
      </c>
      <c r="H304" s="298"/>
    </row>
    <row r="305" spans="1:11" x14ac:dyDescent="0.15">
      <c r="A305" s="296" t="s">
        <v>646</v>
      </c>
      <c r="H305" s="298"/>
    </row>
    <row r="306" spans="1:11" x14ac:dyDescent="0.15">
      <c r="A306" s="296"/>
      <c r="H306" s="298"/>
    </row>
    <row r="307" spans="1:11" x14ac:dyDescent="0.15">
      <c r="A307" s="296" t="s">
        <v>647</v>
      </c>
      <c r="H307" s="298"/>
    </row>
    <row r="308" spans="1:11" x14ac:dyDescent="0.15">
      <c r="A308" s="296"/>
      <c r="H308" s="298"/>
    </row>
    <row r="309" spans="1:11" x14ac:dyDescent="0.15">
      <c r="A309" s="296" t="s">
        <v>639</v>
      </c>
      <c r="H309" s="298"/>
    </row>
    <row r="310" spans="1:11" x14ac:dyDescent="0.15">
      <c r="A310" s="296">
        <v>2511</v>
      </c>
      <c r="D310" t="str">
        <f>TEXT(A310,"@")</f>
        <v>2511</v>
      </c>
      <c r="E310" t="str">
        <f>A311</f>
        <v>東証ETF</v>
      </c>
      <c r="F310" t="str">
        <f>A312</f>
        <v>(NEXT FUNDS)外国債券・FTSE世界国債(除く日本・H無)</v>
      </c>
      <c r="G310" s="297">
        <f>A314</f>
        <v>0.59861111111111109</v>
      </c>
      <c r="H310" s="298">
        <f>A315</f>
        <v>1025.5</v>
      </c>
      <c r="I310">
        <f>A317</f>
        <v>-2.5</v>
      </c>
      <c r="J310" t="str">
        <f>A318</f>
        <v>(-0.24%)</v>
      </c>
      <c r="K310" t="str">
        <f>A321</f>
        <v>33,600株</v>
      </c>
    </row>
    <row r="311" spans="1:11" x14ac:dyDescent="0.15">
      <c r="A311" s="296" t="s">
        <v>641</v>
      </c>
      <c r="H311" s="298"/>
    </row>
    <row r="312" spans="1:11" x14ac:dyDescent="0.15">
      <c r="A312" s="296" t="s">
        <v>699</v>
      </c>
      <c r="H312" s="298"/>
    </row>
    <row r="313" spans="1:11" x14ac:dyDescent="0.15">
      <c r="A313" s="296" t="s">
        <v>9</v>
      </c>
      <c r="H313" s="298"/>
    </row>
    <row r="314" spans="1:11" x14ac:dyDescent="0.15">
      <c r="A314" s="301">
        <v>0.59861111111111109</v>
      </c>
      <c r="H314" s="298"/>
    </row>
    <row r="315" spans="1:11" x14ac:dyDescent="0.15">
      <c r="A315" s="303">
        <v>1025.5</v>
      </c>
      <c r="H315" s="298"/>
    </row>
    <row r="316" spans="1:11" x14ac:dyDescent="0.15">
      <c r="A316" s="296" t="s">
        <v>12</v>
      </c>
      <c r="H316" s="298"/>
    </row>
    <row r="317" spans="1:11" x14ac:dyDescent="0.15">
      <c r="A317" s="296">
        <v>-2.5</v>
      </c>
      <c r="H317" s="298"/>
    </row>
    <row r="318" spans="1:11" x14ac:dyDescent="0.15">
      <c r="A318" s="296" t="s">
        <v>684</v>
      </c>
      <c r="H318" s="298"/>
    </row>
    <row r="319" spans="1:11" x14ac:dyDescent="0.15">
      <c r="A319" s="296" t="s">
        <v>644</v>
      </c>
      <c r="H319" s="298"/>
    </row>
    <row r="320" spans="1:11" x14ac:dyDescent="0.15">
      <c r="A320" s="301">
        <v>0.59861111111111109</v>
      </c>
      <c r="H320" s="298"/>
    </row>
    <row r="321" spans="1:11" x14ac:dyDescent="0.15">
      <c r="A321" s="296" t="s">
        <v>700</v>
      </c>
      <c r="H321" s="298"/>
    </row>
    <row r="322" spans="1:11" x14ac:dyDescent="0.15">
      <c r="A322" s="296" t="s">
        <v>646</v>
      </c>
      <c r="H322" s="298"/>
    </row>
    <row r="323" spans="1:11" x14ac:dyDescent="0.15">
      <c r="A323" s="296" t="s">
        <v>646</v>
      </c>
      <c r="H323" s="298"/>
    </row>
    <row r="324" spans="1:11" x14ac:dyDescent="0.15">
      <c r="A324" s="296"/>
      <c r="H324" s="298"/>
    </row>
    <row r="325" spans="1:11" x14ac:dyDescent="0.15">
      <c r="A325" s="296" t="s">
        <v>647</v>
      </c>
      <c r="H325" s="298"/>
    </row>
    <row r="326" spans="1:11" x14ac:dyDescent="0.15">
      <c r="A326" s="296"/>
      <c r="H326" s="298"/>
    </row>
    <row r="327" spans="1:11" x14ac:dyDescent="0.15">
      <c r="A327" s="296" t="s">
        <v>639</v>
      </c>
      <c r="H327" s="298"/>
    </row>
    <row r="328" spans="1:11" x14ac:dyDescent="0.15">
      <c r="A328" s="296">
        <v>2516</v>
      </c>
      <c r="D328" t="str">
        <f>TEXT(A328,"@")</f>
        <v>2516</v>
      </c>
      <c r="E328" t="str">
        <f>A329</f>
        <v>東証ETF</v>
      </c>
      <c r="F328" t="str">
        <f>A330</f>
        <v>東証マザーズETF</v>
      </c>
      <c r="G328" s="297">
        <f>A332</f>
        <v>0.625</v>
      </c>
      <c r="H328" s="298">
        <f>A333</f>
        <v>580.6</v>
      </c>
      <c r="I328">
        <f>A335</f>
        <v>7.9</v>
      </c>
      <c r="J328" t="str">
        <f>A336</f>
        <v>(+1.38%)</v>
      </c>
      <c r="K328" t="str">
        <f>A339</f>
        <v>1,365,290株</v>
      </c>
    </row>
    <row r="329" spans="1:11" x14ac:dyDescent="0.15">
      <c r="A329" s="296" t="s">
        <v>641</v>
      </c>
      <c r="H329" s="298"/>
    </row>
    <row r="330" spans="1:11" x14ac:dyDescent="0.15">
      <c r="A330" s="296" t="s">
        <v>701</v>
      </c>
      <c r="H330" s="298"/>
    </row>
    <row r="331" spans="1:11" x14ac:dyDescent="0.15">
      <c r="A331" s="296" t="s">
        <v>9</v>
      </c>
      <c r="H331" s="298"/>
    </row>
    <row r="332" spans="1:11" x14ac:dyDescent="0.15">
      <c r="A332" s="301">
        <v>0.625</v>
      </c>
      <c r="H332" s="298"/>
    </row>
    <row r="333" spans="1:11" x14ac:dyDescent="0.15">
      <c r="A333" s="296">
        <v>580.6</v>
      </c>
      <c r="H333" s="298"/>
    </row>
    <row r="334" spans="1:11" x14ac:dyDescent="0.15">
      <c r="A334" s="296" t="s">
        <v>12</v>
      </c>
      <c r="H334" s="298"/>
    </row>
    <row r="335" spans="1:11" x14ac:dyDescent="0.15">
      <c r="A335" s="296">
        <v>7.9</v>
      </c>
      <c r="H335" s="298"/>
    </row>
    <row r="336" spans="1:11" x14ac:dyDescent="0.15">
      <c r="A336" s="296" t="s">
        <v>702</v>
      </c>
      <c r="H336" s="298"/>
    </row>
    <row r="337" spans="1:11" x14ac:dyDescent="0.15">
      <c r="A337" s="296" t="s">
        <v>644</v>
      </c>
      <c r="H337" s="298"/>
    </row>
    <row r="338" spans="1:11" x14ac:dyDescent="0.15">
      <c r="A338" s="301">
        <v>0.625</v>
      </c>
      <c r="H338" s="298"/>
    </row>
    <row r="339" spans="1:11" x14ac:dyDescent="0.15">
      <c r="A339" s="296" t="s">
        <v>703</v>
      </c>
      <c r="H339" s="298"/>
    </row>
    <row r="340" spans="1:11" x14ac:dyDescent="0.15">
      <c r="A340" s="296" t="s">
        <v>646</v>
      </c>
      <c r="H340" s="298"/>
    </row>
    <row r="341" spans="1:11" x14ac:dyDescent="0.15">
      <c r="A341" s="296" t="s">
        <v>646</v>
      </c>
      <c r="H341" s="298"/>
    </row>
    <row r="342" spans="1:11" x14ac:dyDescent="0.15">
      <c r="A342" s="296"/>
      <c r="H342" s="298"/>
    </row>
    <row r="343" spans="1:11" x14ac:dyDescent="0.15">
      <c r="A343" s="296" t="s">
        <v>647</v>
      </c>
      <c r="H343" s="298"/>
    </row>
    <row r="344" spans="1:11" x14ac:dyDescent="0.15">
      <c r="A344" s="296"/>
      <c r="H344" s="298"/>
    </row>
    <row r="345" spans="1:11" x14ac:dyDescent="0.15">
      <c r="A345" s="296" t="s">
        <v>639</v>
      </c>
      <c r="H345" s="298"/>
    </row>
    <row r="346" spans="1:11" x14ac:dyDescent="0.15">
      <c r="A346" s="296">
        <v>2556</v>
      </c>
      <c r="D346" t="str">
        <f>TEXT(A346,"@")</f>
        <v>2556</v>
      </c>
      <c r="E346" t="str">
        <f>A347</f>
        <v>東証ETF</v>
      </c>
      <c r="F346" t="str">
        <f>A348</f>
        <v>One ETF 東証REIT指数</v>
      </c>
      <c r="G346" s="297">
        <f>A350</f>
        <v>0.625</v>
      </c>
      <c r="H346" s="298">
        <f>A351</f>
        <v>2065</v>
      </c>
      <c r="I346">
        <f>A353</f>
        <v>-8</v>
      </c>
      <c r="J346" t="str">
        <f>A354</f>
        <v>(-0.39%)</v>
      </c>
      <c r="K346" t="str">
        <f>A357</f>
        <v>7,830株</v>
      </c>
    </row>
    <row r="347" spans="1:11" x14ac:dyDescent="0.15">
      <c r="A347" s="296" t="s">
        <v>641</v>
      </c>
      <c r="H347" s="298"/>
    </row>
    <row r="348" spans="1:11" x14ac:dyDescent="0.15">
      <c r="A348" s="296" t="s">
        <v>704</v>
      </c>
      <c r="H348" s="298"/>
    </row>
    <row r="349" spans="1:11" x14ac:dyDescent="0.15">
      <c r="A349" s="296" t="s">
        <v>9</v>
      </c>
      <c r="H349" s="298"/>
    </row>
    <row r="350" spans="1:11" x14ac:dyDescent="0.15">
      <c r="A350" s="301">
        <v>0.625</v>
      </c>
      <c r="H350" s="298"/>
    </row>
    <row r="351" spans="1:11" x14ac:dyDescent="0.15">
      <c r="A351" s="302">
        <v>2065</v>
      </c>
      <c r="H351" s="298"/>
    </row>
    <row r="352" spans="1:11" x14ac:dyDescent="0.15">
      <c r="A352" s="296" t="s">
        <v>12</v>
      </c>
      <c r="H352" s="298"/>
    </row>
    <row r="353" spans="1:11" x14ac:dyDescent="0.15">
      <c r="A353" s="296">
        <v>-8</v>
      </c>
      <c r="H353" s="298"/>
    </row>
    <row r="354" spans="1:11" x14ac:dyDescent="0.15">
      <c r="A354" s="296" t="s">
        <v>705</v>
      </c>
      <c r="H354" s="298"/>
    </row>
    <row r="355" spans="1:11" x14ac:dyDescent="0.15">
      <c r="A355" s="296" t="s">
        <v>644</v>
      </c>
      <c r="H355" s="298"/>
    </row>
    <row r="356" spans="1:11" x14ac:dyDescent="0.15">
      <c r="A356" s="301">
        <v>0.625</v>
      </c>
      <c r="H356" s="298"/>
    </row>
    <row r="357" spans="1:11" x14ac:dyDescent="0.15">
      <c r="A357" s="296" t="s">
        <v>706</v>
      </c>
      <c r="H357" s="298"/>
    </row>
    <row r="358" spans="1:11" x14ac:dyDescent="0.15">
      <c r="A358" s="296" t="s">
        <v>646</v>
      </c>
      <c r="H358" s="298"/>
    </row>
    <row r="359" spans="1:11" x14ac:dyDescent="0.15">
      <c r="A359" s="296" t="s">
        <v>646</v>
      </c>
      <c r="H359" s="298"/>
    </row>
    <row r="360" spans="1:11" x14ac:dyDescent="0.15">
      <c r="A360" s="296"/>
      <c r="H360" s="298"/>
    </row>
    <row r="361" spans="1:11" x14ac:dyDescent="0.15">
      <c r="A361" s="296" t="s">
        <v>647</v>
      </c>
      <c r="H361" s="298"/>
    </row>
    <row r="362" spans="1:11" x14ac:dyDescent="0.15">
      <c r="A362" s="296"/>
      <c r="H362" s="298"/>
    </row>
    <row r="363" spans="1:11" x14ac:dyDescent="0.15">
      <c r="A363" s="296" t="s">
        <v>639</v>
      </c>
      <c r="H363" s="298"/>
    </row>
    <row r="364" spans="1:11" x14ac:dyDescent="0.15">
      <c r="A364" s="296">
        <v>2558</v>
      </c>
      <c r="D364" t="str">
        <f>TEXT(A364,"@")</f>
        <v>2558</v>
      </c>
      <c r="E364" t="str">
        <f>A365</f>
        <v>東証ETF</v>
      </c>
      <c r="F364" t="str">
        <f>A366</f>
        <v>MAXIS 米国株式(S&amp;P500)上場投信</v>
      </c>
      <c r="G364" s="297">
        <f>A368</f>
        <v>0.625</v>
      </c>
      <c r="H364" s="298">
        <f>A369</f>
        <v>16320</v>
      </c>
      <c r="I364">
        <f>A371</f>
        <v>40</v>
      </c>
      <c r="J364" t="str">
        <f>A372</f>
        <v>(+0.25%)</v>
      </c>
      <c r="K364" t="str">
        <f>A375</f>
        <v>35,042株</v>
      </c>
    </row>
    <row r="365" spans="1:11" x14ac:dyDescent="0.15">
      <c r="A365" s="296" t="s">
        <v>641</v>
      </c>
      <c r="H365" s="298"/>
    </row>
    <row r="366" spans="1:11" x14ac:dyDescent="0.15">
      <c r="A366" s="296" t="s">
        <v>707</v>
      </c>
      <c r="H366" s="298"/>
    </row>
    <row r="367" spans="1:11" x14ac:dyDescent="0.15">
      <c r="A367" s="296" t="s">
        <v>9</v>
      </c>
      <c r="H367" s="298"/>
    </row>
    <row r="368" spans="1:11" x14ac:dyDescent="0.15">
      <c r="A368" s="301">
        <v>0.625</v>
      </c>
      <c r="H368" s="298"/>
    </row>
    <row r="369" spans="1:11" x14ac:dyDescent="0.15">
      <c r="A369" s="302">
        <v>16320</v>
      </c>
      <c r="H369" s="298"/>
    </row>
    <row r="370" spans="1:11" x14ac:dyDescent="0.15">
      <c r="A370" s="296" t="s">
        <v>12</v>
      </c>
      <c r="H370" s="298"/>
    </row>
    <row r="371" spans="1:11" x14ac:dyDescent="0.15">
      <c r="A371" s="296">
        <v>40</v>
      </c>
      <c r="H371" s="298"/>
    </row>
    <row r="372" spans="1:11" x14ac:dyDescent="0.15">
      <c r="A372" s="296" t="s">
        <v>681</v>
      </c>
      <c r="H372" s="298"/>
    </row>
    <row r="373" spans="1:11" x14ac:dyDescent="0.15">
      <c r="A373" s="296" t="s">
        <v>644</v>
      </c>
      <c r="H373" s="298"/>
    </row>
    <row r="374" spans="1:11" x14ac:dyDescent="0.15">
      <c r="A374" s="301">
        <v>0.625</v>
      </c>
      <c r="H374" s="298"/>
    </row>
    <row r="375" spans="1:11" x14ac:dyDescent="0.15">
      <c r="A375" s="296" t="s">
        <v>708</v>
      </c>
      <c r="H375" s="298"/>
    </row>
    <row r="376" spans="1:11" x14ac:dyDescent="0.15">
      <c r="A376" s="296" t="s">
        <v>646</v>
      </c>
      <c r="H376" s="298"/>
    </row>
    <row r="377" spans="1:11" x14ac:dyDescent="0.15">
      <c r="A377" s="296" t="s">
        <v>646</v>
      </c>
      <c r="H377" s="298"/>
    </row>
    <row r="378" spans="1:11" x14ac:dyDescent="0.15">
      <c r="A378" s="296"/>
      <c r="H378" s="298"/>
    </row>
    <row r="379" spans="1:11" x14ac:dyDescent="0.15">
      <c r="A379" s="296" t="s">
        <v>647</v>
      </c>
      <c r="H379" s="298"/>
    </row>
    <row r="380" spans="1:11" x14ac:dyDescent="0.15">
      <c r="A380" s="296"/>
      <c r="H380" s="298"/>
    </row>
    <row r="381" spans="1:11" x14ac:dyDescent="0.15">
      <c r="A381" s="296" t="s">
        <v>639</v>
      </c>
      <c r="H381" s="298"/>
    </row>
    <row r="382" spans="1:11" x14ac:dyDescent="0.15">
      <c r="A382" s="296">
        <v>2559</v>
      </c>
      <c r="D382" t="str">
        <f>TEXT(A382,"@")</f>
        <v>2559</v>
      </c>
      <c r="E382" t="str">
        <f>A383</f>
        <v>東証ETF</v>
      </c>
      <c r="F382" t="str">
        <f>A384</f>
        <v>MAXIS 全世界株式(オール・カントリー)上場投信</v>
      </c>
      <c r="G382" s="297">
        <f>A386</f>
        <v>0.625</v>
      </c>
      <c r="H382" s="298">
        <f>A387</f>
        <v>14400</v>
      </c>
      <c r="I382">
        <f>A389</f>
        <v>10</v>
      </c>
      <c r="J382" t="str">
        <f>A390</f>
        <v>(+0.07%)</v>
      </c>
      <c r="K382" t="str">
        <f>A393</f>
        <v>4,748株</v>
      </c>
    </row>
    <row r="383" spans="1:11" x14ac:dyDescent="0.15">
      <c r="A383" s="296" t="s">
        <v>641</v>
      </c>
      <c r="H383" s="298"/>
    </row>
    <row r="384" spans="1:11" x14ac:dyDescent="0.15">
      <c r="A384" s="296" t="s">
        <v>709</v>
      </c>
      <c r="H384" s="298"/>
    </row>
    <row r="385" spans="1:11" x14ac:dyDescent="0.15">
      <c r="A385" s="296" t="s">
        <v>9</v>
      </c>
      <c r="H385" s="298"/>
    </row>
    <row r="386" spans="1:11" x14ac:dyDescent="0.15">
      <c r="A386" s="301">
        <v>0.625</v>
      </c>
      <c r="H386" s="298"/>
    </row>
    <row r="387" spans="1:11" x14ac:dyDescent="0.15">
      <c r="A387" s="302">
        <v>14400</v>
      </c>
      <c r="H387" s="298"/>
    </row>
    <row r="388" spans="1:11" x14ac:dyDescent="0.15">
      <c r="A388" s="296" t="s">
        <v>12</v>
      </c>
      <c r="H388" s="298"/>
    </row>
    <row r="389" spans="1:11" x14ac:dyDescent="0.15">
      <c r="A389" s="296">
        <v>10</v>
      </c>
      <c r="H389" s="298"/>
    </row>
    <row r="390" spans="1:11" x14ac:dyDescent="0.15">
      <c r="A390" s="296" t="s">
        <v>643</v>
      </c>
      <c r="H390" s="298"/>
    </row>
    <row r="391" spans="1:11" x14ac:dyDescent="0.15">
      <c r="A391" s="296" t="s">
        <v>644</v>
      </c>
      <c r="H391" s="298"/>
    </row>
    <row r="392" spans="1:11" x14ac:dyDescent="0.15">
      <c r="A392" s="301">
        <v>0.625</v>
      </c>
      <c r="H392" s="298"/>
    </row>
    <row r="393" spans="1:11" x14ac:dyDescent="0.15">
      <c r="A393" s="296" t="s">
        <v>710</v>
      </c>
      <c r="H393" s="298"/>
    </row>
    <row r="394" spans="1:11" x14ac:dyDescent="0.15">
      <c r="A394" s="296" t="s">
        <v>646</v>
      </c>
      <c r="H394" s="298"/>
    </row>
    <row r="395" spans="1:11" x14ac:dyDescent="0.15">
      <c r="A395" s="296" t="s">
        <v>646</v>
      </c>
      <c r="H395" s="298"/>
    </row>
    <row r="396" spans="1:11" x14ac:dyDescent="0.15">
      <c r="A396" s="296"/>
      <c r="H396" s="298"/>
    </row>
    <row r="397" spans="1:11" x14ac:dyDescent="0.15">
      <c r="A397" s="296" t="s">
        <v>647</v>
      </c>
      <c r="H397" s="298"/>
    </row>
    <row r="398" spans="1:11" x14ac:dyDescent="0.15">
      <c r="A398" s="296"/>
      <c r="H398" s="298"/>
    </row>
    <row r="399" spans="1:11" x14ac:dyDescent="0.15">
      <c r="A399" s="296" t="s">
        <v>639</v>
      </c>
      <c r="H399" s="298"/>
    </row>
    <row r="400" spans="1:11" x14ac:dyDescent="0.15">
      <c r="A400" s="296">
        <v>2568</v>
      </c>
      <c r="D400" t="str">
        <f>TEXT(A400,"@")</f>
        <v>2568</v>
      </c>
      <c r="E400" t="str">
        <f>A401</f>
        <v>東証ETF</v>
      </c>
      <c r="F400" t="str">
        <f>A402</f>
        <v>上場インデックスファンド米国株式(NASDAQ100)H無</v>
      </c>
      <c r="G400" s="297">
        <f>A404</f>
        <v>0.625</v>
      </c>
      <c r="H400" s="298">
        <f>A405</f>
        <v>3000</v>
      </c>
      <c r="I400">
        <f>A407</f>
        <v>20</v>
      </c>
      <c r="J400" t="str">
        <f>A408</f>
        <v>(+0.67%)</v>
      </c>
      <c r="K400" t="str">
        <f>A411</f>
        <v>26,670株</v>
      </c>
    </row>
    <row r="401" spans="1:8" x14ac:dyDescent="0.15">
      <c r="A401" s="296" t="s">
        <v>641</v>
      </c>
      <c r="H401" s="298"/>
    </row>
    <row r="402" spans="1:8" x14ac:dyDescent="0.15">
      <c r="A402" s="296" t="s">
        <v>711</v>
      </c>
      <c r="H402" s="298"/>
    </row>
    <row r="403" spans="1:8" x14ac:dyDescent="0.15">
      <c r="A403" s="296" t="s">
        <v>9</v>
      </c>
      <c r="H403" s="298"/>
    </row>
    <row r="404" spans="1:8" x14ac:dyDescent="0.15">
      <c r="A404" s="301">
        <v>0.625</v>
      </c>
      <c r="H404" s="298"/>
    </row>
    <row r="405" spans="1:8" x14ac:dyDescent="0.15">
      <c r="A405" s="302">
        <v>3000</v>
      </c>
      <c r="H405" s="298"/>
    </row>
    <row r="406" spans="1:8" x14ac:dyDescent="0.15">
      <c r="A406" s="296" t="s">
        <v>12</v>
      </c>
      <c r="H406" s="298"/>
    </row>
    <row r="407" spans="1:8" x14ac:dyDescent="0.15">
      <c r="A407" s="296">
        <v>20</v>
      </c>
      <c r="H407" s="298"/>
    </row>
    <row r="408" spans="1:8" x14ac:dyDescent="0.15">
      <c r="A408" s="296" t="s">
        <v>712</v>
      </c>
      <c r="H408" s="298"/>
    </row>
    <row r="409" spans="1:8" x14ac:dyDescent="0.15">
      <c r="A409" s="296" t="s">
        <v>644</v>
      </c>
      <c r="H409" s="298"/>
    </row>
    <row r="410" spans="1:8" x14ac:dyDescent="0.15">
      <c r="A410" s="301">
        <v>0.625</v>
      </c>
      <c r="H410" s="298"/>
    </row>
    <row r="411" spans="1:8" x14ac:dyDescent="0.15">
      <c r="A411" s="296" t="s">
        <v>713</v>
      </c>
      <c r="H411" s="298"/>
    </row>
    <row r="412" spans="1:8" x14ac:dyDescent="0.15">
      <c r="A412" s="296" t="s">
        <v>646</v>
      </c>
      <c r="H412" s="298"/>
    </row>
    <row r="413" spans="1:8" x14ac:dyDescent="0.15">
      <c r="A413" s="296" t="s">
        <v>646</v>
      </c>
      <c r="H413" s="298"/>
    </row>
    <row r="414" spans="1:8" x14ac:dyDescent="0.15">
      <c r="A414" s="296"/>
      <c r="H414" s="298"/>
    </row>
    <row r="415" spans="1:8" x14ac:dyDescent="0.15">
      <c r="A415" s="296" t="s">
        <v>647</v>
      </c>
      <c r="H415" s="298"/>
    </row>
    <row r="416" spans="1:8" x14ac:dyDescent="0.15">
      <c r="A416" s="296"/>
      <c r="H416" s="298"/>
    </row>
    <row r="417" spans="1:11" x14ac:dyDescent="0.15">
      <c r="A417" s="296" t="s">
        <v>639</v>
      </c>
      <c r="H417" s="298"/>
    </row>
    <row r="418" spans="1:11" x14ac:dyDescent="0.15">
      <c r="A418" s="296">
        <v>2621</v>
      </c>
      <c r="D418" t="str">
        <f>TEXT(A418,"@")</f>
        <v>2621</v>
      </c>
      <c r="E418" t="str">
        <f>A419</f>
        <v>東証ETF</v>
      </c>
      <c r="F418" t="str">
        <f>A420</f>
        <v>iシェアーズ 米国債20年超(H有)</v>
      </c>
      <c r="G418" s="297">
        <f>A422</f>
        <v>0.625</v>
      </c>
      <c r="H418" s="298">
        <f>A423</f>
        <v>1606</v>
      </c>
      <c r="I418">
        <f>A425</f>
        <v>12</v>
      </c>
      <c r="J418" t="str">
        <f>A426</f>
        <v>(+0.75%)</v>
      </c>
      <c r="K418" t="str">
        <f>A429</f>
        <v>62,321株</v>
      </c>
    </row>
    <row r="419" spans="1:11" x14ac:dyDescent="0.15">
      <c r="A419" s="296" t="s">
        <v>641</v>
      </c>
      <c r="H419" s="298"/>
    </row>
    <row r="420" spans="1:11" x14ac:dyDescent="0.15">
      <c r="A420" s="296" t="s">
        <v>714</v>
      </c>
      <c r="H420" s="298"/>
    </row>
    <row r="421" spans="1:11" x14ac:dyDescent="0.15">
      <c r="A421" s="296" t="s">
        <v>9</v>
      </c>
      <c r="H421" s="298"/>
    </row>
    <row r="422" spans="1:11" x14ac:dyDescent="0.15">
      <c r="A422" s="301">
        <v>0.625</v>
      </c>
      <c r="H422" s="298"/>
    </row>
    <row r="423" spans="1:11" x14ac:dyDescent="0.15">
      <c r="A423" s="302">
        <v>1606</v>
      </c>
      <c r="H423" s="298"/>
    </row>
    <row r="424" spans="1:11" x14ac:dyDescent="0.15">
      <c r="A424" s="296" t="s">
        <v>12</v>
      </c>
      <c r="H424" s="298"/>
    </row>
    <row r="425" spans="1:11" x14ac:dyDescent="0.15">
      <c r="A425" s="296">
        <v>12</v>
      </c>
      <c r="H425" s="298"/>
    </row>
    <row r="426" spans="1:11" x14ac:dyDescent="0.15">
      <c r="A426" s="296" t="s">
        <v>715</v>
      </c>
      <c r="H426" s="298"/>
    </row>
    <row r="427" spans="1:11" x14ac:dyDescent="0.15">
      <c r="A427" s="296" t="s">
        <v>644</v>
      </c>
      <c r="H427" s="298"/>
    </row>
    <row r="428" spans="1:11" x14ac:dyDescent="0.15">
      <c r="A428" s="301">
        <v>0.625</v>
      </c>
      <c r="H428" s="298"/>
    </row>
    <row r="429" spans="1:11" x14ac:dyDescent="0.15">
      <c r="A429" s="296" t="s">
        <v>716</v>
      </c>
      <c r="H429" s="298"/>
    </row>
    <row r="430" spans="1:11" x14ac:dyDescent="0.15">
      <c r="A430" s="296" t="s">
        <v>646</v>
      </c>
      <c r="H430" s="298"/>
    </row>
    <row r="431" spans="1:11" x14ac:dyDescent="0.15">
      <c r="A431" s="296" t="s">
        <v>646</v>
      </c>
      <c r="H431" s="298"/>
    </row>
    <row r="432" spans="1:11" x14ac:dyDescent="0.15">
      <c r="A432" s="296"/>
      <c r="H432" s="298"/>
    </row>
    <row r="433" spans="1:11" x14ac:dyDescent="0.15">
      <c r="A433" s="296" t="s">
        <v>647</v>
      </c>
      <c r="H433" s="298"/>
    </row>
    <row r="434" spans="1:11" x14ac:dyDescent="0.15">
      <c r="A434" s="296"/>
      <c r="H434" s="298"/>
    </row>
    <row r="435" spans="1:11" x14ac:dyDescent="0.15">
      <c r="A435" s="296" t="s">
        <v>639</v>
      </c>
      <c r="H435" s="298"/>
    </row>
    <row r="436" spans="1:11" x14ac:dyDescent="0.15">
      <c r="A436" s="296">
        <v>2914</v>
      </c>
      <c r="D436" t="str">
        <f>TEXT(A436,"@")</f>
        <v>2914</v>
      </c>
      <c r="E436" t="str">
        <f>A437</f>
        <v>東証PRM</v>
      </c>
      <c r="F436" t="str">
        <f>A438</f>
        <v>ＪＴ</v>
      </c>
      <c r="G436" s="297">
        <f>A440</f>
        <v>0.625</v>
      </c>
      <c r="H436" s="298">
        <f>A441</f>
        <v>2361.5</v>
      </c>
      <c r="I436">
        <f>A443</f>
        <v>5</v>
      </c>
      <c r="J436" t="str">
        <f>A444</f>
        <v>(+0.21%)</v>
      </c>
      <c r="K436" t="str">
        <f>A447</f>
        <v>2,513,400株</v>
      </c>
    </row>
    <row r="437" spans="1:11" x14ac:dyDescent="0.15">
      <c r="A437" s="296" t="s">
        <v>673</v>
      </c>
      <c r="H437" s="298"/>
    </row>
    <row r="438" spans="1:11" x14ac:dyDescent="0.15">
      <c r="A438" s="296" t="s">
        <v>717</v>
      </c>
      <c r="H438" s="298"/>
    </row>
    <row r="439" spans="1:11" x14ac:dyDescent="0.15">
      <c r="A439" s="296" t="s">
        <v>9</v>
      </c>
      <c r="H439" s="298"/>
    </row>
    <row r="440" spans="1:11" x14ac:dyDescent="0.15">
      <c r="A440" s="301">
        <v>0.625</v>
      </c>
      <c r="H440" s="298"/>
    </row>
    <row r="441" spans="1:11" x14ac:dyDescent="0.15">
      <c r="A441" s="302">
        <v>2361.5</v>
      </c>
      <c r="H441" s="298"/>
    </row>
    <row r="442" spans="1:11" x14ac:dyDescent="0.15">
      <c r="A442" s="296" t="s">
        <v>12</v>
      </c>
      <c r="H442" s="298"/>
    </row>
    <row r="443" spans="1:11" x14ac:dyDescent="0.15">
      <c r="A443" s="296">
        <v>5</v>
      </c>
      <c r="H443" s="298"/>
    </row>
    <row r="444" spans="1:11" x14ac:dyDescent="0.15">
      <c r="A444" s="296" t="s">
        <v>718</v>
      </c>
      <c r="H444" s="298"/>
    </row>
    <row r="445" spans="1:11" x14ac:dyDescent="0.15">
      <c r="A445" s="296" t="s">
        <v>644</v>
      </c>
      <c r="H445" s="298"/>
    </row>
    <row r="446" spans="1:11" x14ac:dyDescent="0.15">
      <c r="A446" s="301">
        <v>0.625</v>
      </c>
      <c r="H446" s="298"/>
    </row>
    <row r="447" spans="1:11" x14ac:dyDescent="0.15">
      <c r="A447" s="296" t="s">
        <v>719</v>
      </c>
      <c r="H447" s="298"/>
    </row>
    <row r="448" spans="1:11" x14ac:dyDescent="0.15">
      <c r="A448" s="296" t="s">
        <v>646</v>
      </c>
      <c r="H448" s="298"/>
    </row>
    <row r="449" spans="1:11" x14ac:dyDescent="0.15">
      <c r="A449" s="296" t="s">
        <v>646</v>
      </c>
      <c r="H449" s="298"/>
    </row>
    <row r="450" spans="1:11" x14ac:dyDescent="0.15">
      <c r="A450" s="296"/>
      <c r="H450" s="298"/>
    </row>
    <row r="451" spans="1:11" x14ac:dyDescent="0.15">
      <c r="A451" s="296" t="s">
        <v>647</v>
      </c>
      <c r="H451" s="298"/>
    </row>
    <row r="452" spans="1:11" x14ac:dyDescent="0.15">
      <c r="A452" s="296"/>
      <c r="H452" s="298"/>
    </row>
    <row r="453" spans="1:11" x14ac:dyDescent="0.15">
      <c r="A453" s="296" t="s">
        <v>639</v>
      </c>
      <c r="H453" s="298"/>
    </row>
    <row r="454" spans="1:11" x14ac:dyDescent="0.15">
      <c r="A454" s="296">
        <v>3407</v>
      </c>
      <c r="D454" t="str">
        <f>TEXT(A454,"@")</f>
        <v>3407</v>
      </c>
      <c r="E454" t="str">
        <f>A455</f>
        <v>東証PRM</v>
      </c>
      <c r="F454" t="str">
        <f>A456</f>
        <v>旭化成(株)</v>
      </c>
      <c r="G454" s="297">
        <f>A458</f>
        <v>0.625</v>
      </c>
      <c r="H454" s="298">
        <f>A459</f>
        <v>1014.5</v>
      </c>
      <c r="I454">
        <f>A461</f>
        <v>-6</v>
      </c>
      <c r="J454" t="str">
        <f>A462</f>
        <v>(-0.59%)</v>
      </c>
      <c r="K454" t="str">
        <f>A465</f>
        <v>3,042,600株</v>
      </c>
    </row>
    <row r="455" spans="1:11" x14ac:dyDescent="0.15">
      <c r="A455" s="296" t="s">
        <v>673</v>
      </c>
      <c r="H455" s="298"/>
    </row>
    <row r="456" spans="1:11" x14ac:dyDescent="0.15">
      <c r="A456" s="296" t="s">
        <v>720</v>
      </c>
      <c r="H456" s="298"/>
    </row>
    <row r="457" spans="1:11" x14ac:dyDescent="0.15">
      <c r="A457" s="296" t="s">
        <v>9</v>
      </c>
      <c r="H457" s="298"/>
    </row>
    <row r="458" spans="1:11" x14ac:dyDescent="0.15">
      <c r="A458" s="301">
        <v>0.625</v>
      </c>
      <c r="H458" s="298"/>
    </row>
    <row r="459" spans="1:11" x14ac:dyDescent="0.15">
      <c r="A459" s="303">
        <v>1014.5</v>
      </c>
      <c r="H459" s="298"/>
    </row>
    <row r="460" spans="1:11" x14ac:dyDescent="0.15">
      <c r="A460" s="296" t="s">
        <v>12</v>
      </c>
      <c r="H460" s="298"/>
    </row>
    <row r="461" spans="1:11" x14ac:dyDescent="0.15">
      <c r="A461" s="296">
        <v>-6</v>
      </c>
      <c r="H461" s="298"/>
    </row>
    <row r="462" spans="1:11" x14ac:dyDescent="0.15">
      <c r="A462" s="296" t="s">
        <v>721</v>
      </c>
      <c r="H462" s="298"/>
    </row>
    <row r="463" spans="1:11" x14ac:dyDescent="0.15">
      <c r="A463" s="296" t="s">
        <v>644</v>
      </c>
      <c r="H463" s="298"/>
    </row>
    <row r="464" spans="1:11" x14ac:dyDescent="0.15">
      <c r="A464" s="301">
        <v>0.625</v>
      </c>
      <c r="H464" s="298"/>
    </row>
    <row r="465" spans="1:11" x14ac:dyDescent="0.15">
      <c r="A465" s="296" t="s">
        <v>722</v>
      </c>
      <c r="H465" s="298"/>
    </row>
    <row r="466" spans="1:11" x14ac:dyDescent="0.15">
      <c r="A466" s="296" t="s">
        <v>646</v>
      </c>
      <c r="H466" s="298"/>
    </row>
    <row r="467" spans="1:11" x14ac:dyDescent="0.15">
      <c r="A467" s="296" t="s">
        <v>646</v>
      </c>
      <c r="H467" s="298"/>
    </row>
    <row r="468" spans="1:11" x14ac:dyDescent="0.15">
      <c r="A468" s="296"/>
      <c r="H468" s="298"/>
    </row>
    <row r="469" spans="1:11" x14ac:dyDescent="0.15">
      <c r="A469" s="296" t="s">
        <v>647</v>
      </c>
      <c r="H469" s="298"/>
    </row>
    <row r="470" spans="1:11" x14ac:dyDescent="0.15">
      <c r="A470" s="296"/>
      <c r="H470" s="298"/>
    </row>
    <row r="471" spans="1:11" x14ac:dyDescent="0.15">
      <c r="A471" s="296" t="s">
        <v>639</v>
      </c>
      <c r="H471" s="298"/>
    </row>
    <row r="472" spans="1:11" x14ac:dyDescent="0.15">
      <c r="A472" s="296">
        <v>3597</v>
      </c>
      <c r="D472" t="str">
        <f>TEXT(A472,"@")</f>
        <v>3597</v>
      </c>
      <c r="E472" t="str">
        <f>A473</f>
        <v>東証STD</v>
      </c>
      <c r="F472" t="str">
        <f>A474</f>
        <v>(株)自重堂</v>
      </c>
      <c r="G472" s="297">
        <f>A476</f>
        <v>0.53125</v>
      </c>
      <c r="H472" s="298">
        <f>A477</f>
        <v>6230</v>
      </c>
      <c r="I472" t="str">
        <f>A479</f>
        <v>---</v>
      </c>
      <c r="J472" t="str">
        <f>A480</f>
        <v>(+0.00%)</v>
      </c>
      <c r="K472" t="str">
        <f>A483</f>
        <v>300株</v>
      </c>
    </row>
    <row r="473" spans="1:11" x14ac:dyDescent="0.15">
      <c r="A473" s="296" t="s">
        <v>692</v>
      </c>
      <c r="H473" s="298"/>
    </row>
    <row r="474" spans="1:11" x14ac:dyDescent="0.15">
      <c r="A474" s="296" t="s">
        <v>723</v>
      </c>
      <c r="H474" s="298"/>
    </row>
    <row r="475" spans="1:11" x14ac:dyDescent="0.15">
      <c r="A475" s="296" t="s">
        <v>9</v>
      </c>
      <c r="H475" s="298"/>
    </row>
    <row r="476" spans="1:11" x14ac:dyDescent="0.15">
      <c r="A476" s="301">
        <v>0.53125</v>
      </c>
      <c r="H476" s="298"/>
    </row>
    <row r="477" spans="1:11" x14ac:dyDescent="0.15">
      <c r="A477" s="302">
        <v>6230</v>
      </c>
      <c r="H477" s="298"/>
    </row>
    <row r="478" spans="1:11" x14ac:dyDescent="0.15">
      <c r="A478" s="296" t="s">
        <v>12</v>
      </c>
      <c r="H478" s="298"/>
    </row>
    <row r="479" spans="1:11" x14ac:dyDescent="0.15">
      <c r="A479" s="296" t="s">
        <v>724</v>
      </c>
      <c r="H479" s="298"/>
    </row>
    <row r="480" spans="1:11" x14ac:dyDescent="0.15">
      <c r="A480" s="296" t="s">
        <v>725</v>
      </c>
      <c r="H480" s="298"/>
    </row>
    <row r="481" spans="1:11" x14ac:dyDescent="0.15">
      <c r="A481" s="296" t="s">
        <v>644</v>
      </c>
      <c r="H481" s="298"/>
    </row>
    <row r="482" spans="1:11" x14ac:dyDescent="0.15">
      <c r="A482" s="301">
        <v>0.53125</v>
      </c>
      <c r="H482" s="298"/>
    </row>
    <row r="483" spans="1:11" x14ac:dyDescent="0.15">
      <c r="A483" s="296" t="s">
        <v>726</v>
      </c>
      <c r="H483" s="298"/>
    </row>
    <row r="484" spans="1:11" x14ac:dyDescent="0.15">
      <c r="A484" s="296" t="s">
        <v>646</v>
      </c>
      <c r="H484" s="298"/>
    </row>
    <row r="485" spans="1:11" x14ac:dyDescent="0.15">
      <c r="A485" s="296" t="s">
        <v>646</v>
      </c>
      <c r="H485" s="298"/>
    </row>
    <row r="486" spans="1:11" x14ac:dyDescent="0.15">
      <c r="A486" s="296"/>
      <c r="H486" s="298"/>
    </row>
    <row r="487" spans="1:11" x14ac:dyDescent="0.15">
      <c r="A487" s="296" t="s">
        <v>647</v>
      </c>
      <c r="H487" s="298"/>
    </row>
    <row r="488" spans="1:11" x14ac:dyDescent="0.15">
      <c r="A488" s="296"/>
      <c r="H488" s="298"/>
    </row>
    <row r="489" spans="1:11" x14ac:dyDescent="0.15">
      <c r="A489" s="296" t="s">
        <v>639</v>
      </c>
      <c r="H489" s="298"/>
    </row>
    <row r="490" spans="1:11" x14ac:dyDescent="0.15">
      <c r="A490" s="296">
        <v>3763</v>
      </c>
      <c r="D490" t="str">
        <f>TEXT(A490,"@")</f>
        <v>3763</v>
      </c>
      <c r="E490" t="str">
        <f>A491</f>
        <v>東証PRM</v>
      </c>
      <c r="F490" t="str">
        <f>A492</f>
        <v>(株)プロシップ</v>
      </c>
      <c r="G490" s="297">
        <f>A494</f>
        <v>0.625</v>
      </c>
      <c r="H490" s="298">
        <f>A495</f>
        <v>1430</v>
      </c>
      <c r="I490">
        <f>A497</f>
        <v>-8</v>
      </c>
      <c r="J490" t="str">
        <f>A498</f>
        <v>(-0.56%)</v>
      </c>
      <c r="K490" t="str">
        <f>A501</f>
        <v>9,100株</v>
      </c>
    </row>
    <row r="491" spans="1:11" x14ac:dyDescent="0.15">
      <c r="A491" s="296" t="s">
        <v>673</v>
      </c>
      <c r="H491" s="298"/>
    </row>
    <row r="492" spans="1:11" x14ac:dyDescent="0.15">
      <c r="A492" s="296" t="s">
        <v>727</v>
      </c>
      <c r="H492" s="298"/>
    </row>
    <row r="493" spans="1:11" x14ac:dyDescent="0.15">
      <c r="A493" s="296" t="s">
        <v>9</v>
      </c>
      <c r="H493" s="298"/>
    </row>
    <row r="494" spans="1:11" x14ac:dyDescent="0.15">
      <c r="A494" s="301">
        <v>0.625</v>
      </c>
      <c r="H494" s="298"/>
    </row>
    <row r="495" spans="1:11" x14ac:dyDescent="0.15">
      <c r="A495" s="302">
        <v>1430</v>
      </c>
      <c r="H495" s="298"/>
    </row>
    <row r="496" spans="1:11" x14ac:dyDescent="0.15">
      <c r="A496" s="296" t="s">
        <v>12</v>
      </c>
      <c r="H496" s="298"/>
    </row>
    <row r="497" spans="1:11" x14ac:dyDescent="0.15">
      <c r="A497" s="296">
        <v>-8</v>
      </c>
      <c r="H497" s="298"/>
    </row>
    <row r="498" spans="1:11" x14ac:dyDescent="0.15">
      <c r="A498" s="296" t="s">
        <v>728</v>
      </c>
      <c r="H498" s="298"/>
    </row>
    <row r="499" spans="1:11" x14ac:dyDescent="0.15">
      <c r="A499" s="296" t="s">
        <v>644</v>
      </c>
      <c r="H499" s="298"/>
    </row>
    <row r="500" spans="1:11" x14ac:dyDescent="0.15">
      <c r="A500" s="301">
        <v>0.625</v>
      </c>
      <c r="H500" s="298"/>
    </row>
    <row r="501" spans="1:11" x14ac:dyDescent="0.15">
      <c r="A501" s="296" t="s">
        <v>729</v>
      </c>
      <c r="H501" s="298"/>
    </row>
    <row r="502" spans="1:11" x14ac:dyDescent="0.15">
      <c r="A502" s="296" t="s">
        <v>646</v>
      </c>
      <c r="H502" s="298"/>
    </row>
    <row r="503" spans="1:11" x14ac:dyDescent="0.15">
      <c r="A503" s="296" t="s">
        <v>646</v>
      </c>
      <c r="H503" s="298"/>
    </row>
    <row r="504" spans="1:11" x14ac:dyDescent="0.15">
      <c r="A504" s="296"/>
      <c r="H504" s="298"/>
    </row>
    <row r="505" spans="1:11" x14ac:dyDescent="0.15">
      <c r="A505" s="296" t="s">
        <v>647</v>
      </c>
      <c r="H505" s="298"/>
    </row>
    <row r="506" spans="1:11" x14ac:dyDescent="0.15">
      <c r="A506" s="296"/>
      <c r="H506" s="298"/>
    </row>
    <row r="507" spans="1:11" x14ac:dyDescent="0.15">
      <c r="A507" s="296" t="s">
        <v>639</v>
      </c>
      <c r="H507" s="298"/>
    </row>
    <row r="508" spans="1:11" x14ac:dyDescent="0.15">
      <c r="A508" s="296">
        <v>4326</v>
      </c>
      <c r="D508" t="str">
        <f>TEXT(A508,"@")</f>
        <v>4326</v>
      </c>
      <c r="E508" t="str">
        <f>A509</f>
        <v>東証PRM</v>
      </c>
      <c r="F508" t="str">
        <f>A510</f>
        <v>(株)インテージホールディングス</v>
      </c>
      <c r="G508" s="297">
        <f>A512</f>
        <v>0.625</v>
      </c>
      <c r="H508" s="298">
        <f>A513</f>
        <v>1664</v>
      </c>
      <c r="I508">
        <f>A515</f>
        <v>-4</v>
      </c>
      <c r="J508" t="str">
        <f>A516</f>
        <v>(-0.24%)</v>
      </c>
      <c r="K508" t="str">
        <f>A519</f>
        <v>53,000株</v>
      </c>
    </row>
    <row r="509" spans="1:11" x14ac:dyDescent="0.15">
      <c r="A509" s="296" t="s">
        <v>673</v>
      </c>
      <c r="H509" s="298"/>
    </row>
    <row r="510" spans="1:11" x14ac:dyDescent="0.15">
      <c r="A510" s="296" t="s">
        <v>730</v>
      </c>
      <c r="H510" s="298"/>
    </row>
    <row r="511" spans="1:11" x14ac:dyDescent="0.15">
      <c r="A511" s="296" t="s">
        <v>9</v>
      </c>
      <c r="H511" s="298"/>
    </row>
    <row r="512" spans="1:11" x14ac:dyDescent="0.15">
      <c r="A512" s="301">
        <v>0.625</v>
      </c>
      <c r="H512" s="298"/>
    </row>
    <row r="513" spans="1:11" x14ac:dyDescent="0.15">
      <c r="A513" s="302">
        <v>1664</v>
      </c>
      <c r="H513" s="298"/>
    </row>
    <row r="514" spans="1:11" x14ac:dyDescent="0.15">
      <c r="A514" s="296" t="s">
        <v>12</v>
      </c>
      <c r="H514" s="298"/>
    </row>
    <row r="515" spans="1:11" x14ac:dyDescent="0.15">
      <c r="A515" s="296">
        <v>-4</v>
      </c>
      <c r="H515" s="298"/>
    </row>
    <row r="516" spans="1:11" x14ac:dyDescent="0.15">
      <c r="A516" s="296" t="s">
        <v>684</v>
      </c>
      <c r="H516" s="298"/>
    </row>
    <row r="517" spans="1:11" x14ac:dyDescent="0.15">
      <c r="A517" s="296" t="s">
        <v>644</v>
      </c>
      <c r="H517" s="298"/>
    </row>
    <row r="518" spans="1:11" x14ac:dyDescent="0.15">
      <c r="A518" s="301">
        <v>0.625</v>
      </c>
      <c r="H518" s="298"/>
    </row>
    <row r="519" spans="1:11" x14ac:dyDescent="0.15">
      <c r="A519" s="296" t="s">
        <v>731</v>
      </c>
      <c r="H519" s="298"/>
    </row>
    <row r="520" spans="1:11" x14ac:dyDescent="0.15">
      <c r="A520" s="296" t="s">
        <v>646</v>
      </c>
      <c r="H520" s="298"/>
    </row>
    <row r="521" spans="1:11" x14ac:dyDescent="0.15">
      <c r="A521" s="296" t="s">
        <v>646</v>
      </c>
      <c r="H521" s="298"/>
    </row>
    <row r="522" spans="1:11" x14ac:dyDescent="0.15">
      <c r="A522" s="296"/>
      <c r="H522" s="298"/>
    </row>
    <row r="523" spans="1:11" x14ac:dyDescent="0.15">
      <c r="A523" s="296" t="s">
        <v>647</v>
      </c>
      <c r="H523" s="298"/>
    </row>
    <row r="524" spans="1:11" x14ac:dyDescent="0.15">
      <c r="A524" s="296"/>
      <c r="H524" s="298"/>
    </row>
    <row r="525" spans="1:11" x14ac:dyDescent="0.15">
      <c r="A525" s="296" t="s">
        <v>639</v>
      </c>
      <c r="H525" s="298"/>
    </row>
    <row r="526" spans="1:11" x14ac:dyDescent="0.15">
      <c r="A526" s="296">
        <v>4327</v>
      </c>
      <c r="D526" t="str">
        <f>TEXT(A526,"@")</f>
        <v>4327</v>
      </c>
      <c r="E526" t="str">
        <f>A527</f>
        <v>東証STD</v>
      </c>
      <c r="F526" t="str">
        <f>A528</f>
        <v>日本エス・エイチ・エル(株)</v>
      </c>
      <c r="G526" s="297">
        <f>A530</f>
        <v>0.59027777777777779</v>
      </c>
      <c r="H526" s="298">
        <f>A531</f>
        <v>2706</v>
      </c>
      <c r="I526">
        <f>A533</f>
        <v>-12</v>
      </c>
      <c r="J526" t="str">
        <f>A534</f>
        <v>(-0.44%)</v>
      </c>
      <c r="K526" t="str">
        <f>A537</f>
        <v>1,100株</v>
      </c>
    </row>
    <row r="527" spans="1:11" x14ac:dyDescent="0.15">
      <c r="A527" s="296" t="s">
        <v>692</v>
      </c>
      <c r="H527" s="298"/>
    </row>
    <row r="528" spans="1:11" x14ac:dyDescent="0.15">
      <c r="A528" s="296" t="s">
        <v>732</v>
      </c>
      <c r="H528" s="298"/>
    </row>
    <row r="529" spans="1:11" x14ac:dyDescent="0.15">
      <c r="A529" s="296" t="s">
        <v>9</v>
      </c>
      <c r="H529" s="298"/>
    </row>
    <row r="530" spans="1:11" x14ac:dyDescent="0.15">
      <c r="A530" s="301">
        <v>0.59027777777777779</v>
      </c>
      <c r="H530" s="298"/>
    </row>
    <row r="531" spans="1:11" x14ac:dyDescent="0.15">
      <c r="A531" s="302">
        <v>2706</v>
      </c>
      <c r="H531" s="298"/>
    </row>
    <row r="532" spans="1:11" x14ac:dyDescent="0.15">
      <c r="A532" s="296" t="s">
        <v>12</v>
      </c>
      <c r="H532" s="298"/>
    </row>
    <row r="533" spans="1:11" x14ac:dyDescent="0.15">
      <c r="A533" s="296">
        <v>-12</v>
      </c>
      <c r="H533" s="298"/>
    </row>
    <row r="534" spans="1:11" x14ac:dyDescent="0.15">
      <c r="A534" s="296" t="s">
        <v>733</v>
      </c>
      <c r="H534" s="298"/>
    </row>
    <row r="535" spans="1:11" x14ac:dyDescent="0.15">
      <c r="A535" s="296" t="s">
        <v>644</v>
      </c>
      <c r="H535" s="298"/>
    </row>
    <row r="536" spans="1:11" x14ac:dyDescent="0.15">
      <c r="A536" s="301">
        <v>0.59027777777777779</v>
      </c>
      <c r="H536" s="298"/>
    </row>
    <row r="537" spans="1:11" x14ac:dyDescent="0.15">
      <c r="A537" s="296" t="s">
        <v>734</v>
      </c>
      <c r="H537" s="298"/>
    </row>
    <row r="538" spans="1:11" x14ac:dyDescent="0.15">
      <c r="A538" s="296" t="s">
        <v>646</v>
      </c>
      <c r="H538" s="298"/>
    </row>
    <row r="539" spans="1:11" x14ac:dyDescent="0.15">
      <c r="A539" s="296" t="s">
        <v>646</v>
      </c>
      <c r="H539" s="298"/>
    </row>
    <row r="540" spans="1:11" x14ac:dyDescent="0.15">
      <c r="A540" s="296"/>
      <c r="H540" s="298"/>
    </row>
    <row r="541" spans="1:11" x14ac:dyDescent="0.15">
      <c r="A541" s="296" t="s">
        <v>647</v>
      </c>
      <c r="H541" s="298"/>
    </row>
    <row r="542" spans="1:11" x14ac:dyDescent="0.15">
      <c r="A542" s="296"/>
      <c r="H542" s="298"/>
    </row>
    <row r="543" spans="1:11" x14ac:dyDescent="0.15">
      <c r="A543" s="296" t="s">
        <v>639</v>
      </c>
      <c r="H543" s="298"/>
    </row>
    <row r="544" spans="1:11" x14ac:dyDescent="0.15">
      <c r="A544" s="296">
        <v>4732</v>
      </c>
      <c r="D544" t="str">
        <f>TEXT(A544,"@")</f>
        <v>4732</v>
      </c>
      <c r="E544" t="str">
        <f>A545</f>
        <v>東証PRM</v>
      </c>
      <c r="F544" t="str">
        <f>A546</f>
        <v>(株)ユー・エス・エス</v>
      </c>
      <c r="G544" s="297">
        <f>A548</f>
        <v>0.625</v>
      </c>
      <c r="H544" s="298">
        <f>A549</f>
        <v>2381</v>
      </c>
      <c r="I544">
        <f>A551</f>
        <v>7</v>
      </c>
      <c r="J544" t="str">
        <f>A552</f>
        <v>(+0.29%)</v>
      </c>
      <c r="K544" t="str">
        <f>A555</f>
        <v>479,900株</v>
      </c>
    </row>
    <row r="545" spans="1:8" x14ac:dyDescent="0.15">
      <c r="A545" s="296" t="s">
        <v>673</v>
      </c>
      <c r="H545" s="298"/>
    </row>
    <row r="546" spans="1:8" x14ac:dyDescent="0.15">
      <c r="A546" s="296" t="s">
        <v>735</v>
      </c>
      <c r="H546" s="298"/>
    </row>
    <row r="547" spans="1:8" x14ac:dyDescent="0.15">
      <c r="A547" s="296" t="s">
        <v>9</v>
      </c>
      <c r="H547" s="298"/>
    </row>
    <row r="548" spans="1:8" x14ac:dyDescent="0.15">
      <c r="A548" s="301">
        <v>0.625</v>
      </c>
      <c r="H548" s="298"/>
    </row>
    <row r="549" spans="1:8" x14ac:dyDescent="0.15">
      <c r="A549" s="302">
        <v>2381</v>
      </c>
      <c r="H549" s="298"/>
    </row>
    <row r="550" spans="1:8" x14ac:dyDescent="0.15">
      <c r="A550" s="296" t="s">
        <v>12</v>
      </c>
      <c r="H550" s="298"/>
    </row>
    <row r="551" spans="1:8" x14ac:dyDescent="0.15">
      <c r="A551" s="296">
        <v>7</v>
      </c>
      <c r="H551" s="298"/>
    </row>
    <row r="552" spans="1:8" x14ac:dyDescent="0.15">
      <c r="A552" s="296" t="s">
        <v>736</v>
      </c>
      <c r="H552" s="298"/>
    </row>
    <row r="553" spans="1:8" x14ac:dyDescent="0.15">
      <c r="A553" s="296" t="s">
        <v>644</v>
      </c>
      <c r="H553" s="298"/>
    </row>
    <row r="554" spans="1:8" x14ac:dyDescent="0.15">
      <c r="A554" s="301">
        <v>0.625</v>
      </c>
      <c r="H554" s="298"/>
    </row>
    <row r="555" spans="1:8" x14ac:dyDescent="0.15">
      <c r="A555" s="296" t="s">
        <v>737</v>
      </c>
      <c r="H555" s="298"/>
    </row>
    <row r="556" spans="1:8" x14ac:dyDescent="0.15">
      <c r="A556" s="296" t="s">
        <v>646</v>
      </c>
      <c r="H556" s="298"/>
    </row>
    <row r="557" spans="1:8" x14ac:dyDescent="0.15">
      <c r="A557" s="296" t="s">
        <v>646</v>
      </c>
      <c r="H557" s="298"/>
    </row>
    <row r="558" spans="1:8" x14ac:dyDescent="0.15">
      <c r="A558" s="296"/>
      <c r="H558" s="298"/>
    </row>
    <row r="559" spans="1:8" x14ac:dyDescent="0.15">
      <c r="A559" s="296" t="s">
        <v>647</v>
      </c>
      <c r="H559" s="298"/>
    </row>
    <row r="560" spans="1:8" x14ac:dyDescent="0.15">
      <c r="A560" s="296"/>
      <c r="H560" s="298"/>
    </row>
    <row r="561" spans="1:11" x14ac:dyDescent="0.15">
      <c r="A561" s="296" t="s">
        <v>639</v>
      </c>
      <c r="H561" s="298"/>
    </row>
    <row r="562" spans="1:11" x14ac:dyDescent="0.15">
      <c r="A562" s="296">
        <v>4755</v>
      </c>
      <c r="D562" t="str">
        <f>TEXT(A562,"@")</f>
        <v>4755</v>
      </c>
      <c r="E562" t="str">
        <f>A563</f>
        <v>東証PRM</v>
      </c>
      <c r="F562" t="str">
        <f>A564</f>
        <v>楽天グループ(株)</v>
      </c>
      <c r="G562" s="297">
        <f>A566</f>
        <v>0.625</v>
      </c>
      <c r="H562" s="298">
        <f>A567</f>
        <v>651</v>
      </c>
      <c r="I562">
        <f>A569</f>
        <v>1</v>
      </c>
      <c r="J562" t="str">
        <f>A570</f>
        <v>(+0.15%)</v>
      </c>
      <c r="K562" t="str">
        <f>A573</f>
        <v>7,311,500株</v>
      </c>
    </row>
    <row r="563" spans="1:11" x14ac:dyDescent="0.15">
      <c r="A563" s="296" t="s">
        <v>673</v>
      </c>
      <c r="H563" s="298"/>
    </row>
    <row r="564" spans="1:11" x14ac:dyDescent="0.15">
      <c r="A564" s="296" t="s">
        <v>738</v>
      </c>
      <c r="H564" s="298"/>
    </row>
    <row r="565" spans="1:11" x14ac:dyDescent="0.15">
      <c r="A565" s="296" t="s">
        <v>9</v>
      </c>
      <c r="H565" s="298"/>
    </row>
    <row r="566" spans="1:11" x14ac:dyDescent="0.15">
      <c r="A566" s="301">
        <v>0.625</v>
      </c>
      <c r="H566" s="298"/>
    </row>
    <row r="567" spans="1:11" x14ac:dyDescent="0.15">
      <c r="A567" s="296">
        <v>651</v>
      </c>
      <c r="H567" s="298"/>
    </row>
    <row r="568" spans="1:11" x14ac:dyDescent="0.15">
      <c r="A568" s="296" t="s">
        <v>12</v>
      </c>
      <c r="H568" s="298"/>
    </row>
    <row r="569" spans="1:11" x14ac:dyDescent="0.15">
      <c r="A569" s="296">
        <v>1</v>
      </c>
      <c r="H569" s="298"/>
    </row>
    <row r="570" spans="1:11" x14ac:dyDescent="0.15">
      <c r="A570" s="296" t="s">
        <v>739</v>
      </c>
      <c r="H570" s="298"/>
    </row>
    <row r="571" spans="1:11" x14ac:dyDescent="0.15">
      <c r="A571" s="296" t="s">
        <v>644</v>
      </c>
      <c r="H571" s="298"/>
    </row>
    <row r="572" spans="1:11" x14ac:dyDescent="0.15">
      <c r="A572" s="301">
        <v>0.625</v>
      </c>
      <c r="H572" s="298"/>
    </row>
    <row r="573" spans="1:11" x14ac:dyDescent="0.15">
      <c r="A573" s="296" t="s">
        <v>740</v>
      </c>
      <c r="H573" s="298"/>
    </row>
    <row r="574" spans="1:11" x14ac:dyDescent="0.15">
      <c r="A574" s="296" t="s">
        <v>646</v>
      </c>
      <c r="H574" s="298"/>
    </row>
    <row r="575" spans="1:11" x14ac:dyDescent="0.15">
      <c r="A575" s="296" t="s">
        <v>646</v>
      </c>
      <c r="H575" s="298"/>
    </row>
    <row r="576" spans="1:11" x14ac:dyDescent="0.15">
      <c r="A576" s="296"/>
      <c r="H576" s="298"/>
    </row>
    <row r="577" spans="1:11" x14ac:dyDescent="0.15">
      <c r="A577" s="296" t="s">
        <v>647</v>
      </c>
      <c r="H577" s="298"/>
    </row>
    <row r="578" spans="1:11" x14ac:dyDescent="0.15">
      <c r="A578" s="296"/>
      <c r="H578" s="298"/>
    </row>
    <row r="579" spans="1:11" x14ac:dyDescent="0.15">
      <c r="A579" s="296" t="s">
        <v>639</v>
      </c>
      <c r="H579" s="298"/>
    </row>
    <row r="580" spans="1:11" x14ac:dyDescent="0.15">
      <c r="A580" s="296">
        <v>5108</v>
      </c>
      <c r="D580" t="str">
        <f>TEXT(A580,"@")</f>
        <v>5108</v>
      </c>
      <c r="E580" t="str">
        <f>A581</f>
        <v>東証PRM</v>
      </c>
      <c r="F580" t="str">
        <f>A582</f>
        <v>(株)ブリヂストン</v>
      </c>
      <c r="G580" s="297">
        <f>A584</f>
        <v>0.625</v>
      </c>
      <c r="H580" s="298">
        <f>A585</f>
        <v>5090</v>
      </c>
      <c r="I580">
        <f>A587</f>
        <v>19</v>
      </c>
      <c r="J580" t="str">
        <f>A588</f>
        <v>(+0.37%)</v>
      </c>
      <c r="K580" t="str">
        <f>A591</f>
        <v>1,619,000株</v>
      </c>
    </row>
    <row r="581" spans="1:11" x14ac:dyDescent="0.15">
      <c r="A581" s="296" t="s">
        <v>673</v>
      </c>
      <c r="H581" s="298"/>
    </row>
    <row r="582" spans="1:11" x14ac:dyDescent="0.15">
      <c r="A582" s="296" t="s">
        <v>741</v>
      </c>
      <c r="H582" s="298"/>
    </row>
    <row r="583" spans="1:11" x14ac:dyDescent="0.15">
      <c r="A583" s="296" t="s">
        <v>9</v>
      </c>
      <c r="H583" s="298"/>
    </row>
    <row r="584" spans="1:11" x14ac:dyDescent="0.15">
      <c r="A584" s="301">
        <v>0.625</v>
      </c>
      <c r="H584" s="298"/>
    </row>
    <row r="585" spans="1:11" x14ac:dyDescent="0.15">
      <c r="A585" s="302">
        <v>5090</v>
      </c>
      <c r="H585" s="298"/>
    </row>
    <row r="586" spans="1:11" x14ac:dyDescent="0.15">
      <c r="A586" s="296" t="s">
        <v>12</v>
      </c>
      <c r="H586" s="298"/>
    </row>
    <row r="587" spans="1:11" x14ac:dyDescent="0.15">
      <c r="A587" s="296">
        <v>19</v>
      </c>
      <c r="H587" s="298"/>
    </row>
    <row r="588" spans="1:11" x14ac:dyDescent="0.15">
      <c r="A588" s="296" t="s">
        <v>742</v>
      </c>
      <c r="H588" s="298"/>
    </row>
    <row r="589" spans="1:11" x14ac:dyDescent="0.15">
      <c r="A589" s="296" t="s">
        <v>644</v>
      </c>
      <c r="H589" s="298"/>
    </row>
    <row r="590" spans="1:11" x14ac:dyDescent="0.15">
      <c r="A590" s="301">
        <v>0.625</v>
      </c>
      <c r="H590" s="298"/>
    </row>
    <row r="591" spans="1:11" x14ac:dyDescent="0.15">
      <c r="A591" s="296" t="s">
        <v>743</v>
      </c>
      <c r="H591" s="298"/>
    </row>
    <row r="592" spans="1:11" x14ac:dyDescent="0.15">
      <c r="A592" s="296" t="s">
        <v>646</v>
      </c>
      <c r="H592" s="298"/>
    </row>
    <row r="593" spans="1:11" x14ac:dyDescent="0.15">
      <c r="A593" s="296" t="s">
        <v>646</v>
      </c>
      <c r="H593" s="298"/>
    </row>
    <row r="594" spans="1:11" x14ac:dyDescent="0.15">
      <c r="A594" s="296"/>
      <c r="H594" s="298"/>
    </row>
    <row r="595" spans="1:11" x14ac:dyDescent="0.15">
      <c r="A595" s="296" t="s">
        <v>647</v>
      </c>
      <c r="H595" s="298"/>
    </row>
    <row r="596" spans="1:11" x14ac:dyDescent="0.15">
      <c r="A596" s="296"/>
      <c r="H596" s="298"/>
    </row>
    <row r="597" spans="1:11" x14ac:dyDescent="0.15">
      <c r="A597" s="296" t="s">
        <v>639</v>
      </c>
      <c r="H597" s="298"/>
    </row>
    <row r="598" spans="1:11" x14ac:dyDescent="0.15">
      <c r="A598" s="296">
        <v>6087</v>
      </c>
      <c r="D598" t="str">
        <f>TEXT(A598,"@")</f>
        <v>6087</v>
      </c>
      <c r="E598" t="str">
        <f>A599</f>
        <v>東証PRM</v>
      </c>
      <c r="F598" t="str">
        <f>A600</f>
        <v>(株)アビスト</v>
      </c>
      <c r="G598" s="297">
        <f>A602</f>
        <v>0.625</v>
      </c>
      <c r="H598" s="298">
        <f>A603</f>
        <v>2979</v>
      </c>
      <c r="I598">
        <f>A605</f>
        <v>15</v>
      </c>
      <c r="J598" t="str">
        <f>A606</f>
        <v>(+0.51%)</v>
      </c>
      <c r="K598" t="str">
        <f>A609</f>
        <v>10,400株</v>
      </c>
    </row>
    <row r="599" spans="1:11" x14ac:dyDescent="0.15">
      <c r="A599" s="296" t="s">
        <v>673</v>
      </c>
      <c r="H599" s="298"/>
    </row>
    <row r="600" spans="1:11" x14ac:dyDescent="0.15">
      <c r="A600" s="296" t="s">
        <v>744</v>
      </c>
      <c r="H600" s="298"/>
    </row>
    <row r="601" spans="1:11" x14ac:dyDescent="0.15">
      <c r="A601" s="296" t="s">
        <v>9</v>
      </c>
      <c r="H601" s="298"/>
    </row>
    <row r="602" spans="1:11" x14ac:dyDescent="0.15">
      <c r="A602" s="301">
        <v>0.625</v>
      </c>
      <c r="H602" s="298"/>
    </row>
    <row r="603" spans="1:11" x14ac:dyDescent="0.15">
      <c r="A603" s="302">
        <v>2979</v>
      </c>
      <c r="H603" s="298"/>
    </row>
    <row r="604" spans="1:11" x14ac:dyDescent="0.15">
      <c r="A604" s="296" t="s">
        <v>12</v>
      </c>
      <c r="H604" s="298"/>
    </row>
    <row r="605" spans="1:11" x14ac:dyDescent="0.15">
      <c r="A605" s="296">
        <v>15</v>
      </c>
      <c r="H605" s="298"/>
    </row>
    <row r="606" spans="1:11" x14ac:dyDescent="0.15">
      <c r="A606" s="296" t="s">
        <v>745</v>
      </c>
      <c r="H606" s="298"/>
    </row>
    <row r="607" spans="1:11" x14ac:dyDescent="0.15">
      <c r="A607" s="296" t="s">
        <v>644</v>
      </c>
      <c r="H607" s="298"/>
    </row>
    <row r="608" spans="1:11" x14ac:dyDescent="0.15">
      <c r="A608" s="301">
        <v>0.625</v>
      </c>
      <c r="H608" s="298"/>
    </row>
    <row r="609" spans="1:11" x14ac:dyDescent="0.15">
      <c r="A609" s="296" t="s">
        <v>746</v>
      </c>
      <c r="H609" s="298"/>
    </row>
    <row r="610" spans="1:11" x14ac:dyDescent="0.15">
      <c r="A610" s="296" t="s">
        <v>646</v>
      </c>
      <c r="H610" s="298"/>
    </row>
    <row r="611" spans="1:11" x14ac:dyDescent="0.15">
      <c r="A611" s="296" t="s">
        <v>646</v>
      </c>
      <c r="H611" s="298"/>
    </row>
    <row r="612" spans="1:11" x14ac:dyDescent="0.15">
      <c r="A612" s="296"/>
      <c r="H612" s="298"/>
    </row>
    <row r="613" spans="1:11" x14ac:dyDescent="0.15">
      <c r="A613" s="296" t="s">
        <v>647</v>
      </c>
      <c r="H613" s="298"/>
    </row>
    <row r="614" spans="1:11" x14ac:dyDescent="0.15">
      <c r="A614" s="296"/>
      <c r="H614" s="298"/>
    </row>
    <row r="615" spans="1:11" x14ac:dyDescent="0.15">
      <c r="A615" s="296" t="s">
        <v>639</v>
      </c>
      <c r="H615" s="298"/>
    </row>
    <row r="616" spans="1:11" x14ac:dyDescent="0.15">
      <c r="A616" s="296">
        <v>6113</v>
      </c>
      <c r="D616" t="str">
        <f>TEXT(A616,"@")</f>
        <v>6113</v>
      </c>
      <c r="E616" t="str">
        <f>A617</f>
        <v>東証PRM</v>
      </c>
      <c r="F616" t="str">
        <f>A618</f>
        <v>(株)アマダ</v>
      </c>
      <c r="G616" s="297">
        <f>A620</f>
        <v>0.625</v>
      </c>
      <c r="H616" s="298">
        <f>A621</f>
        <v>1079</v>
      </c>
      <c r="I616">
        <f>A623</f>
        <v>-7</v>
      </c>
      <c r="J616" t="str">
        <f>A624</f>
        <v>(-0.64%)</v>
      </c>
      <c r="K616" t="str">
        <f>A627</f>
        <v>1,396,200株</v>
      </c>
    </row>
    <row r="617" spans="1:11" x14ac:dyDescent="0.15">
      <c r="A617" s="296" t="s">
        <v>673</v>
      </c>
      <c r="H617" s="298"/>
    </row>
    <row r="618" spans="1:11" x14ac:dyDescent="0.15">
      <c r="A618" s="296" t="s">
        <v>747</v>
      </c>
      <c r="H618" s="298"/>
    </row>
    <row r="619" spans="1:11" x14ac:dyDescent="0.15">
      <c r="A619" s="296" t="s">
        <v>9</v>
      </c>
      <c r="H619" s="298"/>
    </row>
    <row r="620" spans="1:11" x14ac:dyDescent="0.15">
      <c r="A620" s="301">
        <v>0.625</v>
      </c>
      <c r="H620" s="298"/>
    </row>
    <row r="621" spans="1:11" x14ac:dyDescent="0.15">
      <c r="A621" s="302">
        <v>1079</v>
      </c>
      <c r="H621" s="298"/>
    </row>
    <row r="622" spans="1:11" x14ac:dyDescent="0.15">
      <c r="A622" s="296" t="s">
        <v>12</v>
      </c>
      <c r="H622" s="298"/>
    </row>
    <row r="623" spans="1:11" x14ac:dyDescent="0.15">
      <c r="A623" s="296">
        <v>-7</v>
      </c>
      <c r="H623" s="298"/>
    </row>
    <row r="624" spans="1:11" x14ac:dyDescent="0.15">
      <c r="A624" s="296" t="s">
        <v>748</v>
      </c>
      <c r="H624" s="298"/>
    </row>
    <row r="625" spans="1:8" x14ac:dyDescent="0.15">
      <c r="A625" s="296" t="s">
        <v>644</v>
      </c>
      <c r="H625" s="298"/>
    </row>
    <row r="626" spans="1:8" x14ac:dyDescent="0.15">
      <c r="A626" s="301">
        <v>0.625</v>
      </c>
      <c r="H626" s="298"/>
    </row>
    <row r="627" spans="1:8" x14ac:dyDescent="0.15">
      <c r="A627" s="296" t="s">
        <v>749</v>
      </c>
      <c r="H627" s="298"/>
    </row>
    <row r="628" spans="1:8" x14ac:dyDescent="0.15">
      <c r="A628" s="296" t="s">
        <v>646</v>
      </c>
      <c r="H628" s="298"/>
    </row>
    <row r="629" spans="1:8" x14ac:dyDescent="0.15">
      <c r="A629" s="296" t="s">
        <v>646</v>
      </c>
      <c r="H629" s="298"/>
    </row>
    <row r="630" spans="1:8" x14ac:dyDescent="0.15">
      <c r="A630" s="296"/>
      <c r="H630" s="298"/>
    </row>
    <row r="631" spans="1:8" x14ac:dyDescent="0.15">
      <c r="A631" s="296" t="s">
        <v>647</v>
      </c>
      <c r="H631" s="298"/>
    </row>
    <row r="632" spans="1:8" x14ac:dyDescent="0.15">
      <c r="A632" s="296"/>
      <c r="H632" s="298"/>
    </row>
    <row r="633" spans="1:8" x14ac:dyDescent="0.15">
      <c r="A633" s="296"/>
      <c r="H633" s="298"/>
    </row>
    <row r="634" spans="1:8" x14ac:dyDescent="0.15">
      <c r="A634" s="296"/>
      <c r="H634" s="298"/>
    </row>
    <row r="635" spans="1:8" x14ac:dyDescent="0.15">
      <c r="A635" s="296"/>
      <c r="H635" s="298"/>
    </row>
    <row r="636" spans="1:8" x14ac:dyDescent="0.15">
      <c r="A636" s="296"/>
      <c r="H636" s="298"/>
    </row>
    <row r="637" spans="1:8" x14ac:dyDescent="0.15">
      <c r="A637" s="296"/>
      <c r="H637" s="298"/>
    </row>
    <row r="638" spans="1:8" x14ac:dyDescent="0.15">
      <c r="A638" s="301"/>
      <c r="H638" s="298"/>
    </row>
    <row r="639" spans="1:8" x14ac:dyDescent="0.15">
      <c r="A639" s="302"/>
      <c r="H639" s="298"/>
    </row>
    <row r="640" spans="1:8" x14ac:dyDescent="0.15">
      <c r="A640" s="296"/>
      <c r="H640" s="298"/>
    </row>
    <row r="641" spans="1:8" x14ac:dyDescent="0.15">
      <c r="A641" s="296"/>
      <c r="H641" s="298"/>
    </row>
    <row r="642" spans="1:8" x14ac:dyDescent="0.15">
      <c r="A642" s="296"/>
      <c r="H642" s="298"/>
    </row>
    <row r="643" spans="1:8" x14ac:dyDescent="0.15">
      <c r="A643" s="296"/>
      <c r="H643" s="298"/>
    </row>
    <row r="644" spans="1:8" x14ac:dyDescent="0.15">
      <c r="A644" s="301"/>
      <c r="H644" s="298"/>
    </row>
    <row r="645" spans="1:8" x14ac:dyDescent="0.15">
      <c r="A645" s="296"/>
      <c r="H645" s="298"/>
    </row>
    <row r="646" spans="1:8" x14ac:dyDescent="0.15">
      <c r="A646" s="296"/>
      <c r="H646" s="298"/>
    </row>
    <row r="647" spans="1:8" x14ac:dyDescent="0.15">
      <c r="A647" s="296"/>
      <c r="H647" s="298"/>
    </row>
    <row r="648" spans="1:8" x14ac:dyDescent="0.15">
      <c r="A648" s="296"/>
      <c r="H648" s="298"/>
    </row>
    <row r="649" spans="1:8" x14ac:dyDescent="0.15">
      <c r="A649" s="296"/>
      <c r="H649" s="298"/>
    </row>
    <row r="650" spans="1:8" x14ac:dyDescent="0.15">
      <c r="A650" s="296"/>
      <c r="H650" s="298"/>
    </row>
    <row r="651" spans="1:8" x14ac:dyDescent="0.15">
      <c r="H651" s="297"/>
    </row>
    <row r="652" spans="1:8" x14ac:dyDescent="0.15">
      <c r="H652" s="297"/>
    </row>
  </sheetData>
  <phoneticPr fontId="18"/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83B5-FC8D-4910-B230-A1A4E378AE4D}">
  <sheetPr>
    <tabColor theme="9" tint="0.59999389629810485"/>
  </sheetPr>
  <dimension ref="A1:BB582"/>
  <sheetViews>
    <sheetView zoomScale="70" zoomScaleNormal="70" workbookViewId="0">
      <pane xSplit="5" ySplit="1" topLeftCell="AX549" activePane="bottomRight" state="frozen"/>
      <selection activeCell="F184" sqref="F184"/>
      <selection pane="topRight" activeCell="F184" sqref="F184"/>
      <selection pane="bottomLeft" activeCell="F184" sqref="F184"/>
      <selection pane="bottomRight" activeCell="B573" sqref="B573"/>
    </sheetView>
  </sheetViews>
  <sheetFormatPr defaultRowHeight="13.5" x14ac:dyDescent="0.15"/>
  <cols>
    <col min="1" max="1" width="7.25" customWidth="1"/>
    <col min="2" max="2" width="10.125" style="30" customWidth="1"/>
    <col min="3" max="3" width="9" style="29"/>
    <col min="5" max="5" width="9.75" customWidth="1"/>
    <col min="6" max="6" width="12.125" customWidth="1"/>
    <col min="8" max="8" width="8.375" bestFit="1" customWidth="1"/>
    <col min="9" max="9" width="11.25" customWidth="1"/>
    <col min="10" max="10" width="21.25" customWidth="1"/>
    <col min="11" max="11" width="9.875" bestFit="1" customWidth="1"/>
    <col min="12" max="13" width="9.75" bestFit="1" customWidth="1"/>
    <col min="14" max="14" width="8.25" bestFit="1" customWidth="1"/>
    <col min="16" max="16" width="11.875" bestFit="1" customWidth="1"/>
    <col min="17" max="25" width="4.75" customWidth="1"/>
    <col min="26" max="27" width="2.75" customWidth="1"/>
    <col min="29" max="29" width="9" style="2"/>
    <col min="30" max="30" width="38.75" customWidth="1"/>
    <col min="31" max="31" width="11" customWidth="1"/>
    <col min="32" max="32" width="9" style="94"/>
    <col min="36" max="36" width="9" style="77"/>
    <col min="38" max="38" width="9.25" customWidth="1"/>
    <col min="39" max="39" width="4.875" customWidth="1"/>
    <col min="40" max="40" width="9" customWidth="1"/>
    <col min="41" max="41" width="4.75" customWidth="1"/>
    <col min="42" max="42" width="13.625" style="67" customWidth="1"/>
    <col min="43" max="43" width="10.5" bestFit="1" customWidth="1"/>
    <col min="44" max="44" width="8.875" style="3" bestFit="1" customWidth="1"/>
    <col min="45" max="45" width="9" style="57"/>
    <col min="46" max="47" width="3.25" customWidth="1"/>
    <col min="48" max="48" width="16" bestFit="1" customWidth="1"/>
    <col min="49" max="49" width="11.125" bestFit="1" customWidth="1"/>
    <col min="50" max="51" width="10.25" bestFit="1" customWidth="1"/>
    <col min="52" max="54" width="16.5" bestFit="1" customWidth="1"/>
  </cols>
  <sheetData>
    <row r="1" spans="1:54" ht="14.25" thickBot="1" x14ac:dyDescent="0.2">
      <c r="A1" s="82" t="s">
        <v>507</v>
      </c>
      <c r="B1" s="74" t="s">
        <v>508</v>
      </c>
      <c r="C1" s="28" t="s">
        <v>509</v>
      </c>
      <c r="D1" s="5" t="s">
        <v>510</v>
      </c>
      <c r="E1" s="5" t="s">
        <v>511</v>
      </c>
      <c r="F1" s="25" t="s">
        <v>512</v>
      </c>
      <c r="G1" s="4" t="s">
        <v>463</v>
      </c>
      <c r="H1" s="39" t="s">
        <v>513</v>
      </c>
      <c r="I1" s="4" t="s">
        <v>149</v>
      </c>
      <c r="J1" s="4" t="s">
        <v>150</v>
      </c>
      <c r="K1" s="4" t="s">
        <v>151</v>
      </c>
      <c r="L1" s="4" t="s">
        <v>152</v>
      </c>
      <c r="M1" s="4" t="s">
        <v>153</v>
      </c>
      <c r="N1" s="4" t="s">
        <v>154</v>
      </c>
      <c r="O1" s="4" t="s">
        <v>155</v>
      </c>
      <c r="P1" s="4" t="s">
        <v>162</v>
      </c>
      <c r="Q1" s="4" t="s">
        <v>163</v>
      </c>
      <c r="R1" s="4" t="s">
        <v>164</v>
      </c>
      <c r="S1" s="4" t="s">
        <v>165</v>
      </c>
      <c r="T1" s="4" t="s">
        <v>166</v>
      </c>
      <c r="U1" s="4" t="s">
        <v>167</v>
      </c>
      <c r="V1" s="4" t="s">
        <v>168</v>
      </c>
      <c r="W1" s="4" t="s">
        <v>169</v>
      </c>
      <c r="X1" s="4" t="s">
        <v>170</v>
      </c>
      <c r="Y1" s="4" t="s">
        <v>171</v>
      </c>
      <c r="Z1" s="33" t="s">
        <v>514</v>
      </c>
      <c r="AA1" s="33" t="s">
        <v>515</v>
      </c>
      <c r="AB1" t="s">
        <v>3</v>
      </c>
      <c r="AC1" s="20" t="s">
        <v>4</v>
      </c>
      <c r="AD1" s="5" t="s">
        <v>5</v>
      </c>
      <c r="AE1" s="83" t="s">
        <v>516</v>
      </c>
      <c r="AF1" s="93" t="s">
        <v>6</v>
      </c>
      <c r="AG1" t="s">
        <v>7</v>
      </c>
      <c r="AH1" s="1" t="s">
        <v>8</v>
      </c>
      <c r="AI1" t="s">
        <v>7</v>
      </c>
      <c r="AJ1" s="84" t="s">
        <v>9</v>
      </c>
      <c r="AK1" t="s">
        <v>7</v>
      </c>
      <c r="AL1" t="s">
        <v>10</v>
      </c>
      <c r="AM1" t="s">
        <v>11</v>
      </c>
      <c r="AN1" t="s">
        <v>12</v>
      </c>
      <c r="AO1" t="s">
        <v>7</v>
      </c>
      <c r="AP1" s="60" t="s">
        <v>0</v>
      </c>
      <c r="AQ1" t="s">
        <v>13</v>
      </c>
      <c r="AR1" s="7" t="s">
        <v>1</v>
      </c>
      <c r="AS1" s="57" t="s">
        <v>2</v>
      </c>
      <c r="AT1" s="85" t="s">
        <v>517</v>
      </c>
      <c r="AU1" s="85" t="s">
        <v>518</v>
      </c>
      <c r="AV1" s="163" t="s">
        <v>330</v>
      </c>
      <c r="AW1" s="163" t="s">
        <v>331</v>
      </c>
      <c r="AX1" s="163" t="s">
        <v>519</v>
      </c>
      <c r="AY1" s="163" t="s">
        <v>520</v>
      </c>
      <c r="AZ1" s="163" t="s">
        <v>334</v>
      </c>
      <c r="BA1" s="163" t="s">
        <v>339</v>
      </c>
      <c r="BB1" s="163" t="s">
        <v>565</v>
      </c>
    </row>
    <row r="2" spans="1:54" ht="14.25" thickBot="1" x14ac:dyDescent="0.2">
      <c r="B2" s="76">
        <v>44819</v>
      </c>
      <c r="C2" s="164">
        <v>1</v>
      </c>
      <c r="D2" s="73" t="s">
        <v>181</v>
      </c>
      <c r="E2" s="47" t="s">
        <v>521</v>
      </c>
      <c r="F2" s="165" t="s">
        <v>522</v>
      </c>
      <c r="G2" s="166" t="s">
        <v>463</v>
      </c>
      <c r="H2" s="49" t="s">
        <v>513</v>
      </c>
      <c r="I2" s="50" t="s">
        <v>149</v>
      </c>
      <c r="J2" s="51" t="s">
        <v>150</v>
      </c>
      <c r="K2" s="51" t="s">
        <v>151</v>
      </c>
      <c r="L2" s="51" t="s">
        <v>152</v>
      </c>
      <c r="M2" s="51" t="s">
        <v>153</v>
      </c>
      <c r="N2" s="51" t="s">
        <v>154</v>
      </c>
      <c r="O2" s="51" t="s">
        <v>155</v>
      </c>
      <c r="P2" s="48" t="s">
        <v>523</v>
      </c>
      <c r="Q2" s="47"/>
      <c r="R2" s="47"/>
      <c r="S2" s="47"/>
      <c r="T2" s="47"/>
      <c r="U2" s="47"/>
      <c r="V2" s="47"/>
      <c r="W2" s="47"/>
      <c r="X2" s="47"/>
      <c r="Y2" s="47"/>
      <c r="Z2" s="167"/>
      <c r="AA2" s="167"/>
      <c r="AB2" s="168" t="s">
        <v>524</v>
      </c>
      <c r="AC2" s="169"/>
      <c r="AD2" s="168"/>
      <c r="AE2" s="168"/>
      <c r="AF2" s="168"/>
      <c r="AG2" s="168"/>
      <c r="AH2" s="170"/>
      <c r="AI2" s="168"/>
      <c r="AJ2" s="168"/>
      <c r="AK2" s="171"/>
      <c r="AL2" s="168"/>
      <c r="AM2" s="168"/>
      <c r="AN2" s="168"/>
      <c r="AO2" s="168"/>
      <c r="AP2" s="172"/>
      <c r="AQ2" s="168"/>
      <c r="AR2" s="172"/>
      <c r="AS2" s="168"/>
      <c r="AT2" s="173"/>
      <c r="AU2" s="173"/>
      <c r="AV2" s="174"/>
      <c r="AW2" s="174"/>
      <c r="AX2" s="174"/>
      <c r="AY2" s="174"/>
      <c r="AZ2" s="174"/>
      <c r="BA2" s="174"/>
      <c r="BB2" s="174"/>
    </row>
    <row r="3" spans="1:54" ht="14.25" thickBot="1" x14ac:dyDescent="0.2">
      <c r="B3" s="76">
        <v>44819</v>
      </c>
      <c r="C3" s="164">
        <v>2</v>
      </c>
      <c r="D3" s="175" t="s">
        <v>181</v>
      </c>
      <c r="E3" s="27" t="s">
        <v>521</v>
      </c>
      <c r="F3" s="29" t="s">
        <v>525</v>
      </c>
      <c r="G3" s="100" t="s">
        <v>463</v>
      </c>
      <c r="H3" s="75" t="s">
        <v>501</v>
      </c>
      <c r="I3" s="109">
        <v>3866667</v>
      </c>
      <c r="J3" s="100" t="s">
        <v>526</v>
      </c>
      <c r="K3" s="100"/>
      <c r="L3" s="100"/>
      <c r="M3" s="100"/>
      <c r="N3" s="100"/>
      <c r="O3" s="100"/>
      <c r="P3" s="100"/>
      <c r="Q3" s="27"/>
      <c r="R3" s="27"/>
      <c r="S3" s="27"/>
      <c r="T3" s="27"/>
      <c r="U3" s="27"/>
      <c r="V3" s="27"/>
      <c r="W3" s="27"/>
      <c r="X3" s="27"/>
      <c r="Y3" s="27"/>
      <c r="Z3" s="167"/>
      <c r="AA3" s="167"/>
      <c r="AB3" s="176"/>
      <c r="AC3" s="42" t="s">
        <v>527</v>
      </c>
      <c r="AD3" s="176" t="str">
        <f>VLOOKUP($AC3,デモテーブル[#All],2,FALSE)</f>
        <v>現預金・住信SBIネット銀行・普通口座</v>
      </c>
      <c r="AE3" s="176" t="s">
        <v>287</v>
      </c>
      <c r="AF3" s="176"/>
      <c r="AG3" s="176"/>
      <c r="AH3" s="41"/>
      <c r="AI3" s="176"/>
      <c r="AJ3" s="176"/>
      <c r="AK3" s="177"/>
      <c r="AL3" s="176"/>
      <c r="AM3" s="176"/>
      <c r="AN3" s="176"/>
      <c r="AO3" s="176"/>
      <c r="AP3" s="41">
        <f>I3</f>
        <v>3866667</v>
      </c>
      <c r="AQ3" s="176"/>
      <c r="AR3" s="178"/>
      <c r="AS3" s="176">
        <f t="shared" ref="AS3:AS12" si="0">AR3/(AP3-AR3)</f>
        <v>0</v>
      </c>
      <c r="AT3" s="173"/>
      <c r="AU3" s="173"/>
      <c r="AV3" s="176" t="str">
        <f>VLOOKUP($AC3,デモテーブル[#All],3,FALSE)</f>
        <v>2現金・米国債など</v>
      </c>
      <c r="AW3" s="176" t="str">
        <f>VLOOKUP($AC3,デモテーブル[#All],4,FALSE)</f>
        <v>2現金</v>
      </c>
      <c r="AX3" s="176" t="str">
        <f>VLOOKUP($AC3,デモテーブル[#All],5,FALSE)</f>
        <v>現預金</v>
      </c>
      <c r="AY3" s="176" t="str">
        <f>VLOOKUP($AC3,デモテーブル[#All],6,FALSE)</f>
        <v>現預金</v>
      </c>
      <c r="AZ3" s="176" t="str">
        <f>VLOOKUP($AC3,デモテーブル[#All],7,FALSE)</f>
        <v>01 日本円</v>
      </c>
      <c r="BA3" s="176" t="str">
        <f>VLOOKUP($AC3,デモテーブル[#All],12,FALSE)</f>
        <v>リスク・なし</v>
      </c>
      <c r="BB3" s="176" t="str">
        <f>VLOOKUP($AC3,デモテーブル[#All],13,FALSE)</f>
        <v>リスク・なし</v>
      </c>
    </row>
    <row r="4" spans="1:54" ht="14.25" thickBot="1" x14ac:dyDescent="0.2">
      <c r="B4" s="76">
        <v>44819</v>
      </c>
      <c r="C4" s="164">
        <v>3</v>
      </c>
      <c r="D4" s="175" t="s">
        <v>181</v>
      </c>
      <c r="E4" s="27" t="s">
        <v>521</v>
      </c>
      <c r="F4" s="100"/>
      <c r="G4" s="100" t="s">
        <v>463</v>
      </c>
      <c r="H4" s="75" t="s">
        <v>461</v>
      </c>
      <c r="I4" s="109">
        <v>708413</v>
      </c>
      <c r="J4" s="100" t="s">
        <v>526</v>
      </c>
      <c r="K4" s="100"/>
      <c r="L4" s="100"/>
      <c r="M4" s="100"/>
      <c r="N4" s="100"/>
      <c r="O4" s="100"/>
      <c r="P4" s="100"/>
      <c r="Q4" s="27"/>
      <c r="R4" s="27"/>
      <c r="S4" s="27"/>
      <c r="T4" s="27"/>
      <c r="U4" s="27"/>
      <c r="V4" s="27"/>
      <c r="W4" s="27"/>
      <c r="X4" s="27"/>
      <c r="Y4" s="27"/>
      <c r="Z4" s="167"/>
      <c r="AA4" s="167"/>
      <c r="AB4" s="176"/>
      <c r="AC4" s="42" t="s">
        <v>528</v>
      </c>
      <c r="AD4" s="176" t="str">
        <f>VLOOKUP($AC4,デモテーブル[#All],2,FALSE)</f>
        <v>現預金・住信SBIネット銀行・ハイブリッド口座</v>
      </c>
      <c r="AE4" s="176" t="s">
        <v>287</v>
      </c>
      <c r="AF4" s="176"/>
      <c r="AG4" s="176"/>
      <c r="AH4" s="41"/>
      <c r="AI4" s="176"/>
      <c r="AJ4" s="176"/>
      <c r="AK4" s="177"/>
      <c r="AL4" s="176"/>
      <c r="AM4" s="176"/>
      <c r="AN4" s="176"/>
      <c r="AO4" s="176"/>
      <c r="AP4" s="41">
        <f t="shared" ref="AP4:AP8" si="1">I4</f>
        <v>708413</v>
      </c>
      <c r="AQ4" s="176"/>
      <c r="AR4" s="178"/>
      <c r="AS4" s="176">
        <f t="shared" si="0"/>
        <v>0</v>
      </c>
      <c r="AT4" s="173"/>
      <c r="AU4" s="173"/>
      <c r="AV4" s="176" t="str">
        <f>VLOOKUP($AC4,デモテーブル[#All],3,FALSE)</f>
        <v>2現金・米国債など</v>
      </c>
      <c r="AW4" s="176" t="str">
        <f>VLOOKUP($AC4,デモテーブル[#All],4,FALSE)</f>
        <v>2現金</v>
      </c>
      <c r="AX4" s="176" t="str">
        <f>VLOOKUP($AC4,デモテーブル[#All],5,FALSE)</f>
        <v>現預金</v>
      </c>
      <c r="AY4" s="176" t="str">
        <f>VLOOKUP($AC4,デモテーブル[#All],6,FALSE)</f>
        <v>現預金</v>
      </c>
      <c r="AZ4" s="176" t="str">
        <f>VLOOKUP($AC4,デモテーブル[#All],7,FALSE)</f>
        <v>01 日本円</v>
      </c>
      <c r="BA4" s="176" t="str">
        <f>VLOOKUP($AC4,デモテーブル[#All],12,FALSE)</f>
        <v>リスク・なし</v>
      </c>
      <c r="BB4" s="176" t="str">
        <f>VLOOKUP($AC4,デモテーブル[#All],13,FALSE)</f>
        <v>リスク・なし</v>
      </c>
    </row>
    <row r="5" spans="1:54" x14ac:dyDescent="0.15">
      <c r="B5" s="76">
        <v>44819</v>
      </c>
      <c r="C5" s="164">
        <v>4</v>
      </c>
      <c r="D5" s="175" t="s">
        <v>181</v>
      </c>
      <c r="E5" s="27" t="s">
        <v>521</v>
      </c>
      <c r="F5" s="100"/>
      <c r="G5" s="100" t="s">
        <v>463</v>
      </c>
      <c r="H5" s="75" t="s">
        <v>502</v>
      </c>
      <c r="I5" s="75">
        <v>8</v>
      </c>
      <c r="J5" s="100" t="s">
        <v>526</v>
      </c>
      <c r="K5" s="100"/>
      <c r="L5" s="100"/>
      <c r="M5" s="100"/>
      <c r="N5" s="100"/>
      <c r="O5" s="100"/>
      <c r="P5" s="100"/>
      <c r="Q5" s="27"/>
      <c r="R5" s="27"/>
      <c r="S5" s="27"/>
      <c r="T5" s="27"/>
      <c r="U5" s="27"/>
      <c r="V5" s="27"/>
      <c r="W5" s="27"/>
      <c r="X5" s="27"/>
      <c r="Y5" s="27"/>
      <c r="Z5" s="167"/>
      <c r="AA5" s="167"/>
      <c r="AB5" s="176"/>
      <c r="AC5" s="42" t="s">
        <v>529</v>
      </c>
      <c r="AD5" s="176" t="str">
        <f>VLOOKUP($AC5,デモテーブル[#All],2,FALSE)</f>
        <v>現預金・住信SBIネット銀行・外貨預金</v>
      </c>
      <c r="AE5" s="176" t="s">
        <v>287</v>
      </c>
      <c r="AF5" s="176"/>
      <c r="AG5" s="176"/>
      <c r="AH5" s="41"/>
      <c r="AI5" s="176"/>
      <c r="AJ5" s="176"/>
      <c r="AK5" s="177"/>
      <c r="AL5" s="176"/>
      <c r="AM5" s="176"/>
      <c r="AN5" s="176"/>
      <c r="AO5" s="176"/>
      <c r="AP5" s="41">
        <f t="shared" si="1"/>
        <v>8</v>
      </c>
      <c r="AQ5" s="176"/>
      <c r="AR5" s="178"/>
      <c r="AS5" s="176">
        <f t="shared" si="0"/>
        <v>0</v>
      </c>
      <c r="AT5" s="173"/>
      <c r="AU5" s="173"/>
      <c r="AV5" s="176" t="str">
        <f>VLOOKUP($AC5,デモテーブル[#All],3,FALSE)</f>
        <v>2現金・米国債など</v>
      </c>
      <c r="AW5" s="176" t="str">
        <f>VLOOKUP($AC5,デモテーブル[#All],4,FALSE)</f>
        <v>2現金</v>
      </c>
      <c r="AX5" s="176" t="str">
        <f>VLOOKUP($AC5,デモテーブル[#All],5,FALSE)</f>
        <v>現預金</v>
      </c>
      <c r="AY5" s="176" t="str">
        <f>VLOOKUP($AC5,デモテーブル[#All],6,FALSE)</f>
        <v>現預金</v>
      </c>
      <c r="AZ5" s="176" t="str">
        <f>VLOOKUP($AC5,デモテーブル[#All],7,FALSE)</f>
        <v>90 その他（円換算）</v>
      </c>
      <c r="BA5" s="176" t="str">
        <f>VLOOKUP($AC5,デモテーブル[#All],12,FALSE)</f>
        <v>リスク・有</v>
      </c>
      <c r="BB5" s="176" t="str">
        <f>VLOOKUP($AC5,デモテーブル[#All],13,FALSE)</f>
        <v>リスク・なし</v>
      </c>
    </row>
    <row r="6" spans="1:54" x14ac:dyDescent="0.15">
      <c r="B6" s="76">
        <v>44819</v>
      </c>
      <c r="C6" s="164">
        <v>5</v>
      </c>
      <c r="D6" s="175" t="s">
        <v>181</v>
      </c>
      <c r="E6" s="27" t="s">
        <v>521</v>
      </c>
      <c r="F6" s="100"/>
      <c r="G6" s="100" t="s">
        <v>463</v>
      </c>
      <c r="H6" s="100"/>
      <c r="I6" s="100"/>
      <c r="J6" s="100"/>
      <c r="K6" s="100"/>
      <c r="L6" s="100"/>
      <c r="M6" s="100"/>
      <c r="N6" s="100"/>
      <c r="O6" s="100"/>
      <c r="P6" s="100"/>
      <c r="Q6" s="27"/>
      <c r="R6" s="27"/>
      <c r="S6" s="27"/>
      <c r="T6" s="27"/>
      <c r="U6" s="27"/>
      <c r="V6" s="27"/>
      <c r="W6" s="27"/>
      <c r="X6" s="27"/>
      <c r="Y6" s="27"/>
      <c r="Z6" s="167"/>
      <c r="AA6" s="167"/>
      <c r="AB6" s="176"/>
      <c r="AC6" s="176"/>
      <c r="AD6" s="176" t="e">
        <f>VLOOKUP($AC6,デモテーブル[#All],2,FALSE)</f>
        <v>#N/A</v>
      </c>
      <c r="AE6" s="176" t="s">
        <v>287</v>
      </c>
      <c r="AF6" s="176"/>
      <c r="AG6" s="176"/>
      <c r="AH6" s="41"/>
      <c r="AI6" s="176"/>
      <c r="AJ6" s="176"/>
      <c r="AK6" s="177"/>
      <c r="AL6" s="176"/>
      <c r="AM6" s="176"/>
      <c r="AN6" s="176"/>
      <c r="AO6" s="176"/>
      <c r="AP6" s="41">
        <f t="shared" si="1"/>
        <v>0</v>
      </c>
      <c r="AQ6" s="176"/>
      <c r="AR6" s="178"/>
      <c r="AS6" s="176" t="e">
        <f t="shared" si="0"/>
        <v>#DIV/0!</v>
      </c>
      <c r="AT6" s="173"/>
      <c r="AU6" s="173"/>
      <c r="AV6" s="176" t="e">
        <f>VLOOKUP($AC6,デモテーブル[#All],3,FALSE)</f>
        <v>#N/A</v>
      </c>
      <c r="AW6" s="176" t="e">
        <f>VLOOKUP($AC6,デモテーブル[#All],4,FALSE)</f>
        <v>#N/A</v>
      </c>
      <c r="AX6" s="176" t="e">
        <f>VLOOKUP($AC6,デモテーブル[#All],5,FALSE)</f>
        <v>#N/A</v>
      </c>
      <c r="AY6" s="176" t="e">
        <f>VLOOKUP($AC6,デモテーブル[#All],6,FALSE)</f>
        <v>#N/A</v>
      </c>
      <c r="AZ6" s="176" t="e">
        <f>VLOOKUP($AC6,デモテーブル[#All],7,FALSE)</f>
        <v>#N/A</v>
      </c>
      <c r="BA6" s="176" t="e">
        <f>VLOOKUP($AC6,デモテーブル[#All],12,FALSE)</f>
        <v>#N/A</v>
      </c>
      <c r="BB6" s="176" t="e">
        <f>VLOOKUP($AC6,デモテーブル[#All],13,FALSE)</f>
        <v>#N/A</v>
      </c>
    </row>
    <row r="7" spans="1:54" x14ac:dyDescent="0.15">
      <c r="B7" s="76">
        <v>44819</v>
      </c>
      <c r="C7" s="164">
        <v>6</v>
      </c>
      <c r="D7" s="175" t="s">
        <v>181</v>
      </c>
      <c r="E7" s="27" t="s">
        <v>521</v>
      </c>
      <c r="F7" s="100"/>
      <c r="G7" s="100" t="s">
        <v>463</v>
      </c>
      <c r="H7" s="100"/>
      <c r="I7" s="100"/>
      <c r="J7" s="100"/>
      <c r="K7" s="100"/>
      <c r="L7" s="100"/>
      <c r="M7" s="100"/>
      <c r="N7" s="100"/>
      <c r="O7" s="100"/>
      <c r="P7" s="100"/>
      <c r="Q7" s="27"/>
      <c r="R7" s="27"/>
      <c r="S7" s="27"/>
      <c r="T7" s="27"/>
      <c r="U7" s="27"/>
      <c r="V7" s="27"/>
      <c r="W7" s="27"/>
      <c r="X7" s="27"/>
      <c r="Y7" s="27"/>
      <c r="Z7" s="167"/>
      <c r="AA7" s="167"/>
      <c r="AB7" s="176"/>
      <c r="AC7" s="176"/>
      <c r="AD7" s="176" t="e">
        <f>VLOOKUP($AC7,デモテーブル[#All],2,FALSE)</f>
        <v>#N/A</v>
      </c>
      <c r="AE7" s="176" t="s">
        <v>287</v>
      </c>
      <c r="AF7" s="176"/>
      <c r="AG7" s="176"/>
      <c r="AH7" s="41"/>
      <c r="AI7" s="176"/>
      <c r="AJ7" s="176"/>
      <c r="AK7" s="177"/>
      <c r="AL7" s="176"/>
      <c r="AM7" s="176"/>
      <c r="AN7" s="176"/>
      <c r="AO7" s="176"/>
      <c r="AP7" s="41">
        <f t="shared" si="1"/>
        <v>0</v>
      </c>
      <c r="AQ7" s="176"/>
      <c r="AR7" s="178"/>
      <c r="AS7" s="176" t="e">
        <f t="shared" si="0"/>
        <v>#DIV/0!</v>
      </c>
      <c r="AT7" s="173"/>
      <c r="AU7" s="173"/>
      <c r="AV7" s="176" t="e">
        <f>VLOOKUP($AC7,デモテーブル[#All],3,FALSE)</f>
        <v>#N/A</v>
      </c>
      <c r="AW7" s="176" t="e">
        <f>VLOOKUP($AC7,デモテーブル[#All],4,FALSE)</f>
        <v>#N/A</v>
      </c>
      <c r="AX7" s="176" t="e">
        <f>VLOOKUP($AC7,デモテーブル[#All],5,FALSE)</f>
        <v>#N/A</v>
      </c>
      <c r="AY7" s="176" t="e">
        <f>VLOOKUP($AC7,デモテーブル[#All],6,FALSE)</f>
        <v>#N/A</v>
      </c>
      <c r="AZ7" s="176" t="e">
        <f>VLOOKUP($AC7,デモテーブル[#All],7,FALSE)</f>
        <v>#N/A</v>
      </c>
      <c r="BA7" s="176" t="e">
        <f>VLOOKUP($AC7,デモテーブル[#All],12,FALSE)</f>
        <v>#N/A</v>
      </c>
      <c r="BB7" s="176" t="e">
        <f>VLOOKUP($AC7,デモテーブル[#All],13,FALSE)</f>
        <v>#N/A</v>
      </c>
    </row>
    <row r="8" spans="1:54" x14ac:dyDescent="0.15">
      <c r="B8" s="76">
        <v>44819</v>
      </c>
      <c r="C8" s="164">
        <v>7</v>
      </c>
      <c r="D8" s="175" t="s">
        <v>181</v>
      </c>
      <c r="E8" s="27" t="s">
        <v>521</v>
      </c>
      <c r="F8" s="100"/>
      <c r="G8" s="100" t="s">
        <v>463</v>
      </c>
      <c r="H8" s="100"/>
      <c r="I8" s="100"/>
      <c r="J8" s="100"/>
      <c r="K8" s="100"/>
      <c r="L8" s="100"/>
      <c r="M8" s="100"/>
      <c r="N8" s="100"/>
      <c r="O8" s="100"/>
      <c r="P8" s="100"/>
      <c r="Q8" s="27"/>
      <c r="R8" s="27"/>
      <c r="S8" s="27"/>
      <c r="T8" s="27"/>
      <c r="U8" s="27"/>
      <c r="V8" s="27"/>
      <c r="W8" s="27"/>
      <c r="X8" s="27"/>
      <c r="Y8" s="27"/>
      <c r="Z8" s="167"/>
      <c r="AA8" s="167"/>
      <c r="AB8" s="176"/>
      <c r="AC8" s="176"/>
      <c r="AD8" s="176" t="e">
        <f>VLOOKUP($AC8,デモテーブル[#All],2,FALSE)</f>
        <v>#N/A</v>
      </c>
      <c r="AE8" s="176" t="s">
        <v>287</v>
      </c>
      <c r="AF8" s="176"/>
      <c r="AG8" s="176"/>
      <c r="AH8" s="41"/>
      <c r="AI8" s="176"/>
      <c r="AJ8" s="176"/>
      <c r="AK8" s="177"/>
      <c r="AL8" s="176"/>
      <c r="AM8" s="176"/>
      <c r="AN8" s="176"/>
      <c r="AO8" s="176"/>
      <c r="AP8" s="41">
        <f t="shared" si="1"/>
        <v>0</v>
      </c>
      <c r="AQ8" s="176"/>
      <c r="AR8" s="178"/>
      <c r="AS8" s="176" t="e">
        <f t="shared" si="0"/>
        <v>#DIV/0!</v>
      </c>
      <c r="AT8" s="173"/>
      <c r="AU8" s="173"/>
      <c r="AV8" s="176" t="e">
        <f>VLOOKUP($AC8,デモテーブル[#All],3,FALSE)</f>
        <v>#N/A</v>
      </c>
      <c r="AW8" s="176" t="e">
        <f>VLOOKUP($AC8,デモテーブル[#All],4,FALSE)</f>
        <v>#N/A</v>
      </c>
      <c r="AX8" s="176" t="e">
        <f>VLOOKUP($AC8,デモテーブル[#All],5,FALSE)</f>
        <v>#N/A</v>
      </c>
      <c r="AY8" s="176" t="e">
        <f>VLOOKUP($AC8,デモテーブル[#All],6,FALSE)</f>
        <v>#N/A</v>
      </c>
      <c r="AZ8" s="176" t="e">
        <f>VLOOKUP($AC8,デモテーブル[#All],7,FALSE)</f>
        <v>#N/A</v>
      </c>
      <c r="BA8" s="176" t="e">
        <f>VLOOKUP($AC8,デモテーブル[#All],12,FALSE)</f>
        <v>#N/A</v>
      </c>
      <c r="BB8" s="176" t="e">
        <f>VLOOKUP($AC8,デモテーブル[#All],13,FALSE)</f>
        <v>#N/A</v>
      </c>
    </row>
    <row r="9" spans="1:54" ht="14.25" thickBot="1" x14ac:dyDescent="0.2">
      <c r="B9" s="76">
        <v>44819</v>
      </c>
      <c r="C9" s="164">
        <v>8</v>
      </c>
      <c r="D9" s="73" t="s">
        <v>181</v>
      </c>
      <c r="E9" s="47" t="s">
        <v>530</v>
      </c>
      <c r="F9" s="165" t="s">
        <v>522</v>
      </c>
      <c r="G9" s="169"/>
      <c r="H9" s="48" t="s">
        <v>513</v>
      </c>
      <c r="I9" s="48" t="s">
        <v>149</v>
      </c>
      <c r="J9" s="165" t="s">
        <v>150</v>
      </c>
      <c r="K9" s="165" t="s">
        <v>151</v>
      </c>
      <c r="L9" s="165" t="s">
        <v>152</v>
      </c>
      <c r="M9" s="165" t="s">
        <v>153</v>
      </c>
      <c r="N9" s="165" t="s">
        <v>154</v>
      </c>
      <c r="O9" s="165" t="s">
        <v>155</v>
      </c>
      <c r="P9" s="48"/>
      <c r="Q9" s="47"/>
      <c r="R9" s="47"/>
      <c r="S9" s="47"/>
      <c r="T9" s="47"/>
      <c r="U9" s="47"/>
      <c r="V9" s="47"/>
      <c r="W9" s="47"/>
      <c r="X9" s="47"/>
      <c r="Y9" s="47"/>
      <c r="Z9" s="167"/>
      <c r="AA9" s="167"/>
      <c r="AB9" s="174" t="s">
        <v>531</v>
      </c>
      <c r="AC9" s="44"/>
      <c r="AD9" s="174"/>
      <c r="AE9" s="174"/>
      <c r="AF9" s="174"/>
      <c r="AG9" s="174"/>
      <c r="AH9" s="46"/>
      <c r="AI9" s="174"/>
      <c r="AJ9" s="174"/>
      <c r="AK9" s="179"/>
      <c r="AL9" s="174"/>
      <c r="AM9" s="174"/>
      <c r="AN9" s="174"/>
      <c r="AO9" s="174"/>
      <c r="AP9" s="180"/>
      <c r="AQ9" s="174"/>
      <c r="AR9" s="180"/>
      <c r="AS9" s="174"/>
      <c r="AT9" s="173"/>
      <c r="AU9" s="173"/>
      <c r="AV9" s="174"/>
      <c r="AW9" s="174"/>
      <c r="AX9" s="174"/>
      <c r="AY9" s="174"/>
      <c r="AZ9" s="174"/>
      <c r="BA9" s="174"/>
      <c r="BB9" s="174"/>
    </row>
    <row r="10" spans="1:54" ht="14.25" thickBot="1" x14ac:dyDescent="0.2">
      <c r="B10" s="76">
        <v>44819</v>
      </c>
      <c r="C10" s="164">
        <v>9</v>
      </c>
      <c r="D10" s="73" t="s">
        <v>181</v>
      </c>
      <c r="E10" s="27" t="s">
        <v>530</v>
      </c>
      <c r="F10" s="181" t="s">
        <v>525</v>
      </c>
      <c r="G10" s="100" t="s">
        <v>463</v>
      </c>
      <c r="H10" s="182" t="s">
        <v>532</v>
      </c>
      <c r="I10" s="183">
        <v>100002</v>
      </c>
      <c r="J10" s="100" t="s">
        <v>526</v>
      </c>
      <c r="K10" s="40"/>
      <c r="L10" s="100"/>
      <c r="M10" s="100"/>
      <c r="N10" s="100"/>
      <c r="O10" s="100"/>
      <c r="P10" s="100"/>
      <c r="Q10" s="27"/>
      <c r="R10" s="27"/>
      <c r="S10" s="27"/>
      <c r="T10" s="27"/>
      <c r="U10" s="27"/>
      <c r="V10" s="27"/>
      <c r="W10" s="27"/>
      <c r="X10" s="27"/>
      <c r="Y10" s="27"/>
      <c r="Z10" s="167"/>
      <c r="AA10" s="167"/>
      <c r="AB10" s="100"/>
      <c r="AC10" s="42" t="s">
        <v>533</v>
      </c>
      <c r="AD10" s="176" t="str">
        <f>VLOOKUP($AC10,デモテーブル[#All],2,FALSE)</f>
        <v>現預金・SBI証券・日本円</v>
      </c>
      <c r="AE10" s="100" t="s">
        <v>287</v>
      </c>
      <c r="AF10" s="100"/>
      <c r="AG10" s="100"/>
      <c r="AH10" s="101"/>
      <c r="AI10" s="100"/>
      <c r="AJ10" s="101"/>
      <c r="AK10" s="100"/>
      <c r="AL10" s="100"/>
      <c r="AM10" s="100"/>
      <c r="AN10" s="100"/>
      <c r="AO10" s="100"/>
      <c r="AP10" s="63">
        <f>I10</f>
        <v>100002</v>
      </c>
      <c r="AQ10" s="100"/>
      <c r="AR10" s="41"/>
      <c r="AS10" s="176">
        <f t="shared" si="0"/>
        <v>0</v>
      </c>
      <c r="AT10" s="102"/>
      <c r="AU10" s="102"/>
      <c r="AV10" s="100" t="str">
        <f>VLOOKUP($AC10,デモテーブル[#All],3,FALSE)</f>
        <v>2現金・米国債など</v>
      </c>
      <c r="AW10" s="100" t="str">
        <f>VLOOKUP($AC10,デモテーブル[#All],4,FALSE)</f>
        <v>2現金</v>
      </c>
      <c r="AX10" s="100" t="str">
        <f>VLOOKUP($AC10,デモテーブル[#All],5,FALSE)</f>
        <v>現預金</v>
      </c>
      <c r="AY10" s="100" t="str">
        <f>VLOOKUP($AC10,デモテーブル[#All],6,FALSE)</f>
        <v>現預金</v>
      </c>
      <c r="AZ10" s="100" t="str">
        <f>VLOOKUP($AC10,デモテーブル[#All],7,FALSE)</f>
        <v>01 日本円</v>
      </c>
      <c r="BA10" s="100" t="str">
        <f>VLOOKUP($AC10,デモテーブル[#All],12,FALSE)</f>
        <v>リスク・なし</v>
      </c>
      <c r="BB10" s="100" t="str">
        <f>VLOOKUP($AC10,デモテーブル[#All],13,FALSE)</f>
        <v>リスク・なし</v>
      </c>
    </row>
    <row r="11" spans="1:54" ht="14.25" thickBot="1" x14ac:dyDescent="0.2">
      <c r="B11" s="76">
        <v>44819</v>
      </c>
      <c r="C11" s="164">
        <v>10</v>
      </c>
      <c r="D11" s="73" t="s">
        <v>181</v>
      </c>
      <c r="E11" s="27" t="s">
        <v>530</v>
      </c>
      <c r="F11" s="100"/>
      <c r="G11" s="100" t="s">
        <v>463</v>
      </c>
      <c r="H11" s="182" t="s">
        <v>176</v>
      </c>
      <c r="I11" s="183">
        <v>25000</v>
      </c>
      <c r="J11" s="40" t="s">
        <v>534</v>
      </c>
      <c r="K11" s="40"/>
      <c r="L11" s="184" t="s">
        <v>535</v>
      </c>
      <c r="M11" s="103" t="s">
        <v>274</v>
      </c>
      <c r="N11" s="104">
        <v>133.88999999999999</v>
      </c>
      <c r="O11" s="40" t="s">
        <v>536</v>
      </c>
      <c r="P11" s="40"/>
      <c r="Q11" s="40" t="s">
        <v>537</v>
      </c>
      <c r="R11" s="27"/>
      <c r="S11" s="27"/>
      <c r="T11" s="27"/>
      <c r="U11" s="27"/>
      <c r="V11" s="27"/>
      <c r="W11" s="27"/>
      <c r="X11" s="27"/>
      <c r="Y11" s="27"/>
      <c r="Z11" s="167"/>
      <c r="AA11" s="167"/>
      <c r="AB11" s="100"/>
      <c r="AC11" s="42" t="s">
        <v>538</v>
      </c>
      <c r="AD11" s="176" t="str">
        <f>VLOOKUP($AC11,デモテーブル[#All],2,FALSE)</f>
        <v>現預金・SBI証券・米ドル</v>
      </c>
      <c r="AE11" s="100" t="s">
        <v>287</v>
      </c>
      <c r="AF11" s="100"/>
      <c r="AG11" s="100"/>
      <c r="AH11" s="101"/>
      <c r="AI11" s="100"/>
      <c r="AJ11" s="101"/>
      <c r="AK11" s="100"/>
      <c r="AL11" s="100"/>
      <c r="AM11" s="100"/>
      <c r="AN11" s="100"/>
      <c r="AO11" s="40" t="s">
        <v>537</v>
      </c>
      <c r="AP11" s="63">
        <f>I11*N11</f>
        <v>3347249.9999999995</v>
      </c>
      <c r="AQ11" s="100"/>
      <c r="AR11" s="41"/>
      <c r="AS11" s="176">
        <f t="shared" si="0"/>
        <v>0</v>
      </c>
      <c r="AT11" s="102"/>
      <c r="AU11" s="102"/>
      <c r="AV11" s="100" t="str">
        <f>VLOOKUP($AC11,デモテーブル[#All],3,FALSE)</f>
        <v>2現金・米国債など</v>
      </c>
      <c r="AW11" s="100" t="str">
        <f>VLOOKUP($AC11,デモテーブル[#All],4,FALSE)</f>
        <v>2現金</v>
      </c>
      <c r="AX11" s="100" t="str">
        <f>VLOOKUP($AC11,デモテーブル[#All],5,FALSE)</f>
        <v>現預金</v>
      </c>
      <c r="AY11" s="100" t="str">
        <f>VLOOKUP($AC11,デモテーブル[#All],6,FALSE)</f>
        <v>現預金</v>
      </c>
      <c r="AZ11" s="100" t="str">
        <f>VLOOKUP($AC11,デモテーブル[#All],7,FALSE)</f>
        <v>02 米ドル（円換算）</v>
      </c>
      <c r="BA11" s="100" t="str">
        <f>VLOOKUP($AC11,デモテーブル[#All],12,FALSE)</f>
        <v>リスク・有</v>
      </c>
      <c r="BB11" s="100" t="str">
        <f>VLOOKUP($AC11,デモテーブル[#All],13,FALSE)</f>
        <v>リスク・なし</v>
      </c>
    </row>
    <row r="12" spans="1:54" x14ac:dyDescent="0.15">
      <c r="B12" s="76">
        <v>44819</v>
      </c>
      <c r="C12" s="164">
        <v>11</v>
      </c>
      <c r="D12" s="73" t="s">
        <v>181</v>
      </c>
      <c r="E12" s="27" t="s">
        <v>530</v>
      </c>
      <c r="F12" s="100"/>
      <c r="G12" s="100" t="s">
        <v>463</v>
      </c>
      <c r="H12" s="182"/>
      <c r="I12" s="183"/>
      <c r="J12" s="100" t="s">
        <v>539</v>
      </c>
      <c r="K12" s="100"/>
      <c r="L12" s="184" t="s">
        <v>535</v>
      </c>
      <c r="M12" s="103"/>
      <c r="N12" s="104"/>
      <c r="O12" s="100"/>
      <c r="P12" s="100"/>
      <c r="Q12" s="40" t="s">
        <v>537</v>
      </c>
      <c r="R12" s="27"/>
      <c r="S12" s="27"/>
      <c r="T12" s="27"/>
      <c r="U12" s="27"/>
      <c r="V12" s="27"/>
      <c r="W12" s="27"/>
      <c r="X12" s="27"/>
      <c r="Y12" s="27"/>
      <c r="Z12" s="167"/>
      <c r="AA12" s="167"/>
      <c r="AB12" s="100"/>
      <c r="AC12" s="42"/>
      <c r="AD12" s="176" t="e">
        <f>VLOOKUP($AC12,デモテーブル[#All],2,FALSE)</f>
        <v>#N/A</v>
      </c>
      <c r="AE12" s="100" t="s">
        <v>287</v>
      </c>
      <c r="AF12" s="100"/>
      <c r="AG12" s="100"/>
      <c r="AH12" s="101"/>
      <c r="AI12" s="100"/>
      <c r="AJ12" s="101"/>
      <c r="AK12" s="100"/>
      <c r="AL12" s="100"/>
      <c r="AM12" s="100"/>
      <c r="AN12" s="100"/>
      <c r="AO12" s="40" t="s">
        <v>537</v>
      </c>
      <c r="AP12" s="63">
        <f t="shared" ref="AP12" si="2">I12</f>
        <v>0</v>
      </c>
      <c r="AQ12" s="100"/>
      <c r="AR12" s="41"/>
      <c r="AS12" s="176" t="e">
        <f t="shared" si="0"/>
        <v>#DIV/0!</v>
      </c>
      <c r="AT12" s="102"/>
      <c r="AU12" s="102"/>
      <c r="AV12" s="100" t="e">
        <f>VLOOKUP($AC12,デモテーブル[#All],3,FALSE)</f>
        <v>#N/A</v>
      </c>
      <c r="AW12" s="100" t="e">
        <f>VLOOKUP($AC12,デモテーブル[#All],4,FALSE)</f>
        <v>#N/A</v>
      </c>
      <c r="AX12" s="100" t="e">
        <f>VLOOKUP($AC12,デモテーブル[#All],5,FALSE)</f>
        <v>#N/A</v>
      </c>
      <c r="AY12" s="100" t="e">
        <f>VLOOKUP($AC12,デモテーブル[#All],6,FALSE)</f>
        <v>#N/A</v>
      </c>
      <c r="AZ12" s="100" t="e">
        <f>VLOOKUP($AC12,デモテーブル[#All],7,FALSE)</f>
        <v>#N/A</v>
      </c>
      <c r="BA12" s="100" t="e">
        <f>VLOOKUP($AC12,デモテーブル[#All],12,FALSE)</f>
        <v>#N/A</v>
      </c>
      <c r="BB12" s="100" t="e">
        <f>VLOOKUP($AC12,デモテーブル[#All],13,FALSE)</f>
        <v>#N/A</v>
      </c>
    </row>
    <row r="13" spans="1:54" x14ac:dyDescent="0.15">
      <c r="B13" s="76">
        <v>44819</v>
      </c>
      <c r="C13" s="164">
        <v>12</v>
      </c>
      <c r="D13" s="73" t="s">
        <v>181</v>
      </c>
      <c r="E13" s="47" t="s">
        <v>530</v>
      </c>
      <c r="F13" s="165" t="s">
        <v>522</v>
      </c>
      <c r="G13" s="43"/>
      <c r="H13" s="185" t="s">
        <v>540</v>
      </c>
      <c r="I13" s="165" t="s">
        <v>149</v>
      </c>
      <c r="J13" s="43" t="s">
        <v>150</v>
      </c>
      <c r="K13" s="43" t="s">
        <v>151</v>
      </c>
      <c r="L13" s="186" t="s">
        <v>541</v>
      </c>
      <c r="M13" s="43" t="s">
        <v>153</v>
      </c>
      <c r="N13" s="43" t="s">
        <v>154</v>
      </c>
      <c r="O13" s="43" t="s">
        <v>155</v>
      </c>
      <c r="P13" s="48" t="s">
        <v>523</v>
      </c>
      <c r="Q13" s="47"/>
      <c r="R13" s="47"/>
      <c r="S13" s="47"/>
      <c r="T13" s="47"/>
      <c r="U13" s="47"/>
      <c r="V13" s="47"/>
      <c r="W13" s="47"/>
      <c r="X13" s="47"/>
      <c r="Y13" s="47"/>
      <c r="Z13" s="167"/>
      <c r="AA13" s="167"/>
      <c r="AB13" s="43" t="s">
        <v>542</v>
      </c>
      <c r="AC13" s="44"/>
      <c r="AD13" s="43"/>
      <c r="AE13" s="43"/>
      <c r="AF13" s="43"/>
      <c r="AG13" s="43"/>
      <c r="AH13" s="45"/>
      <c r="AI13" s="43"/>
      <c r="AJ13" s="45"/>
      <c r="AK13" s="43"/>
      <c r="AL13" s="43"/>
      <c r="AM13" s="43"/>
      <c r="AN13" s="43"/>
      <c r="AO13" s="43"/>
      <c r="AP13" s="62"/>
      <c r="AQ13" s="43"/>
      <c r="AR13" s="46"/>
      <c r="AS13" s="55"/>
      <c r="AT13" s="86"/>
      <c r="AU13" s="86"/>
      <c r="AV13" s="43"/>
      <c r="AW13" s="43"/>
      <c r="AX13" s="43"/>
      <c r="AY13" s="43"/>
      <c r="AZ13" s="43"/>
      <c r="BA13" s="43"/>
      <c r="BB13" s="43"/>
    </row>
    <row r="14" spans="1:54" ht="13.5" customHeight="1" x14ac:dyDescent="0.15">
      <c r="B14" s="76">
        <v>44819</v>
      </c>
      <c r="C14" s="164">
        <v>13</v>
      </c>
      <c r="D14" s="73" t="s">
        <v>181</v>
      </c>
      <c r="E14" s="6" t="s">
        <v>530</v>
      </c>
      <c r="F14" s="29" t="s">
        <v>543</v>
      </c>
      <c r="G14" s="9" t="e">
        <f t="shared" ref="G14:G77" si="3">LEFT(H13, FIND(" ", H13) - 1 )</f>
        <v>#VALUE!</v>
      </c>
      <c r="H14" s="10" t="s">
        <v>128</v>
      </c>
      <c r="I14" s="10" t="s">
        <v>127</v>
      </c>
      <c r="J14" s="10"/>
      <c r="K14" s="11"/>
      <c r="L14" s="14" t="s">
        <v>128</v>
      </c>
      <c r="M14" s="14" t="s">
        <v>127</v>
      </c>
      <c r="N14" s="14"/>
      <c r="O14" s="14"/>
      <c r="P14" s="87" t="s">
        <v>544</v>
      </c>
      <c r="Z14" s="167"/>
      <c r="AA14" s="167"/>
      <c r="AB14" s="10"/>
      <c r="AC14" s="187" t="e">
        <f t="shared" ref="AC14:AC77" si="4">G14</f>
        <v>#VALUE!</v>
      </c>
      <c r="AD14" s="10" t="e">
        <f>VLOOKUP($AC14,デモテーブル[#All],2,FALSE)</f>
        <v>#VALUE!</v>
      </c>
      <c r="AE14" s="10" t="s">
        <v>15</v>
      </c>
      <c r="AF14" s="10" t="str">
        <f t="shared" ref="AF14:AF77" si="5">H14</f>
        <v>1541 純プラ信 メールアラート画面へ</v>
      </c>
      <c r="AG14" s="10"/>
      <c r="AH14" s="12" t="str">
        <f t="shared" ref="AH14:AH77" si="6">I14</f>
        <v xml:space="preserve">現買 現売 </v>
      </c>
      <c r="AI14" s="10"/>
      <c r="AJ14" s="12">
        <f t="shared" ref="AJ14:AJ77" si="7">J14</f>
        <v>0</v>
      </c>
      <c r="AK14" s="10"/>
      <c r="AL14" s="10"/>
      <c r="AM14" s="10"/>
      <c r="AN14" s="10"/>
      <c r="AO14" s="10"/>
      <c r="AP14" s="66">
        <f t="shared" ref="AP14:AP77" si="8">K14</f>
        <v>0</v>
      </c>
      <c r="AQ14" s="10"/>
      <c r="AR14" s="38">
        <f t="shared" ref="AR14:AR77" si="9">O14</f>
        <v>0</v>
      </c>
      <c r="AS14" s="56" t="e">
        <f>AR14/(AP14-AR14)</f>
        <v>#DIV/0!</v>
      </c>
      <c r="AT14" s="85"/>
      <c r="AU14" s="85"/>
      <c r="AV14" s="10" t="e">
        <f>VLOOKUP($AC14,デモテーブル[#All],3,FALSE)</f>
        <v>#VALUE!</v>
      </c>
      <c r="AW14" s="10" t="e">
        <f>VLOOKUP($AC14,デモテーブル[#All],4,FALSE)</f>
        <v>#VALUE!</v>
      </c>
      <c r="AX14" s="10" t="e">
        <f>VLOOKUP($AC14,デモテーブル[#All],5,FALSE)</f>
        <v>#VALUE!</v>
      </c>
      <c r="AY14" s="10" t="e">
        <f>VLOOKUP($AC14,デモテーブル[#All],6,FALSE)</f>
        <v>#VALUE!</v>
      </c>
      <c r="AZ14" s="10" t="e">
        <f>VLOOKUP($AC14,デモテーブル[#All],7,FALSE)</f>
        <v>#VALUE!</v>
      </c>
      <c r="BA14" s="10" t="e">
        <f>VLOOKUP($AC14,デモテーブル[#All],12,FALSE)</f>
        <v>#VALUE!</v>
      </c>
      <c r="BB14" s="10" t="e">
        <f>VLOOKUP($AC14,デモテーブル[#All],13,FALSE)</f>
        <v>#VALUE!</v>
      </c>
    </row>
    <row r="15" spans="1:54" x14ac:dyDescent="0.15">
      <c r="B15" s="76">
        <v>44819</v>
      </c>
      <c r="C15" s="164">
        <v>14</v>
      </c>
      <c r="D15" s="73" t="s">
        <v>181</v>
      </c>
      <c r="E15" s="6" t="s">
        <v>530</v>
      </c>
      <c r="F15" s="29" t="s">
        <v>545</v>
      </c>
      <c r="G15" s="9" t="str">
        <f t="shared" si="3"/>
        <v>1541</v>
      </c>
      <c r="H15" s="10">
        <v>13</v>
      </c>
      <c r="I15" s="12">
        <v>3710</v>
      </c>
      <c r="J15" s="12">
        <v>3610</v>
      </c>
      <c r="K15" s="11">
        <v>46930</v>
      </c>
      <c r="L15" s="15">
        <v>13</v>
      </c>
      <c r="M15" s="15">
        <v>3710</v>
      </c>
      <c r="N15" s="15">
        <v>3610</v>
      </c>
      <c r="O15" s="15">
        <v>-1300</v>
      </c>
      <c r="Z15" s="167"/>
      <c r="AA15" s="167"/>
      <c r="AB15" s="10"/>
      <c r="AC15" s="187" t="str">
        <f t="shared" si="4"/>
        <v>1541</v>
      </c>
      <c r="AD15" s="10" t="str">
        <f>VLOOKUP($AC15,デモテーブル[#All],2,FALSE)</f>
        <v>純プラチナ上場信託</v>
      </c>
      <c r="AE15" s="10" t="s">
        <v>15</v>
      </c>
      <c r="AF15" s="10">
        <f t="shared" si="5"/>
        <v>13</v>
      </c>
      <c r="AG15" s="10"/>
      <c r="AH15" s="12">
        <f t="shared" si="6"/>
        <v>3710</v>
      </c>
      <c r="AI15" s="10"/>
      <c r="AJ15" s="12">
        <f t="shared" si="7"/>
        <v>3610</v>
      </c>
      <c r="AK15" s="10"/>
      <c r="AL15" s="10"/>
      <c r="AM15" s="10"/>
      <c r="AN15" s="10"/>
      <c r="AO15" s="10"/>
      <c r="AP15" s="66">
        <f t="shared" si="8"/>
        <v>46930</v>
      </c>
      <c r="AQ15" s="10"/>
      <c r="AR15" s="38">
        <f t="shared" si="9"/>
        <v>-1300</v>
      </c>
      <c r="AS15" s="56">
        <f t="shared" ref="AS15:AS78" si="10">AR15/(AP15-AR15)</f>
        <v>-2.6954177897574125E-2</v>
      </c>
      <c r="AT15" s="85"/>
      <c r="AU15" s="85"/>
      <c r="AV15" s="10" t="str">
        <f>VLOOKUP($AC15,デモテーブル[#All],3,FALSE)</f>
        <v>3貴金属･ｺﾓ・仮通</v>
      </c>
      <c r="AW15" s="10" t="str">
        <f>VLOOKUP($AC15,デモテーブル[#All],4,FALSE)</f>
        <v>3貴金属</v>
      </c>
      <c r="AX15" s="10" t="str">
        <f>VLOOKUP($AC15,デモテーブル[#All],5,FALSE)</f>
        <v>プラチナ</v>
      </c>
      <c r="AY15" s="10" t="str">
        <f>VLOOKUP($AC15,デモテーブル[#All],6,FALSE)</f>
        <v>国内・プラチナ</v>
      </c>
      <c r="AZ15" s="10" t="str">
        <f>VLOOKUP($AC15,デモテーブル[#All],7,FALSE)</f>
        <v>01 日本円</v>
      </c>
      <c r="BA15" s="10" t="str">
        <f>VLOOKUP($AC15,デモテーブル[#All],12,FALSE)</f>
        <v>リスク・なし</v>
      </c>
      <c r="BB15" s="10" t="str">
        <f>VLOOKUP($AC15,デモテーブル[#All],13,FALSE)</f>
        <v>リスク・なし</v>
      </c>
    </row>
    <row r="16" spans="1:54" x14ac:dyDescent="0.15">
      <c r="B16" s="76">
        <v>44819</v>
      </c>
      <c r="C16" s="164">
        <v>15</v>
      </c>
      <c r="D16" s="73" t="s">
        <v>181</v>
      </c>
      <c r="E16" s="6" t="s">
        <v>530</v>
      </c>
      <c r="G16" s="9" t="e">
        <f t="shared" si="3"/>
        <v>#VALUE!</v>
      </c>
      <c r="H16" s="10" t="s">
        <v>129</v>
      </c>
      <c r="I16" s="10" t="s">
        <v>127</v>
      </c>
      <c r="J16" s="10"/>
      <c r="K16" s="11"/>
      <c r="L16" s="14" t="s">
        <v>129</v>
      </c>
      <c r="M16" s="14" t="s">
        <v>127</v>
      </c>
      <c r="N16" s="14"/>
      <c r="O16" s="14"/>
      <c r="Z16" s="167"/>
      <c r="AA16" s="167"/>
      <c r="AB16" s="10"/>
      <c r="AC16" s="187" t="e">
        <f t="shared" si="4"/>
        <v>#VALUE!</v>
      </c>
      <c r="AD16" s="10" t="e">
        <f>VLOOKUP($AC16,デモテーブル[#All],2,FALSE)</f>
        <v>#VALUE!</v>
      </c>
      <c r="AE16" s="10" t="s">
        <v>15</v>
      </c>
      <c r="AF16" s="10" t="str">
        <f t="shared" si="5"/>
        <v>9020 ＪＲ東 メールアラート画面へ</v>
      </c>
      <c r="AG16" s="10"/>
      <c r="AH16" s="12" t="str">
        <f t="shared" si="6"/>
        <v xml:space="preserve">現買 現売 </v>
      </c>
      <c r="AI16" s="10"/>
      <c r="AJ16" s="12">
        <f t="shared" si="7"/>
        <v>0</v>
      </c>
      <c r="AK16" s="10"/>
      <c r="AL16" s="10"/>
      <c r="AM16" s="10"/>
      <c r="AN16" s="10"/>
      <c r="AO16" s="10"/>
      <c r="AP16" s="66">
        <f t="shared" si="8"/>
        <v>0</v>
      </c>
      <c r="AQ16" s="10"/>
      <c r="AR16" s="38">
        <f t="shared" si="9"/>
        <v>0</v>
      </c>
      <c r="AS16" s="56" t="e">
        <f t="shared" si="10"/>
        <v>#DIV/0!</v>
      </c>
      <c r="AT16" s="85"/>
      <c r="AU16" s="85"/>
      <c r="AV16" s="10" t="e">
        <f>VLOOKUP($AC16,デモテーブル[#All],3,FALSE)</f>
        <v>#VALUE!</v>
      </c>
      <c r="AW16" s="10" t="e">
        <f>VLOOKUP($AC16,デモテーブル[#All],4,FALSE)</f>
        <v>#VALUE!</v>
      </c>
      <c r="AX16" s="10" t="e">
        <f>VLOOKUP($AC16,デモテーブル[#All],5,FALSE)</f>
        <v>#VALUE!</v>
      </c>
      <c r="AY16" s="10" t="e">
        <f>VLOOKUP($AC16,デモテーブル[#All],6,FALSE)</f>
        <v>#VALUE!</v>
      </c>
      <c r="AZ16" s="10" t="e">
        <f>VLOOKUP($AC16,デモテーブル[#All],7,FALSE)</f>
        <v>#VALUE!</v>
      </c>
      <c r="BA16" s="10" t="e">
        <f>VLOOKUP($AC16,デモテーブル[#All],12,FALSE)</f>
        <v>#VALUE!</v>
      </c>
      <c r="BB16" s="10" t="e">
        <f>VLOOKUP($AC16,デモテーブル[#All],13,FALSE)</f>
        <v>#VALUE!</v>
      </c>
    </row>
    <row r="17" spans="2:54" x14ac:dyDescent="0.15">
      <c r="B17" s="76">
        <v>44819</v>
      </c>
      <c r="C17" s="164">
        <v>16</v>
      </c>
      <c r="D17" s="73" t="s">
        <v>181</v>
      </c>
      <c r="E17" s="6" t="s">
        <v>530</v>
      </c>
      <c r="G17" s="9" t="str">
        <f t="shared" si="3"/>
        <v>9020</v>
      </c>
      <c r="H17" s="10">
        <v>9</v>
      </c>
      <c r="I17" s="12">
        <v>7749</v>
      </c>
      <c r="J17" s="12">
        <v>6785</v>
      </c>
      <c r="K17" s="11">
        <v>61065</v>
      </c>
      <c r="L17" s="15">
        <v>9</v>
      </c>
      <c r="M17" s="15">
        <v>7749</v>
      </c>
      <c r="N17" s="15">
        <v>6785</v>
      </c>
      <c r="O17" s="15">
        <v>-8676</v>
      </c>
      <c r="Z17" s="167"/>
      <c r="AA17" s="167"/>
      <c r="AB17" s="10"/>
      <c r="AC17" s="187" t="str">
        <f t="shared" si="4"/>
        <v>9020</v>
      </c>
      <c r="AD17" s="10" t="str">
        <f>VLOOKUP($AC17,デモテーブル[#All],2,FALSE)</f>
        <v>東日本旅客鉄道</v>
      </c>
      <c r="AE17" s="10" t="s">
        <v>15</v>
      </c>
      <c r="AF17" s="10">
        <f t="shared" si="5"/>
        <v>9</v>
      </c>
      <c r="AG17" s="10"/>
      <c r="AH17" s="12">
        <f t="shared" si="6"/>
        <v>7749</v>
      </c>
      <c r="AI17" s="10"/>
      <c r="AJ17" s="12">
        <f t="shared" si="7"/>
        <v>6785</v>
      </c>
      <c r="AK17" s="10"/>
      <c r="AL17" s="10"/>
      <c r="AM17" s="10"/>
      <c r="AN17" s="10"/>
      <c r="AO17" s="10"/>
      <c r="AP17" s="66">
        <f t="shared" si="8"/>
        <v>61065</v>
      </c>
      <c r="AQ17" s="10"/>
      <c r="AR17" s="38">
        <f t="shared" si="9"/>
        <v>-8676</v>
      </c>
      <c r="AS17" s="56">
        <f t="shared" si="10"/>
        <v>-0.12440314879339269</v>
      </c>
      <c r="AT17" s="85"/>
      <c r="AU17" s="85"/>
      <c r="AV17" s="10" t="str">
        <f>VLOOKUP($AC17,デモテーブル[#All],3,FALSE)</f>
        <v>1株式・投信等</v>
      </c>
      <c r="AW17" s="10" t="str">
        <f>VLOOKUP($AC17,デモテーブル[#All],4,FALSE)</f>
        <v>1株式</v>
      </c>
      <c r="AX17" s="10" t="str">
        <f>VLOOKUP($AC17,デモテーブル[#All],5,FALSE)</f>
        <v>観光</v>
      </c>
      <c r="AY17" s="10" t="str">
        <f>VLOOKUP($AC17,デモテーブル[#All],6,FALSE)</f>
        <v>鉄道</v>
      </c>
      <c r="AZ17" s="10" t="str">
        <f>VLOOKUP($AC17,デモテーブル[#All],7,FALSE)</f>
        <v>01 日本円</v>
      </c>
      <c r="BA17" s="10" t="str">
        <f>VLOOKUP($AC17,デモテーブル[#All],12,FALSE)</f>
        <v>リスク・なし</v>
      </c>
      <c r="BB17" s="10" t="str">
        <f>VLOOKUP($AC17,デモテーブル[#All],13,FALSE)</f>
        <v>リスク・有</v>
      </c>
    </row>
    <row r="18" spans="2:54" x14ac:dyDescent="0.15">
      <c r="B18" s="76">
        <v>44819</v>
      </c>
      <c r="C18" s="164">
        <v>17</v>
      </c>
      <c r="D18" s="73" t="s">
        <v>181</v>
      </c>
      <c r="E18" s="6" t="s">
        <v>530</v>
      </c>
      <c r="G18" s="9" t="e">
        <f t="shared" si="3"/>
        <v>#VALUE!</v>
      </c>
      <c r="H18" s="10" t="s">
        <v>130</v>
      </c>
      <c r="I18" s="10" t="s">
        <v>127</v>
      </c>
      <c r="J18" s="10"/>
      <c r="K18" s="11"/>
      <c r="L18" s="14" t="s">
        <v>130</v>
      </c>
      <c r="M18" s="14" t="s">
        <v>127</v>
      </c>
      <c r="N18" s="14"/>
      <c r="O18" s="14"/>
      <c r="Z18" s="167"/>
      <c r="AA18" s="167"/>
      <c r="AB18" s="10"/>
      <c r="AC18" s="187" t="e">
        <f t="shared" si="4"/>
        <v>#VALUE!</v>
      </c>
      <c r="AD18" s="10" t="e">
        <f>VLOOKUP($AC18,デモテーブル[#All],2,FALSE)</f>
        <v>#VALUE!</v>
      </c>
      <c r="AE18" s="10" t="s">
        <v>15</v>
      </c>
      <c r="AF18" s="10" t="str">
        <f t="shared" si="5"/>
        <v>9021 ＪＲ西 メールアラート画面へ</v>
      </c>
      <c r="AG18" s="10"/>
      <c r="AH18" s="12" t="str">
        <f t="shared" si="6"/>
        <v xml:space="preserve">現買 現売 </v>
      </c>
      <c r="AI18" s="10"/>
      <c r="AJ18" s="12">
        <f t="shared" si="7"/>
        <v>0</v>
      </c>
      <c r="AK18" s="10"/>
      <c r="AL18" s="10"/>
      <c r="AM18" s="10"/>
      <c r="AN18" s="10"/>
      <c r="AO18" s="10"/>
      <c r="AP18" s="66">
        <f t="shared" si="8"/>
        <v>0</v>
      </c>
      <c r="AQ18" s="10"/>
      <c r="AR18" s="38">
        <f t="shared" si="9"/>
        <v>0</v>
      </c>
      <c r="AS18" s="56" t="e">
        <f t="shared" si="10"/>
        <v>#DIV/0!</v>
      </c>
      <c r="AT18" s="85"/>
      <c r="AU18" s="85"/>
      <c r="AV18" s="10" t="e">
        <f>VLOOKUP($AC18,デモテーブル[#All],3,FALSE)</f>
        <v>#VALUE!</v>
      </c>
      <c r="AW18" s="10" t="e">
        <f>VLOOKUP($AC18,デモテーブル[#All],4,FALSE)</f>
        <v>#VALUE!</v>
      </c>
      <c r="AX18" s="10" t="e">
        <f>VLOOKUP($AC18,デモテーブル[#All],5,FALSE)</f>
        <v>#VALUE!</v>
      </c>
      <c r="AY18" s="10" t="e">
        <f>VLOOKUP($AC18,デモテーブル[#All],6,FALSE)</f>
        <v>#VALUE!</v>
      </c>
      <c r="AZ18" s="10" t="e">
        <f>VLOOKUP($AC18,デモテーブル[#All],7,FALSE)</f>
        <v>#VALUE!</v>
      </c>
      <c r="BA18" s="10" t="e">
        <f>VLOOKUP($AC18,デモテーブル[#All],12,FALSE)</f>
        <v>#VALUE!</v>
      </c>
      <c r="BB18" s="10" t="e">
        <f>VLOOKUP($AC18,デモテーブル[#All],13,FALSE)</f>
        <v>#VALUE!</v>
      </c>
    </row>
    <row r="19" spans="2:54" x14ac:dyDescent="0.15">
      <c r="B19" s="76">
        <v>44819</v>
      </c>
      <c r="C19" s="164">
        <v>18</v>
      </c>
      <c r="D19" s="73" t="s">
        <v>181</v>
      </c>
      <c r="E19" s="6" t="s">
        <v>530</v>
      </c>
      <c r="G19" s="9" t="str">
        <f t="shared" si="3"/>
        <v>9021</v>
      </c>
      <c r="H19" s="10">
        <v>10</v>
      </c>
      <c r="I19" s="12">
        <v>6343</v>
      </c>
      <c r="J19" s="12">
        <v>4900</v>
      </c>
      <c r="K19" s="11">
        <v>49000</v>
      </c>
      <c r="L19" s="15">
        <v>10</v>
      </c>
      <c r="M19" s="15">
        <v>6343</v>
      </c>
      <c r="N19" s="15">
        <v>4900</v>
      </c>
      <c r="O19" s="15">
        <v>-14430</v>
      </c>
      <c r="Z19" s="167"/>
      <c r="AA19" s="167"/>
      <c r="AB19" s="10"/>
      <c r="AC19" s="187" t="str">
        <f t="shared" si="4"/>
        <v>9021</v>
      </c>
      <c r="AD19" s="10" t="str">
        <f>VLOOKUP($AC19,デモテーブル[#All],2,FALSE)</f>
        <v>西日本旅客鉄道</v>
      </c>
      <c r="AE19" s="10" t="s">
        <v>15</v>
      </c>
      <c r="AF19" s="10">
        <f t="shared" si="5"/>
        <v>10</v>
      </c>
      <c r="AG19" s="10"/>
      <c r="AH19" s="12">
        <f t="shared" si="6"/>
        <v>6343</v>
      </c>
      <c r="AI19" s="10"/>
      <c r="AJ19" s="12">
        <f t="shared" si="7"/>
        <v>4900</v>
      </c>
      <c r="AK19" s="10"/>
      <c r="AL19" s="10"/>
      <c r="AM19" s="10"/>
      <c r="AN19" s="10"/>
      <c r="AO19" s="10"/>
      <c r="AP19" s="66">
        <f t="shared" si="8"/>
        <v>49000</v>
      </c>
      <c r="AQ19" s="10"/>
      <c r="AR19" s="38">
        <f t="shared" si="9"/>
        <v>-14430</v>
      </c>
      <c r="AS19" s="56">
        <f t="shared" si="10"/>
        <v>-0.22749487624152609</v>
      </c>
      <c r="AT19" s="85"/>
      <c r="AU19" s="85"/>
      <c r="AV19" s="10" t="str">
        <f>VLOOKUP($AC19,デモテーブル[#All],3,FALSE)</f>
        <v>1株式・投信等</v>
      </c>
      <c r="AW19" s="10" t="str">
        <f>VLOOKUP($AC19,デモテーブル[#All],4,FALSE)</f>
        <v>1株式</v>
      </c>
      <c r="AX19" s="10" t="str">
        <f>VLOOKUP($AC19,デモテーブル[#All],5,FALSE)</f>
        <v>観光</v>
      </c>
      <c r="AY19" s="10" t="str">
        <f>VLOOKUP($AC19,デモテーブル[#All],6,FALSE)</f>
        <v>鉄道</v>
      </c>
      <c r="AZ19" s="10" t="str">
        <f>VLOOKUP($AC19,デモテーブル[#All],7,FALSE)</f>
        <v>01 日本円</v>
      </c>
      <c r="BA19" s="10" t="str">
        <f>VLOOKUP($AC19,デモテーブル[#All],12,FALSE)</f>
        <v>リスク・なし</v>
      </c>
      <c r="BB19" s="10" t="str">
        <f>VLOOKUP($AC19,デモテーブル[#All],13,FALSE)</f>
        <v>リスク・有</v>
      </c>
    </row>
    <row r="20" spans="2:54" x14ac:dyDescent="0.15">
      <c r="B20" s="76">
        <v>44819</v>
      </c>
      <c r="C20" s="164">
        <v>19</v>
      </c>
      <c r="D20" s="73" t="s">
        <v>181</v>
      </c>
      <c r="E20" s="6" t="s">
        <v>530</v>
      </c>
      <c r="G20" s="9" t="e">
        <f t="shared" si="3"/>
        <v>#VALUE!</v>
      </c>
      <c r="H20" s="10" t="s">
        <v>131</v>
      </c>
      <c r="I20" s="10" t="s">
        <v>127</v>
      </c>
      <c r="J20" s="10"/>
      <c r="K20" s="11"/>
      <c r="L20" s="14" t="s">
        <v>131</v>
      </c>
      <c r="M20" s="14" t="s">
        <v>127</v>
      </c>
      <c r="N20" s="14"/>
      <c r="O20" s="14"/>
      <c r="Z20" s="167"/>
      <c r="AA20" s="167"/>
      <c r="AB20" s="10"/>
      <c r="AC20" s="187" t="e">
        <f t="shared" si="4"/>
        <v>#VALUE!</v>
      </c>
      <c r="AD20" s="10" t="e">
        <f>VLOOKUP($AC20,デモテーブル[#All],2,FALSE)</f>
        <v>#VALUE!</v>
      </c>
      <c r="AE20" s="10" t="s">
        <v>15</v>
      </c>
      <c r="AF20" s="10" t="str">
        <f t="shared" si="5"/>
        <v>9022 ＪＲ東海 メールアラート画面へ</v>
      </c>
      <c r="AG20" s="10"/>
      <c r="AH20" s="12" t="str">
        <f t="shared" si="6"/>
        <v xml:space="preserve">現買 現売 </v>
      </c>
      <c r="AI20" s="10"/>
      <c r="AJ20" s="12">
        <f t="shared" si="7"/>
        <v>0</v>
      </c>
      <c r="AK20" s="10"/>
      <c r="AL20" s="10"/>
      <c r="AM20" s="10"/>
      <c r="AN20" s="10"/>
      <c r="AO20" s="10"/>
      <c r="AP20" s="66">
        <f t="shared" si="8"/>
        <v>0</v>
      </c>
      <c r="AQ20" s="10"/>
      <c r="AR20" s="38">
        <f t="shared" si="9"/>
        <v>0</v>
      </c>
      <c r="AS20" s="56" t="e">
        <f t="shared" si="10"/>
        <v>#DIV/0!</v>
      </c>
      <c r="AT20" s="85"/>
      <c r="AU20" s="85"/>
      <c r="AV20" s="10" t="e">
        <f>VLOOKUP($AC20,デモテーブル[#All],3,FALSE)</f>
        <v>#VALUE!</v>
      </c>
      <c r="AW20" s="10" t="e">
        <f>VLOOKUP($AC20,デモテーブル[#All],4,FALSE)</f>
        <v>#VALUE!</v>
      </c>
      <c r="AX20" s="10" t="e">
        <f>VLOOKUP($AC20,デモテーブル[#All],5,FALSE)</f>
        <v>#VALUE!</v>
      </c>
      <c r="AY20" s="10" t="e">
        <f>VLOOKUP($AC20,デモテーブル[#All],6,FALSE)</f>
        <v>#VALUE!</v>
      </c>
      <c r="AZ20" s="10" t="e">
        <f>VLOOKUP($AC20,デモテーブル[#All],7,FALSE)</f>
        <v>#VALUE!</v>
      </c>
      <c r="BA20" s="10" t="e">
        <f>VLOOKUP($AC20,デモテーブル[#All],12,FALSE)</f>
        <v>#VALUE!</v>
      </c>
      <c r="BB20" s="10" t="e">
        <f>VLOOKUP($AC20,デモテーブル[#All],13,FALSE)</f>
        <v>#VALUE!</v>
      </c>
    </row>
    <row r="21" spans="2:54" x14ac:dyDescent="0.15">
      <c r="B21" s="76">
        <v>44819</v>
      </c>
      <c r="C21" s="164">
        <v>20</v>
      </c>
      <c r="D21" s="73" t="s">
        <v>181</v>
      </c>
      <c r="E21" s="6" t="s">
        <v>530</v>
      </c>
      <c r="G21" s="9" t="str">
        <f t="shared" si="3"/>
        <v>9022</v>
      </c>
      <c r="H21" s="10">
        <v>5</v>
      </c>
      <c r="I21" s="12">
        <v>16881</v>
      </c>
      <c r="J21" s="12">
        <v>15485</v>
      </c>
      <c r="K21" s="11">
        <v>77425</v>
      </c>
      <c r="L21" s="15">
        <v>5</v>
      </c>
      <c r="M21" s="15">
        <v>16881</v>
      </c>
      <c r="N21" s="15">
        <v>15485</v>
      </c>
      <c r="O21" s="15">
        <v>-6980</v>
      </c>
      <c r="Z21" s="167"/>
      <c r="AA21" s="167"/>
      <c r="AB21" s="10"/>
      <c r="AC21" s="187" t="str">
        <f t="shared" si="4"/>
        <v>9022</v>
      </c>
      <c r="AD21" s="10" t="str">
        <f>VLOOKUP($AC21,デモテーブル[#All],2,FALSE)</f>
        <v>東海旅客鉄道</v>
      </c>
      <c r="AE21" s="10" t="s">
        <v>15</v>
      </c>
      <c r="AF21" s="10">
        <f t="shared" si="5"/>
        <v>5</v>
      </c>
      <c r="AG21" s="10"/>
      <c r="AH21" s="12">
        <f t="shared" si="6"/>
        <v>16881</v>
      </c>
      <c r="AI21" s="10"/>
      <c r="AJ21" s="12">
        <f t="shared" si="7"/>
        <v>15485</v>
      </c>
      <c r="AK21" s="10"/>
      <c r="AL21" s="10"/>
      <c r="AM21" s="10"/>
      <c r="AN21" s="10"/>
      <c r="AO21" s="10"/>
      <c r="AP21" s="66">
        <f t="shared" si="8"/>
        <v>77425</v>
      </c>
      <c r="AQ21" s="10"/>
      <c r="AR21" s="38">
        <f t="shared" si="9"/>
        <v>-6980</v>
      </c>
      <c r="AS21" s="56">
        <f t="shared" si="10"/>
        <v>-8.269652271784847E-2</v>
      </c>
      <c r="AT21" s="85"/>
      <c r="AU21" s="85"/>
      <c r="AV21" s="10" t="str">
        <f>VLOOKUP($AC21,デモテーブル[#All],3,FALSE)</f>
        <v>1株式・投信等</v>
      </c>
      <c r="AW21" s="10" t="str">
        <f>VLOOKUP($AC21,デモテーブル[#All],4,FALSE)</f>
        <v>1株式</v>
      </c>
      <c r="AX21" s="10" t="str">
        <f>VLOOKUP($AC21,デモテーブル[#All],5,FALSE)</f>
        <v>観光</v>
      </c>
      <c r="AY21" s="10" t="str">
        <f>VLOOKUP($AC21,デモテーブル[#All],6,FALSE)</f>
        <v>鉄道</v>
      </c>
      <c r="AZ21" s="10" t="str">
        <f>VLOOKUP($AC21,デモテーブル[#All],7,FALSE)</f>
        <v>01 日本円</v>
      </c>
      <c r="BA21" s="10" t="str">
        <f>VLOOKUP($AC21,デモテーブル[#All],12,FALSE)</f>
        <v>リスク・なし</v>
      </c>
      <c r="BB21" s="10" t="str">
        <f>VLOOKUP($AC21,デモテーブル[#All],13,FALSE)</f>
        <v>リスク・有</v>
      </c>
    </row>
    <row r="22" spans="2:54" x14ac:dyDescent="0.15">
      <c r="B22" s="76">
        <v>44819</v>
      </c>
      <c r="C22" s="164">
        <v>21</v>
      </c>
      <c r="D22" s="73" t="s">
        <v>181</v>
      </c>
      <c r="E22" s="6" t="s">
        <v>530</v>
      </c>
      <c r="G22" s="9" t="e">
        <f t="shared" si="3"/>
        <v>#VALUE!</v>
      </c>
      <c r="H22" s="10" t="s">
        <v>132</v>
      </c>
      <c r="I22" s="10" t="s">
        <v>127</v>
      </c>
      <c r="J22" s="10"/>
      <c r="K22" s="11"/>
      <c r="L22" s="14" t="s">
        <v>132</v>
      </c>
      <c r="M22" s="14" t="s">
        <v>127</v>
      </c>
      <c r="N22" s="14"/>
      <c r="O22" s="14"/>
      <c r="Z22" s="167"/>
      <c r="AA22" s="167"/>
      <c r="AB22" s="10"/>
      <c r="AC22" s="187" t="e">
        <f t="shared" si="4"/>
        <v>#VALUE!</v>
      </c>
      <c r="AD22" s="10" t="e">
        <f>VLOOKUP($AC22,デモテーブル[#All],2,FALSE)</f>
        <v>#VALUE!</v>
      </c>
      <c r="AE22" s="10" t="s">
        <v>15</v>
      </c>
      <c r="AF22" s="10" t="str">
        <f t="shared" si="5"/>
        <v>9142 ＪＲ九州 メールアラート画面へ</v>
      </c>
      <c r="AG22" s="10"/>
      <c r="AH22" s="12" t="str">
        <f t="shared" si="6"/>
        <v xml:space="preserve">現買 現売 </v>
      </c>
      <c r="AI22" s="10"/>
      <c r="AJ22" s="12">
        <f t="shared" si="7"/>
        <v>0</v>
      </c>
      <c r="AK22" s="10"/>
      <c r="AL22" s="10"/>
      <c r="AM22" s="10"/>
      <c r="AN22" s="10"/>
      <c r="AO22" s="10"/>
      <c r="AP22" s="66">
        <f t="shared" si="8"/>
        <v>0</v>
      </c>
      <c r="AQ22" s="10"/>
      <c r="AR22" s="38">
        <f t="shared" si="9"/>
        <v>0</v>
      </c>
      <c r="AS22" s="56" t="e">
        <f t="shared" si="10"/>
        <v>#DIV/0!</v>
      </c>
      <c r="AT22" s="85"/>
      <c r="AU22" s="85"/>
      <c r="AV22" s="10" t="e">
        <f>VLOOKUP($AC22,デモテーブル[#All],3,FALSE)</f>
        <v>#VALUE!</v>
      </c>
      <c r="AW22" s="10" t="e">
        <f>VLOOKUP($AC22,デモテーブル[#All],4,FALSE)</f>
        <v>#VALUE!</v>
      </c>
      <c r="AX22" s="10" t="e">
        <f>VLOOKUP($AC22,デモテーブル[#All],5,FALSE)</f>
        <v>#VALUE!</v>
      </c>
      <c r="AY22" s="10" t="e">
        <f>VLOOKUP($AC22,デモテーブル[#All],6,FALSE)</f>
        <v>#VALUE!</v>
      </c>
      <c r="AZ22" s="10" t="e">
        <f>VLOOKUP($AC22,デモテーブル[#All],7,FALSE)</f>
        <v>#VALUE!</v>
      </c>
      <c r="BA22" s="10" t="e">
        <f>VLOOKUP($AC22,デモテーブル[#All],12,FALSE)</f>
        <v>#VALUE!</v>
      </c>
      <c r="BB22" s="10" t="e">
        <f>VLOOKUP($AC22,デモテーブル[#All],13,FALSE)</f>
        <v>#VALUE!</v>
      </c>
    </row>
    <row r="23" spans="2:54" x14ac:dyDescent="0.15">
      <c r="B23" s="76">
        <v>44819</v>
      </c>
      <c r="C23" s="164">
        <v>22</v>
      </c>
      <c r="D23" s="73" t="s">
        <v>181</v>
      </c>
      <c r="E23" s="6" t="s">
        <v>530</v>
      </c>
      <c r="G23" s="9" t="str">
        <f t="shared" si="3"/>
        <v>9142</v>
      </c>
      <c r="H23" s="10">
        <v>23</v>
      </c>
      <c r="I23" s="12">
        <v>2548</v>
      </c>
      <c r="J23" s="12">
        <v>2537</v>
      </c>
      <c r="K23" s="11">
        <v>58351</v>
      </c>
      <c r="L23" s="15">
        <v>23</v>
      </c>
      <c r="M23" s="15">
        <v>2548</v>
      </c>
      <c r="N23" s="15">
        <v>2537</v>
      </c>
      <c r="O23" s="15">
        <v>-253</v>
      </c>
      <c r="Z23" s="167"/>
      <c r="AA23" s="167"/>
      <c r="AB23" s="10"/>
      <c r="AC23" s="187" t="str">
        <f t="shared" si="4"/>
        <v>9142</v>
      </c>
      <c r="AD23" s="10" t="str">
        <f>VLOOKUP($AC23,デモテーブル[#All],2,FALSE)</f>
        <v>九州旅客鉄道</v>
      </c>
      <c r="AE23" s="10" t="s">
        <v>15</v>
      </c>
      <c r="AF23" s="10">
        <f t="shared" si="5"/>
        <v>23</v>
      </c>
      <c r="AG23" s="10"/>
      <c r="AH23" s="12">
        <f t="shared" si="6"/>
        <v>2548</v>
      </c>
      <c r="AI23" s="10"/>
      <c r="AJ23" s="12">
        <f t="shared" si="7"/>
        <v>2537</v>
      </c>
      <c r="AK23" s="10"/>
      <c r="AL23" s="10"/>
      <c r="AM23" s="10"/>
      <c r="AN23" s="10"/>
      <c r="AO23" s="10"/>
      <c r="AP23" s="66">
        <f t="shared" si="8"/>
        <v>58351</v>
      </c>
      <c r="AQ23" s="10"/>
      <c r="AR23" s="38">
        <f t="shared" si="9"/>
        <v>-253</v>
      </c>
      <c r="AS23" s="56">
        <f t="shared" si="10"/>
        <v>-4.3171114599686025E-3</v>
      </c>
      <c r="AT23" s="85"/>
      <c r="AU23" s="85"/>
      <c r="AV23" s="10" t="str">
        <f>VLOOKUP($AC23,デモテーブル[#All],3,FALSE)</f>
        <v>1株式・投信等</v>
      </c>
      <c r="AW23" s="10" t="str">
        <f>VLOOKUP($AC23,デモテーブル[#All],4,FALSE)</f>
        <v>1株式</v>
      </c>
      <c r="AX23" s="10" t="str">
        <f>VLOOKUP($AC23,デモテーブル[#All],5,FALSE)</f>
        <v>観光</v>
      </c>
      <c r="AY23" s="10" t="str">
        <f>VLOOKUP($AC23,デモテーブル[#All],6,FALSE)</f>
        <v>鉄道</v>
      </c>
      <c r="AZ23" s="10" t="str">
        <f>VLOOKUP($AC23,デモテーブル[#All],7,FALSE)</f>
        <v>01 日本円</v>
      </c>
      <c r="BA23" s="10" t="str">
        <f>VLOOKUP($AC23,デモテーブル[#All],12,FALSE)</f>
        <v>リスク・なし</v>
      </c>
      <c r="BB23" s="10" t="str">
        <f>VLOOKUP($AC23,デモテーブル[#All],13,FALSE)</f>
        <v>リスク・有</v>
      </c>
    </row>
    <row r="24" spans="2:54" x14ac:dyDescent="0.15">
      <c r="B24" s="76">
        <v>44819</v>
      </c>
      <c r="C24" s="164">
        <v>23</v>
      </c>
      <c r="D24" s="73" t="s">
        <v>181</v>
      </c>
      <c r="E24" s="6" t="s">
        <v>530</v>
      </c>
      <c r="G24" s="9" t="e">
        <f t="shared" si="3"/>
        <v>#VALUE!</v>
      </c>
      <c r="H24" s="10" t="s">
        <v>133</v>
      </c>
      <c r="I24" s="10" t="s">
        <v>127</v>
      </c>
      <c r="J24" s="10"/>
      <c r="K24" s="11"/>
      <c r="L24" s="14" t="s">
        <v>133</v>
      </c>
      <c r="M24" s="14" t="s">
        <v>127</v>
      </c>
      <c r="N24" s="14"/>
      <c r="O24" s="14"/>
      <c r="Z24" s="167"/>
      <c r="AA24" s="167"/>
      <c r="AB24" s="10"/>
      <c r="AC24" s="187" t="e">
        <f t="shared" si="4"/>
        <v>#VALUE!</v>
      </c>
      <c r="AD24" s="10" t="e">
        <f>VLOOKUP($AC24,デモテーブル[#All],2,FALSE)</f>
        <v>#VALUE!</v>
      </c>
      <c r="AE24" s="10" t="s">
        <v>15</v>
      </c>
      <c r="AF24" s="10" t="str">
        <f t="shared" si="5"/>
        <v>9201 ＪＡＬ メールアラート画面へ</v>
      </c>
      <c r="AG24" s="10"/>
      <c r="AH24" s="12" t="str">
        <f t="shared" si="6"/>
        <v xml:space="preserve">現買 現売 </v>
      </c>
      <c r="AI24" s="10"/>
      <c r="AJ24" s="12">
        <f t="shared" si="7"/>
        <v>0</v>
      </c>
      <c r="AK24" s="10"/>
      <c r="AL24" s="10"/>
      <c r="AM24" s="10"/>
      <c r="AN24" s="10"/>
      <c r="AO24" s="10"/>
      <c r="AP24" s="66">
        <f t="shared" si="8"/>
        <v>0</v>
      </c>
      <c r="AQ24" s="10"/>
      <c r="AR24" s="38">
        <f t="shared" si="9"/>
        <v>0</v>
      </c>
      <c r="AS24" s="56" t="e">
        <f t="shared" si="10"/>
        <v>#DIV/0!</v>
      </c>
      <c r="AT24" s="85"/>
      <c r="AU24" s="85"/>
      <c r="AV24" s="10" t="e">
        <f>VLOOKUP($AC24,デモテーブル[#All],3,FALSE)</f>
        <v>#VALUE!</v>
      </c>
      <c r="AW24" s="10" t="e">
        <f>VLOOKUP($AC24,デモテーブル[#All],4,FALSE)</f>
        <v>#VALUE!</v>
      </c>
      <c r="AX24" s="10" t="e">
        <f>VLOOKUP($AC24,デモテーブル[#All],5,FALSE)</f>
        <v>#VALUE!</v>
      </c>
      <c r="AY24" s="10" t="e">
        <f>VLOOKUP($AC24,デモテーブル[#All],6,FALSE)</f>
        <v>#VALUE!</v>
      </c>
      <c r="AZ24" s="10" t="e">
        <f>VLOOKUP($AC24,デモテーブル[#All],7,FALSE)</f>
        <v>#VALUE!</v>
      </c>
      <c r="BA24" s="10" t="e">
        <f>VLOOKUP($AC24,デモテーブル[#All],12,FALSE)</f>
        <v>#VALUE!</v>
      </c>
      <c r="BB24" s="10" t="e">
        <f>VLOOKUP($AC24,デモテーブル[#All],13,FALSE)</f>
        <v>#VALUE!</v>
      </c>
    </row>
    <row r="25" spans="2:54" x14ac:dyDescent="0.15">
      <c r="B25" s="76">
        <v>44819</v>
      </c>
      <c r="C25" s="164">
        <v>24</v>
      </c>
      <c r="D25" s="73" t="s">
        <v>181</v>
      </c>
      <c r="E25" s="6" t="s">
        <v>530</v>
      </c>
      <c r="G25" s="9" t="str">
        <f t="shared" si="3"/>
        <v>9201</v>
      </c>
      <c r="H25" s="10">
        <v>19</v>
      </c>
      <c r="I25" s="12">
        <v>2266</v>
      </c>
      <c r="J25" s="12">
        <v>2264</v>
      </c>
      <c r="K25" s="11">
        <v>43016</v>
      </c>
      <c r="L25" s="15">
        <v>19</v>
      </c>
      <c r="M25" s="15">
        <v>2266</v>
      </c>
      <c r="N25" s="15">
        <v>2264</v>
      </c>
      <c r="O25" s="15">
        <v>-38</v>
      </c>
      <c r="Z25" s="167"/>
      <c r="AA25" s="167"/>
      <c r="AB25" s="10"/>
      <c r="AC25" s="187" t="str">
        <f t="shared" si="4"/>
        <v>9201</v>
      </c>
      <c r="AD25" s="10" t="str">
        <f>VLOOKUP($AC25,デモテーブル[#All],2,FALSE)</f>
        <v>日本航空</v>
      </c>
      <c r="AE25" s="10" t="s">
        <v>15</v>
      </c>
      <c r="AF25" s="10">
        <f t="shared" si="5"/>
        <v>19</v>
      </c>
      <c r="AG25" s="10"/>
      <c r="AH25" s="12">
        <f t="shared" si="6"/>
        <v>2266</v>
      </c>
      <c r="AI25" s="10"/>
      <c r="AJ25" s="12">
        <f t="shared" si="7"/>
        <v>2264</v>
      </c>
      <c r="AK25" s="10"/>
      <c r="AL25" s="10"/>
      <c r="AM25" s="10"/>
      <c r="AN25" s="10"/>
      <c r="AO25" s="10"/>
      <c r="AP25" s="66">
        <f t="shared" si="8"/>
        <v>43016</v>
      </c>
      <c r="AQ25" s="10"/>
      <c r="AR25" s="38">
        <f t="shared" si="9"/>
        <v>-38</v>
      </c>
      <c r="AS25" s="56">
        <f t="shared" si="10"/>
        <v>-8.8261253309797002E-4</v>
      </c>
      <c r="AT25" s="85"/>
      <c r="AU25" s="85"/>
      <c r="AV25" s="10" t="str">
        <f>VLOOKUP($AC25,デモテーブル[#All],3,FALSE)</f>
        <v>1株式・投信等</v>
      </c>
      <c r="AW25" s="10" t="str">
        <f>VLOOKUP($AC25,デモテーブル[#All],4,FALSE)</f>
        <v>1株式</v>
      </c>
      <c r="AX25" s="10" t="str">
        <f>VLOOKUP($AC25,デモテーブル[#All],5,FALSE)</f>
        <v>観光</v>
      </c>
      <c r="AY25" s="10" t="str">
        <f>VLOOKUP($AC25,デモテーブル[#All],6,FALSE)</f>
        <v>航空</v>
      </c>
      <c r="AZ25" s="10" t="str">
        <f>VLOOKUP($AC25,デモテーブル[#All],7,FALSE)</f>
        <v>01 日本円</v>
      </c>
      <c r="BA25" s="10" t="str">
        <f>VLOOKUP($AC25,デモテーブル[#All],12,FALSE)</f>
        <v>リスク・なし</v>
      </c>
      <c r="BB25" s="10" t="str">
        <f>VLOOKUP($AC25,デモテーブル[#All],13,FALSE)</f>
        <v>リスク・有</v>
      </c>
    </row>
    <row r="26" spans="2:54" x14ac:dyDescent="0.15">
      <c r="B26" s="76">
        <v>44819</v>
      </c>
      <c r="C26" s="164">
        <v>25</v>
      </c>
      <c r="D26" s="73" t="s">
        <v>181</v>
      </c>
      <c r="E26" s="6" t="s">
        <v>530</v>
      </c>
      <c r="G26" s="9" t="e">
        <f t="shared" si="3"/>
        <v>#VALUE!</v>
      </c>
      <c r="H26" s="10" t="s">
        <v>134</v>
      </c>
      <c r="I26" s="10" t="s">
        <v>127</v>
      </c>
      <c r="J26" s="10"/>
      <c r="K26" s="11"/>
      <c r="L26" s="14" t="s">
        <v>134</v>
      </c>
      <c r="M26" s="14" t="s">
        <v>127</v>
      </c>
      <c r="N26" s="14"/>
      <c r="O26" s="14"/>
      <c r="Z26" s="167"/>
      <c r="AA26" s="167"/>
      <c r="AB26" s="10"/>
      <c r="AC26" s="187" t="e">
        <f t="shared" si="4"/>
        <v>#VALUE!</v>
      </c>
      <c r="AD26" s="10" t="e">
        <f>VLOOKUP($AC26,デモテーブル[#All],2,FALSE)</f>
        <v>#VALUE!</v>
      </c>
      <c r="AE26" s="10" t="s">
        <v>15</v>
      </c>
      <c r="AF26" s="10" t="str">
        <f t="shared" si="5"/>
        <v>9202 ＡＮＡ メールアラート画面へ</v>
      </c>
      <c r="AG26" s="10"/>
      <c r="AH26" s="12" t="str">
        <f t="shared" si="6"/>
        <v xml:space="preserve">現買 現売 </v>
      </c>
      <c r="AI26" s="10"/>
      <c r="AJ26" s="12">
        <f t="shared" si="7"/>
        <v>0</v>
      </c>
      <c r="AK26" s="10"/>
      <c r="AL26" s="10"/>
      <c r="AM26" s="10"/>
      <c r="AN26" s="10"/>
      <c r="AO26" s="10"/>
      <c r="AP26" s="66">
        <f t="shared" si="8"/>
        <v>0</v>
      </c>
      <c r="AQ26" s="10"/>
      <c r="AR26" s="38">
        <f t="shared" si="9"/>
        <v>0</v>
      </c>
      <c r="AS26" s="56" t="e">
        <f t="shared" si="10"/>
        <v>#DIV/0!</v>
      </c>
      <c r="AT26" s="85"/>
      <c r="AU26" s="85"/>
      <c r="AV26" s="10" t="e">
        <f>VLOOKUP($AC26,デモテーブル[#All],3,FALSE)</f>
        <v>#VALUE!</v>
      </c>
      <c r="AW26" s="10" t="e">
        <f>VLOOKUP($AC26,デモテーブル[#All],4,FALSE)</f>
        <v>#VALUE!</v>
      </c>
      <c r="AX26" s="10" t="e">
        <f>VLOOKUP($AC26,デモテーブル[#All],5,FALSE)</f>
        <v>#VALUE!</v>
      </c>
      <c r="AY26" s="10" t="e">
        <f>VLOOKUP($AC26,デモテーブル[#All],6,FALSE)</f>
        <v>#VALUE!</v>
      </c>
      <c r="AZ26" s="10" t="e">
        <f>VLOOKUP($AC26,デモテーブル[#All],7,FALSE)</f>
        <v>#VALUE!</v>
      </c>
      <c r="BA26" s="10" t="e">
        <f>VLOOKUP($AC26,デモテーブル[#All],12,FALSE)</f>
        <v>#VALUE!</v>
      </c>
      <c r="BB26" s="10" t="e">
        <f>VLOOKUP($AC26,デモテーブル[#All],13,FALSE)</f>
        <v>#VALUE!</v>
      </c>
    </row>
    <row r="27" spans="2:54" x14ac:dyDescent="0.15">
      <c r="B27" s="76">
        <v>44819</v>
      </c>
      <c r="C27" s="164">
        <v>26</v>
      </c>
      <c r="D27" s="73" t="s">
        <v>181</v>
      </c>
      <c r="E27" s="6" t="s">
        <v>530</v>
      </c>
      <c r="G27" s="9" t="str">
        <f t="shared" si="3"/>
        <v>9202</v>
      </c>
      <c r="H27" s="10">
        <v>22</v>
      </c>
      <c r="I27" s="12">
        <v>2418</v>
      </c>
      <c r="J27" s="12">
        <v>2488</v>
      </c>
      <c r="K27" s="11">
        <v>54736</v>
      </c>
      <c r="L27" s="15">
        <v>22</v>
      </c>
      <c r="M27" s="15">
        <v>2418</v>
      </c>
      <c r="N27" s="15">
        <v>2488</v>
      </c>
      <c r="O27" s="15" t="s">
        <v>546</v>
      </c>
      <c r="Z27" s="167"/>
      <c r="AA27" s="167"/>
      <c r="AB27" s="10"/>
      <c r="AC27" s="187" t="str">
        <f t="shared" si="4"/>
        <v>9202</v>
      </c>
      <c r="AD27" s="10" t="str">
        <f>VLOOKUP($AC27,デモテーブル[#All],2,FALSE)</f>
        <v>ＡＮＡホールディングス</v>
      </c>
      <c r="AE27" s="10" t="s">
        <v>15</v>
      </c>
      <c r="AF27" s="10">
        <f t="shared" si="5"/>
        <v>22</v>
      </c>
      <c r="AG27" s="10"/>
      <c r="AH27" s="12">
        <f t="shared" si="6"/>
        <v>2418</v>
      </c>
      <c r="AI27" s="10"/>
      <c r="AJ27" s="12">
        <f t="shared" si="7"/>
        <v>2488</v>
      </c>
      <c r="AK27" s="10"/>
      <c r="AL27" s="10"/>
      <c r="AM27" s="10"/>
      <c r="AN27" s="10"/>
      <c r="AO27" s="10"/>
      <c r="AP27" s="66">
        <f t="shared" si="8"/>
        <v>54736</v>
      </c>
      <c r="AQ27" s="10"/>
      <c r="AR27" s="38" t="str">
        <f t="shared" si="9"/>
        <v>+1,54</v>
      </c>
      <c r="AS27" s="56" t="e">
        <f t="shared" si="10"/>
        <v>#VALUE!</v>
      </c>
      <c r="AT27" s="85"/>
      <c r="AU27" s="85"/>
      <c r="AV27" s="10" t="str">
        <f>VLOOKUP($AC27,デモテーブル[#All],3,FALSE)</f>
        <v>1株式・投信等</v>
      </c>
      <c r="AW27" s="10" t="str">
        <f>VLOOKUP($AC27,デモテーブル[#All],4,FALSE)</f>
        <v>1株式</v>
      </c>
      <c r="AX27" s="10" t="str">
        <f>VLOOKUP($AC27,デモテーブル[#All],5,FALSE)</f>
        <v>観光</v>
      </c>
      <c r="AY27" s="10" t="str">
        <f>VLOOKUP($AC27,デモテーブル[#All],6,FALSE)</f>
        <v>航空</v>
      </c>
      <c r="AZ27" s="10" t="str">
        <f>VLOOKUP($AC27,デモテーブル[#All],7,FALSE)</f>
        <v>01 日本円</v>
      </c>
      <c r="BA27" s="10" t="str">
        <f>VLOOKUP($AC27,デモテーブル[#All],12,FALSE)</f>
        <v>リスク・なし</v>
      </c>
      <c r="BB27" s="10" t="str">
        <f>VLOOKUP($AC27,デモテーブル[#All],13,FALSE)</f>
        <v>リスク・有</v>
      </c>
    </row>
    <row r="28" spans="2:54" x14ac:dyDescent="0.15">
      <c r="B28" s="76">
        <v>44819</v>
      </c>
      <c r="C28" s="164">
        <v>27</v>
      </c>
      <c r="D28" s="73" t="s">
        <v>181</v>
      </c>
      <c r="E28" s="6" t="s">
        <v>530</v>
      </c>
      <c r="G28" s="9" t="e">
        <f t="shared" si="3"/>
        <v>#VALUE!</v>
      </c>
      <c r="H28" s="10"/>
      <c r="I28" s="10"/>
      <c r="J28" s="10"/>
      <c r="K28" s="11"/>
      <c r="L28" s="14"/>
      <c r="M28" s="14"/>
      <c r="N28" s="14"/>
      <c r="O28" s="14"/>
      <c r="Z28" s="167"/>
      <c r="AA28" s="167"/>
      <c r="AB28" s="10"/>
      <c r="AC28" s="187" t="e">
        <f t="shared" si="4"/>
        <v>#VALUE!</v>
      </c>
      <c r="AD28" s="10" t="e">
        <f>VLOOKUP($AC28,デモテーブル[#All],2,FALSE)</f>
        <v>#VALUE!</v>
      </c>
      <c r="AE28" s="10" t="s">
        <v>15</v>
      </c>
      <c r="AF28" s="10">
        <f t="shared" si="5"/>
        <v>0</v>
      </c>
      <c r="AG28" s="10"/>
      <c r="AH28" s="12">
        <f t="shared" si="6"/>
        <v>0</v>
      </c>
      <c r="AI28" s="10"/>
      <c r="AJ28" s="12">
        <f t="shared" si="7"/>
        <v>0</v>
      </c>
      <c r="AK28" s="10"/>
      <c r="AL28" s="10"/>
      <c r="AM28" s="10"/>
      <c r="AN28" s="10"/>
      <c r="AO28" s="10"/>
      <c r="AP28" s="66">
        <f t="shared" si="8"/>
        <v>0</v>
      </c>
      <c r="AQ28" s="10"/>
      <c r="AR28" s="38">
        <f t="shared" si="9"/>
        <v>0</v>
      </c>
      <c r="AS28" s="56" t="e">
        <f t="shared" si="10"/>
        <v>#DIV/0!</v>
      </c>
      <c r="AT28" s="85"/>
      <c r="AU28" s="85"/>
      <c r="AV28" s="10" t="e">
        <f>VLOOKUP($AC28,デモテーブル[#All],3,FALSE)</f>
        <v>#VALUE!</v>
      </c>
      <c r="AW28" s="10" t="e">
        <f>VLOOKUP($AC28,デモテーブル[#All],4,FALSE)</f>
        <v>#VALUE!</v>
      </c>
      <c r="AX28" s="10" t="e">
        <f>VLOOKUP($AC28,デモテーブル[#All],5,FALSE)</f>
        <v>#VALUE!</v>
      </c>
      <c r="AY28" s="10" t="e">
        <f>VLOOKUP($AC28,デモテーブル[#All],6,FALSE)</f>
        <v>#VALUE!</v>
      </c>
      <c r="AZ28" s="10" t="e">
        <f>VLOOKUP($AC28,デモテーブル[#All],7,FALSE)</f>
        <v>#VALUE!</v>
      </c>
      <c r="BA28" s="10" t="e">
        <f>VLOOKUP($AC28,デモテーブル[#All],12,FALSE)</f>
        <v>#VALUE!</v>
      </c>
      <c r="BB28" s="10" t="e">
        <f>VLOOKUP($AC28,デモテーブル[#All],13,FALSE)</f>
        <v>#VALUE!</v>
      </c>
    </row>
    <row r="29" spans="2:54" x14ac:dyDescent="0.15">
      <c r="B29" s="76">
        <v>44819</v>
      </c>
      <c r="C29" s="164">
        <v>28</v>
      </c>
      <c r="D29" s="73" t="s">
        <v>181</v>
      </c>
      <c r="E29" s="6" t="s">
        <v>530</v>
      </c>
      <c r="G29" s="9" t="e">
        <f t="shared" si="3"/>
        <v>#VALUE!</v>
      </c>
      <c r="H29" s="10"/>
      <c r="I29" s="10"/>
      <c r="J29" s="10"/>
      <c r="K29" s="11"/>
      <c r="L29" s="14"/>
      <c r="M29" s="14"/>
      <c r="N29" s="14"/>
      <c r="O29" s="14"/>
      <c r="Z29" s="167"/>
      <c r="AA29" s="167"/>
      <c r="AB29" s="10"/>
      <c r="AC29" s="187" t="e">
        <f t="shared" si="4"/>
        <v>#VALUE!</v>
      </c>
      <c r="AD29" s="10" t="e">
        <f>VLOOKUP($AC29,デモテーブル[#All],2,FALSE)</f>
        <v>#VALUE!</v>
      </c>
      <c r="AE29" s="10" t="s">
        <v>15</v>
      </c>
      <c r="AF29" s="10">
        <f t="shared" si="5"/>
        <v>0</v>
      </c>
      <c r="AG29" s="10"/>
      <c r="AH29" s="12">
        <f t="shared" si="6"/>
        <v>0</v>
      </c>
      <c r="AI29" s="10"/>
      <c r="AJ29" s="12">
        <f t="shared" si="7"/>
        <v>0</v>
      </c>
      <c r="AK29" s="10"/>
      <c r="AL29" s="10"/>
      <c r="AM29" s="10"/>
      <c r="AN29" s="10"/>
      <c r="AO29" s="10"/>
      <c r="AP29" s="66">
        <f t="shared" si="8"/>
        <v>0</v>
      </c>
      <c r="AQ29" s="10"/>
      <c r="AR29" s="38">
        <f t="shared" si="9"/>
        <v>0</v>
      </c>
      <c r="AS29" s="56" t="e">
        <f t="shared" si="10"/>
        <v>#DIV/0!</v>
      </c>
      <c r="AT29" s="85"/>
      <c r="AU29" s="85"/>
      <c r="AV29" s="10" t="e">
        <f>VLOOKUP($AC29,デモテーブル[#All],3,FALSE)</f>
        <v>#VALUE!</v>
      </c>
      <c r="AW29" s="10" t="e">
        <f>VLOOKUP($AC29,デモテーブル[#All],4,FALSE)</f>
        <v>#VALUE!</v>
      </c>
      <c r="AX29" s="10" t="e">
        <f>VLOOKUP($AC29,デモテーブル[#All],5,FALSE)</f>
        <v>#VALUE!</v>
      </c>
      <c r="AY29" s="10" t="e">
        <f>VLOOKUP($AC29,デモテーブル[#All],6,FALSE)</f>
        <v>#VALUE!</v>
      </c>
      <c r="AZ29" s="10" t="e">
        <f>VLOOKUP($AC29,デモテーブル[#All],7,FALSE)</f>
        <v>#VALUE!</v>
      </c>
      <c r="BA29" s="10" t="e">
        <f>VLOOKUP($AC29,デモテーブル[#All],12,FALSE)</f>
        <v>#VALUE!</v>
      </c>
      <c r="BB29" s="10" t="e">
        <f>VLOOKUP($AC29,デモテーブル[#All],13,FALSE)</f>
        <v>#VALUE!</v>
      </c>
    </row>
    <row r="30" spans="2:54" x14ac:dyDescent="0.15">
      <c r="B30" s="76">
        <v>44819</v>
      </c>
      <c r="C30" s="164">
        <v>29</v>
      </c>
      <c r="D30" s="73" t="s">
        <v>181</v>
      </c>
      <c r="E30" s="6" t="s">
        <v>530</v>
      </c>
      <c r="G30" s="9" t="e">
        <f t="shared" si="3"/>
        <v>#VALUE!</v>
      </c>
      <c r="H30" s="10"/>
      <c r="I30" s="10"/>
      <c r="J30" s="10"/>
      <c r="K30" s="11"/>
      <c r="L30" s="14"/>
      <c r="M30" s="14"/>
      <c r="N30" s="14"/>
      <c r="O30" s="14"/>
      <c r="Z30" s="167"/>
      <c r="AA30" s="167"/>
      <c r="AB30" s="10"/>
      <c r="AC30" s="187" t="e">
        <f t="shared" si="4"/>
        <v>#VALUE!</v>
      </c>
      <c r="AD30" s="10" t="e">
        <f>VLOOKUP($AC30,デモテーブル[#All],2,FALSE)</f>
        <v>#VALUE!</v>
      </c>
      <c r="AE30" s="10" t="s">
        <v>15</v>
      </c>
      <c r="AF30" s="10">
        <f t="shared" si="5"/>
        <v>0</v>
      </c>
      <c r="AG30" s="10"/>
      <c r="AH30" s="12">
        <f t="shared" si="6"/>
        <v>0</v>
      </c>
      <c r="AI30" s="10"/>
      <c r="AJ30" s="12">
        <f t="shared" si="7"/>
        <v>0</v>
      </c>
      <c r="AK30" s="10"/>
      <c r="AL30" s="10"/>
      <c r="AM30" s="10"/>
      <c r="AN30" s="10"/>
      <c r="AO30" s="10"/>
      <c r="AP30" s="66">
        <f t="shared" si="8"/>
        <v>0</v>
      </c>
      <c r="AQ30" s="10"/>
      <c r="AR30" s="38">
        <f t="shared" si="9"/>
        <v>0</v>
      </c>
      <c r="AS30" s="56" t="e">
        <f t="shared" si="10"/>
        <v>#DIV/0!</v>
      </c>
      <c r="AT30" s="85"/>
      <c r="AU30" s="85"/>
      <c r="AV30" s="10" t="e">
        <f>VLOOKUP($AC30,デモテーブル[#All],3,FALSE)</f>
        <v>#VALUE!</v>
      </c>
      <c r="AW30" s="10" t="e">
        <f>VLOOKUP($AC30,デモテーブル[#All],4,FALSE)</f>
        <v>#VALUE!</v>
      </c>
      <c r="AX30" s="10" t="e">
        <f>VLOOKUP($AC30,デモテーブル[#All],5,FALSE)</f>
        <v>#VALUE!</v>
      </c>
      <c r="AY30" s="10" t="e">
        <f>VLOOKUP($AC30,デモテーブル[#All],6,FALSE)</f>
        <v>#VALUE!</v>
      </c>
      <c r="AZ30" s="10" t="e">
        <f>VLOOKUP($AC30,デモテーブル[#All],7,FALSE)</f>
        <v>#VALUE!</v>
      </c>
      <c r="BA30" s="10" t="e">
        <f>VLOOKUP($AC30,デモテーブル[#All],12,FALSE)</f>
        <v>#VALUE!</v>
      </c>
      <c r="BB30" s="10" t="e">
        <f>VLOOKUP($AC30,デモテーブル[#All],13,FALSE)</f>
        <v>#VALUE!</v>
      </c>
    </row>
    <row r="31" spans="2:54" x14ac:dyDescent="0.15">
      <c r="B31" s="76">
        <v>44819</v>
      </c>
      <c r="C31" s="164">
        <v>30</v>
      </c>
      <c r="D31" s="73" t="s">
        <v>181</v>
      </c>
      <c r="E31" s="6" t="s">
        <v>530</v>
      </c>
      <c r="G31" s="9" t="e">
        <f t="shared" si="3"/>
        <v>#VALUE!</v>
      </c>
      <c r="H31" s="10"/>
      <c r="I31" s="10"/>
      <c r="J31" s="10"/>
      <c r="K31" s="11"/>
      <c r="L31" s="14"/>
      <c r="M31" s="14"/>
      <c r="N31" s="14"/>
      <c r="O31" s="14"/>
      <c r="Z31" s="167"/>
      <c r="AA31" s="167"/>
      <c r="AB31" s="10"/>
      <c r="AC31" s="187" t="e">
        <f t="shared" si="4"/>
        <v>#VALUE!</v>
      </c>
      <c r="AD31" s="10" t="e">
        <f>VLOOKUP($AC31,デモテーブル[#All],2,FALSE)</f>
        <v>#VALUE!</v>
      </c>
      <c r="AE31" s="10" t="s">
        <v>15</v>
      </c>
      <c r="AF31" s="10">
        <f t="shared" si="5"/>
        <v>0</v>
      </c>
      <c r="AG31" s="10"/>
      <c r="AH31" s="12">
        <f t="shared" si="6"/>
        <v>0</v>
      </c>
      <c r="AI31" s="10"/>
      <c r="AJ31" s="12">
        <f t="shared" si="7"/>
        <v>0</v>
      </c>
      <c r="AK31" s="10"/>
      <c r="AL31" s="10"/>
      <c r="AM31" s="10"/>
      <c r="AN31" s="10"/>
      <c r="AO31" s="10"/>
      <c r="AP31" s="66">
        <f t="shared" si="8"/>
        <v>0</v>
      </c>
      <c r="AQ31" s="10"/>
      <c r="AR31" s="38">
        <f t="shared" si="9"/>
        <v>0</v>
      </c>
      <c r="AS31" s="56" t="e">
        <f t="shared" si="10"/>
        <v>#DIV/0!</v>
      </c>
      <c r="AT31" s="85"/>
      <c r="AU31" s="85"/>
      <c r="AV31" s="10" t="e">
        <f>VLOOKUP($AC31,デモテーブル[#All],3,FALSE)</f>
        <v>#VALUE!</v>
      </c>
      <c r="AW31" s="10" t="e">
        <f>VLOOKUP($AC31,デモテーブル[#All],4,FALSE)</f>
        <v>#VALUE!</v>
      </c>
      <c r="AX31" s="10" t="e">
        <f>VLOOKUP($AC31,デモテーブル[#All],5,FALSE)</f>
        <v>#VALUE!</v>
      </c>
      <c r="AY31" s="10" t="e">
        <f>VLOOKUP($AC31,デモテーブル[#All],6,FALSE)</f>
        <v>#VALUE!</v>
      </c>
      <c r="AZ31" s="10" t="e">
        <f>VLOOKUP($AC31,デモテーブル[#All],7,FALSE)</f>
        <v>#VALUE!</v>
      </c>
      <c r="BA31" s="10" t="e">
        <f>VLOOKUP($AC31,デモテーブル[#All],12,FALSE)</f>
        <v>#VALUE!</v>
      </c>
      <c r="BB31" s="10" t="e">
        <f>VLOOKUP($AC31,デモテーブル[#All],13,FALSE)</f>
        <v>#VALUE!</v>
      </c>
    </row>
    <row r="32" spans="2:54" x14ac:dyDescent="0.15">
      <c r="B32" s="76">
        <v>44819</v>
      </c>
      <c r="C32" s="164">
        <v>31</v>
      </c>
      <c r="D32" s="73" t="s">
        <v>181</v>
      </c>
      <c r="E32" s="6" t="s">
        <v>530</v>
      </c>
      <c r="G32" s="9" t="e">
        <f t="shared" si="3"/>
        <v>#VALUE!</v>
      </c>
      <c r="H32" s="10"/>
      <c r="I32" s="10"/>
      <c r="J32" s="10"/>
      <c r="K32" s="11"/>
      <c r="L32" s="14"/>
      <c r="M32" s="14"/>
      <c r="N32" s="14"/>
      <c r="O32" s="14"/>
      <c r="Z32" s="167"/>
      <c r="AA32" s="167"/>
      <c r="AB32" s="10"/>
      <c r="AC32" s="187" t="e">
        <f t="shared" si="4"/>
        <v>#VALUE!</v>
      </c>
      <c r="AD32" s="10" t="e">
        <f>VLOOKUP($AC32,デモテーブル[#All],2,FALSE)</f>
        <v>#VALUE!</v>
      </c>
      <c r="AE32" s="10" t="s">
        <v>15</v>
      </c>
      <c r="AF32" s="10">
        <f t="shared" si="5"/>
        <v>0</v>
      </c>
      <c r="AG32" s="10"/>
      <c r="AH32" s="12">
        <f t="shared" si="6"/>
        <v>0</v>
      </c>
      <c r="AI32" s="10"/>
      <c r="AJ32" s="12">
        <f t="shared" si="7"/>
        <v>0</v>
      </c>
      <c r="AK32" s="10"/>
      <c r="AL32" s="10"/>
      <c r="AM32" s="10"/>
      <c r="AN32" s="10"/>
      <c r="AO32" s="10"/>
      <c r="AP32" s="66">
        <f t="shared" si="8"/>
        <v>0</v>
      </c>
      <c r="AQ32" s="10"/>
      <c r="AR32" s="38">
        <f t="shared" si="9"/>
        <v>0</v>
      </c>
      <c r="AS32" s="56" t="e">
        <f t="shared" si="10"/>
        <v>#DIV/0!</v>
      </c>
      <c r="AT32" s="85"/>
      <c r="AU32" s="85"/>
      <c r="AV32" s="10" t="e">
        <f>VLOOKUP($AC32,デモテーブル[#All],3,FALSE)</f>
        <v>#VALUE!</v>
      </c>
      <c r="AW32" s="10" t="e">
        <f>VLOOKUP($AC32,デモテーブル[#All],4,FALSE)</f>
        <v>#VALUE!</v>
      </c>
      <c r="AX32" s="10" t="e">
        <f>VLOOKUP($AC32,デモテーブル[#All],5,FALSE)</f>
        <v>#VALUE!</v>
      </c>
      <c r="AY32" s="10" t="e">
        <f>VLOOKUP($AC32,デモテーブル[#All],6,FALSE)</f>
        <v>#VALUE!</v>
      </c>
      <c r="AZ32" s="10" t="e">
        <f>VLOOKUP($AC32,デモテーブル[#All],7,FALSE)</f>
        <v>#VALUE!</v>
      </c>
      <c r="BA32" s="10" t="e">
        <f>VLOOKUP($AC32,デモテーブル[#All],12,FALSE)</f>
        <v>#VALUE!</v>
      </c>
      <c r="BB32" s="10" t="e">
        <f>VLOOKUP($AC32,デモテーブル[#All],13,FALSE)</f>
        <v>#VALUE!</v>
      </c>
    </row>
    <row r="33" spans="2:54" x14ac:dyDescent="0.15">
      <c r="B33" s="76">
        <v>44819</v>
      </c>
      <c r="C33" s="164">
        <v>32</v>
      </c>
      <c r="D33" s="73" t="s">
        <v>181</v>
      </c>
      <c r="E33" s="6" t="s">
        <v>530</v>
      </c>
      <c r="G33" s="9" t="e">
        <f t="shared" si="3"/>
        <v>#VALUE!</v>
      </c>
      <c r="H33" s="10"/>
      <c r="I33" s="10"/>
      <c r="J33" s="10"/>
      <c r="K33" s="11"/>
      <c r="L33" s="14"/>
      <c r="M33" s="14"/>
      <c r="N33" s="14"/>
      <c r="O33" s="14"/>
      <c r="Z33" s="167"/>
      <c r="AA33" s="167"/>
      <c r="AB33" s="10"/>
      <c r="AC33" s="187" t="e">
        <f t="shared" si="4"/>
        <v>#VALUE!</v>
      </c>
      <c r="AD33" s="10" t="e">
        <f>VLOOKUP($AC33,デモテーブル[#All],2,FALSE)</f>
        <v>#VALUE!</v>
      </c>
      <c r="AE33" s="10" t="s">
        <v>15</v>
      </c>
      <c r="AF33" s="10">
        <f t="shared" si="5"/>
        <v>0</v>
      </c>
      <c r="AG33" s="10"/>
      <c r="AH33" s="12">
        <f t="shared" si="6"/>
        <v>0</v>
      </c>
      <c r="AI33" s="10"/>
      <c r="AJ33" s="12">
        <f t="shared" si="7"/>
        <v>0</v>
      </c>
      <c r="AK33" s="10"/>
      <c r="AL33" s="10"/>
      <c r="AM33" s="10"/>
      <c r="AN33" s="10"/>
      <c r="AO33" s="10"/>
      <c r="AP33" s="66">
        <f t="shared" si="8"/>
        <v>0</v>
      </c>
      <c r="AQ33" s="10"/>
      <c r="AR33" s="38">
        <f t="shared" si="9"/>
        <v>0</v>
      </c>
      <c r="AS33" s="56" t="e">
        <f t="shared" si="10"/>
        <v>#DIV/0!</v>
      </c>
      <c r="AT33" s="85"/>
      <c r="AU33" s="85"/>
      <c r="AV33" s="10" t="e">
        <f>VLOOKUP($AC33,デモテーブル[#All],3,FALSE)</f>
        <v>#VALUE!</v>
      </c>
      <c r="AW33" s="10" t="e">
        <f>VLOOKUP($AC33,デモテーブル[#All],4,FALSE)</f>
        <v>#VALUE!</v>
      </c>
      <c r="AX33" s="10" t="e">
        <f>VLOOKUP($AC33,デモテーブル[#All],5,FALSE)</f>
        <v>#VALUE!</v>
      </c>
      <c r="AY33" s="10" t="e">
        <f>VLOOKUP($AC33,デモテーブル[#All],6,FALSE)</f>
        <v>#VALUE!</v>
      </c>
      <c r="AZ33" s="10" t="e">
        <f>VLOOKUP($AC33,デモテーブル[#All],7,FALSE)</f>
        <v>#VALUE!</v>
      </c>
      <c r="BA33" s="10" t="e">
        <f>VLOOKUP($AC33,デモテーブル[#All],12,FALSE)</f>
        <v>#VALUE!</v>
      </c>
      <c r="BB33" s="10" t="e">
        <f>VLOOKUP($AC33,デモテーブル[#All],13,FALSE)</f>
        <v>#VALUE!</v>
      </c>
    </row>
    <row r="34" spans="2:54" x14ac:dyDescent="0.15">
      <c r="B34" s="76">
        <v>44819</v>
      </c>
      <c r="C34" s="164">
        <v>33</v>
      </c>
      <c r="D34" s="73" t="s">
        <v>181</v>
      </c>
      <c r="E34" s="6" t="s">
        <v>530</v>
      </c>
      <c r="G34" s="9" t="e">
        <f t="shared" si="3"/>
        <v>#VALUE!</v>
      </c>
      <c r="H34" s="10"/>
      <c r="I34" s="10"/>
      <c r="J34" s="10"/>
      <c r="K34" s="11"/>
      <c r="L34" s="14"/>
      <c r="M34" s="14"/>
      <c r="N34" s="14"/>
      <c r="O34" s="14"/>
      <c r="Z34" s="167"/>
      <c r="AA34" s="167"/>
      <c r="AB34" s="10"/>
      <c r="AC34" s="187" t="e">
        <f t="shared" si="4"/>
        <v>#VALUE!</v>
      </c>
      <c r="AD34" s="10" t="e">
        <f>VLOOKUP($AC34,デモテーブル[#All],2,FALSE)</f>
        <v>#VALUE!</v>
      </c>
      <c r="AE34" s="10" t="s">
        <v>15</v>
      </c>
      <c r="AF34" s="10">
        <f t="shared" si="5"/>
        <v>0</v>
      </c>
      <c r="AG34" s="10"/>
      <c r="AH34" s="12">
        <f t="shared" si="6"/>
        <v>0</v>
      </c>
      <c r="AI34" s="10"/>
      <c r="AJ34" s="12">
        <f t="shared" si="7"/>
        <v>0</v>
      </c>
      <c r="AK34" s="10"/>
      <c r="AL34" s="10"/>
      <c r="AM34" s="10"/>
      <c r="AN34" s="10"/>
      <c r="AO34" s="10"/>
      <c r="AP34" s="66">
        <f t="shared" si="8"/>
        <v>0</v>
      </c>
      <c r="AQ34" s="10"/>
      <c r="AR34" s="38">
        <f t="shared" si="9"/>
        <v>0</v>
      </c>
      <c r="AS34" s="56" t="e">
        <f t="shared" si="10"/>
        <v>#DIV/0!</v>
      </c>
      <c r="AT34" s="85"/>
      <c r="AU34" s="85"/>
      <c r="AV34" s="10" t="e">
        <f>VLOOKUP($AC34,デモテーブル[#All],3,FALSE)</f>
        <v>#VALUE!</v>
      </c>
      <c r="AW34" s="10" t="e">
        <f>VLOOKUP($AC34,デモテーブル[#All],4,FALSE)</f>
        <v>#VALUE!</v>
      </c>
      <c r="AX34" s="10" t="e">
        <f>VLOOKUP($AC34,デモテーブル[#All],5,FALSE)</f>
        <v>#VALUE!</v>
      </c>
      <c r="AY34" s="10" t="e">
        <f>VLOOKUP($AC34,デモテーブル[#All],6,FALSE)</f>
        <v>#VALUE!</v>
      </c>
      <c r="AZ34" s="10" t="e">
        <f>VLOOKUP($AC34,デモテーブル[#All],7,FALSE)</f>
        <v>#VALUE!</v>
      </c>
      <c r="BA34" s="10" t="e">
        <f>VLOOKUP($AC34,デモテーブル[#All],12,FALSE)</f>
        <v>#VALUE!</v>
      </c>
      <c r="BB34" s="10" t="e">
        <f>VLOOKUP($AC34,デモテーブル[#All],13,FALSE)</f>
        <v>#VALUE!</v>
      </c>
    </row>
    <row r="35" spans="2:54" x14ac:dyDescent="0.15">
      <c r="B35" s="76">
        <v>44819</v>
      </c>
      <c r="C35" s="164">
        <v>34</v>
      </c>
      <c r="D35" s="73" t="s">
        <v>181</v>
      </c>
      <c r="E35" s="6" t="s">
        <v>530</v>
      </c>
      <c r="G35" s="9" t="e">
        <f t="shared" si="3"/>
        <v>#VALUE!</v>
      </c>
      <c r="H35" s="10"/>
      <c r="I35" s="10"/>
      <c r="J35" s="10"/>
      <c r="K35" s="11"/>
      <c r="L35" s="14"/>
      <c r="M35" s="14"/>
      <c r="N35" s="14"/>
      <c r="O35" s="14"/>
      <c r="Z35" s="167"/>
      <c r="AA35" s="167"/>
      <c r="AB35" s="10"/>
      <c r="AC35" s="187" t="e">
        <f t="shared" si="4"/>
        <v>#VALUE!</v>
      </c>
      <c r="AD35" s="10" t="e">
        <f>VLOOKUP($AC35,デモテーブル[#All],2,FALSE)</f>
        <v>#VALUE!</v>
      </c>
      <c r="AE35" s="10" t="s">
        <v>15</v>
      </c>
      <c r="AF35" s="10">
        <f t="shared" si="5"/>
        <v>0</v>
      </c>
      <c r="AG35" s="10"/>
      <c r="AH35" s="12">
        <f t="shared" si="6"/>
        <v>0</v>
      </c>
      <c r="AI35" s="10"/>
      <c r="AJ35" s="12">
        <f t="shared" si="7"/>
        <v>0</v>
      </c>
      <c r="AK35" s="10"/>
      <c r="AL35" s="10"/>
      <c r="AM35" s="10"/>
      <c r="AN35" s="10"/>
      <c r="AO35" s="10"/>
      <c r="AP35" s="66">
        <f t="shared" si="8"/>
        <v>0</v>
      </c>
      <c r="AQ35" s="10"/>
      <c r="AR35" s="38">
        <f t="shared" si="9"/>
        <v>0</v>
      </c>
      <c r="AS35" s="56" t="e">
        <f t="shared" si="10"/>
        <v>#DIV/0!</v>
      </c>
      <c r="AT35" s="85"/>
      <c r="AU35" s="85"/>
      <c r="AV35" s="10" t="e">
        <f>VLOOKUP($AC35,デモテーブル[#All],3,FALSE)</f>
        <v>#VALUE!</v>
      </c>
      <c r="AW35" s="10" t="e">
        <f>VLOOKUP($AC35,デモテーブル[#All],4,FALSE)</f>
        <v>#VALUE!</v>
      </c>
      <c r="AX35" s="10" t="e">
        <f>VLOOKUP($AC35,デモテーブル[#All],5,FALSE)</f>
        <v>#VALUE!</v>
      </c>
      <c r="AY35" s="10" t="e">
        <f>VLOOKUP($AC35,デモテーブル[#All],6,FALSE)</f>
        <v>#VALUE!</v>
      </c>
      <c r="AZ35" s="10" t="e">
        <f>VLOOKUP($AC35,デモテーブル[#All],7,FALSE)</f>
        <v>#VALUE!</v>
      </c>
      <c r="BA35" s="10" t="e">
        <f>VLOOKUP($AC35,デモテーブル[#All],12,FALSE)</f>
        <v>#VALUE!</v>
      </c>
      <c r="BB35" s="10" t="e">
        <f>VLOOKUP($AC35,デモテーブル[#All],13,FALSE)</f>
        <v>#VALUE!</v>
      </c>
    </row>
    <row r="36" spans="2:54" x14ac:dyDescent="0.15">
      <c r="B36" s="76">
        <v>44819</v>
      </c>
      <c r="C36" s="164">
        <v>35</v>
      </c>
      <c r="D36" s="73" t="s">
        <v>181</v>
      </c>
      <c r="E36" s="6" t="s">
        <v>530</v>
      </c>
      <c r="G36" s="9" t="e">
        <f t="shared" si="3"/>
        <v>#VALUE!</v>
      </c>
      <c r="H36" s="10"/>
      <c r="I36" s="10"/>
      <c r="J36" s="10"/>
      <c r="K36" s="11"/>
      <c r="L36" s="14"/>
      <c r="M36" s="14"/>
      <c r="N36" s="14"/>
      <c r="O36" s="14"/>
      <c r="Z36" s="167"/>
      <c r="AA36" s="167"/>
      <c r="AB36" s="10"/>
      <c r="AC36" s="187" t="e">
        <f t="shared" si="4"/>
        <v>#VALUE!</v>
      </c>
      <c r="AD36" s="10" t="e">
        <f>VLOOKUP($AC36,デモテーブル[#All],2,FALSE)</f>
        <v>#VALUE!</v>
      </c>
      <c r="AE36" s="10" t="s">
        <v>15</v>
      </c>
      <c r="AF36" s="10">
        <f t="shared" si="5"/>
        <v>0</v>
      </c>
      <c r="AG36" s="10"/>
      <c r="AH36" s="12">
        <f t="shared" si="6"/>
        <v>0</v>
      </c>
      <c r="AI36" s="10"/>
      <c r="AJ36" s="12">
        <f t="shared" si="7"/>
        <v>0</v>
      </c>
      <c r="AK36" s="10"/>
      <c r="AL36" s="10"/>
      <c r="AM36" s="10"/>
      <c r="AN36" s="10"/>
      <c r="AO36" s="10"/>
      <c r="AP36" s="66">
        <f t="shared" si="8"/>
        <v>0</v>
      </c>
      <c r="AQ36" s="10"/>
      <c r="AR36" s="38">
        <f t="shared" si="9"/>
        <v>0</v>
      </c>
      <c r="AS36" s="56" t="e">
        <f t="shared" si="10"/>
        <v>#DIV/0!</v>
      </c>
      <c r="AT36" s="85"/>
      <c r="AU36" s="85"/>
      <c r="AV36" s="10" t="e">
        <f>VLOOKUP($AC36,デモテーブル[#All],3,FALSE)</f>
        <v>#VALUE!</v>
      </c>
      <c r="AW36" s="10" t="e">
        <f>VLOOKUP($AC36,デモテーブル[#All],4,FALSE)</f>
        <v>#VALUE!</v>
      </c>
      <c r="AX36" s="10" t="e">
        <f>VLOOKUP($AC36,デモテーブル[#All],5,FALSE)</f>
        <v>#VALUE!</v>
      </c>
      <c r="AY36" s="10" t="e">
        <f>VLOOKUP($AC36,デモテーブル[#All],6,FALSE)</f>
        <v>#VALUE!</v>
      </c>
      <c r="AZ36" s="10" t="e">
        <f>VLOOKUP($AC36,デモテーブル[#All],7,FALSE)</f>
        <v>#VALUE!</v>
      </c>
      <c r="BA36" s="10" t="e">
        <f>VLOOKUP($AC36,デモテーブル[#All],12,FALSE)</f>
        <v>#VALUE!</v>
      </c>
      <c r="BB36" s="10" t="e">
        <f>VLOOKUP($AC36,デモテーブル[#All],13,FALSE)</f>
        <v>#VALUE!</v>
      </c>
    </row>
    <row r="37" spans="2:54" x14ac:dyDescent="0.15">
      <c r="B37" s="76">
        <v>44819</v>
      </c>
      <c r="C37" s="164">
        <v>36</v>
      </c>
      <c r="D37" s="73" t="s">
        <v>181</v>
      </c>
      <c r="E37" s="6" t="s">
        <v>530</v>
      </c>
      <c r="G37" s="9" t="e">
        <f t="shared" si="3"/>
        <v>#VALUE!</v>
      </c>
      <c r="H37" s="10"/>
      <c r="I37" s="10"/>
      <c r="J37" s="10"/>
      <c r="K37" s="11"/>
      <c r="L37" s="14"/>
      <c r="M37" s="14"/>
      <c r="N37" s="14"/>
      <c r="O37" s="14"/>
      <c r="Z37" s="167"/>
      <c r="AA37" s="167"/>
      <c r="AB37" s="10"/>
      <c r="AC37" s="187" t="e">
        <f t="shared" si="4"/>
        <v>#VALUE!</v>
      </c>
      <c r="AD37" s="10" t="e">
        <f>VLOOKUP($AC37,デモテーブル[#All],2,FALSE)</f>
        <v>#VALUE!</v>
      </c>
      <c r="AE37" s="10" t="s">
        <v>15</v>
      </c>
      <c r="AF37" s="10">
        <f t="shared" si="5"/>
        <v>0</v>
      </c>
      <c r="AG37" s="10"/>
      <c r="AH37" s="12">
        <f t="shared" si="6"/>
        <v>0</v>
      </c>
      <c r="AI37" s="10"/>
      <c r="AJ37" s="12">
        <f t="shared" si="7"/>
        <v>0</v>
      </c>
      <c r="AK37" s="10"/>
      <c r="AL37" s="10"/>
      <c r="AM37" s="10"/>
      <c r="AN37" s="10"/>
      <c r="AO37" s="10"/>
      <c r="AP37" s="66">
        <f t="shared" si="8"/>
        <v>0</v>
      </c>
      <c r="AQ37" s="10"/>
      <c r="AR37" s="38">
        <f t="shared" si="9"/>
        <v>0</v>
      </c>
      <c r="AS37" s="56" t="e">
        <f t="shared" si="10"/>
        <v>#DIV/0!</v>
      </c>
      <c r="AT37" s="85"/>
      <c r="AU37" s="85"/>
      <c r="AV37" s="10" t="e">
        <f>VLOOKUP($AC37,デモテーブル[#All],3,FALSE)</f>
        <v>#VALUE!</v>
      </c>
      <c r="AW37" s="10" t="e">
        <f>VLOOKUP($AC37,デモテーブル[#All],4,FALSE)</f>
        <v>#VALUE!</v>
      </c>
      <c r="AX37" s="10" t="e">
        <f>VLOOKUP($AC37,デモテーブル[#All],5,FALSE)</f>
        <v>#VALUE!</v>
      </c>
      <c r="AY37" s="10" t="e">
        <f>VLOOKUP($AC37,デモテーブル[#All],6,FALSE)</f>
        <v>#VALUE!</v>
      </c>
      <c r="AZ37" s="10" t="e">
        <f>VLOOKUP($AC37,デモテーブル[#All],7,FALSE)</f>
        <v>#VALUE!</v>
      </c>
      <c r="BA37" s="10" t="e">
        <f>VLOOKUP($AC37,デモテーブル[#All],12,FALSE)</f>
        <v>#VALUE!</v>
      </c>
      <c r="BB37" s="10" t="e">
        <f>VLOOKUP($AC37,デモテーブル[#All],13,FALSE)</f>
        <v>#VALUE!</v>
      </c>
    </row>
    <row r="38" spans="2:54" x14ac:dyDescent="0.15">
      <c r="B38" s="76">
        <v>44819</v>
      </c>
      <c r="C38" s="164">
        <v>37</v>
      </c>
      <c r="D38" s="73" t="s">
        <v>181</v>
      </c>
      <c r="E38" s="6" t="s">
        <v>530</v>
      </c>
      <c r="G38" s="9" t="e">
        <f t="shared" si="3"/>
        <v>#VALUE!</v>
      </c>
      <c r="H38" s="10"/>
      <c r="I38" s="10"/>
      <c r="J38" s="10"/>
      <c r="K38" s="11"/>
      <c r="L38" s="14"/>
      <c r="M38" s="14"/>
      <c r="N38" s="14"/>
      <c r="O38" s="14"/>
      <c r="Z38" s="167"/>
      <c r="AA38" s="167"/>
      <c r="AB38" s="10"/>
      <c r="AC38" s="187" t="e">
        <f t="shared" si="4"/>
        <v>#VALUE!</v>
      </c>
      <c r="AD38" s="10" t="e">
        <f>VLOOKUP($AC38,デモテーブル[#All],2,FALSE)</f>
        <v>#VALUE!</v>
      </c>
      <c r="AE38" s="10" t="s">
        <v>15</v>
      </c>
      <c r="AF38" s="10">
        <f t="shared" si="5"/>
        <v>0</v>
      </c>
      <c r="AG38" s="10"/>
      <c r="AH38" s="12">
        <f t="shared" si="6"/>
        <v>0</v>
      </c>
      <c r="AI38" s="10"/>
      <c r="AJ38" s="12">
        <f t="shared" si="7"/>
        <v>0</v>
      </c>
      <c r="AK38" s="10"/>
      <c r="AL38" s="10"/>
      <c r="AM38" s="10"/>
      <c r="AN38" s="10"/>
      <c r="AO38" s="10"/>
      <c r="AP38" s="66">
        <f t="shared" si="8"/>
        <v>0</v>
      </c>
      <c r="AQ38" s="10"/>
      <c r="AR38" s="38">
        <f t="shared" si="9"/>
        <v>0</v>
      </c>
      <c r="AS38" s="56" t="e">
        <f t="shared" si="10"/>
        <v>#DIV/0!</v>
      </c>
      <c r="AT38" s="85"/>
      <c r="AU38" s="85"/>
      <c r="AV38" s="10" t="e">
        <f>VLOOKUP($AC38,デモテーブル[#All],3,FALSE)</f>
        <v>#VALUE!</v>
      </c>
      <c r="AW38" s="10" t="e">
        <f>VLOOKUP($AC38,デモテーブル[#All],4,FALSE)</f>
        <v>#VALUE!</v>
      </c>
      <c r="AX38" s="10" t="e">
        <f>VLOOKUP($AC38,デモテーブル[#All],5,FALSE)</f>
        <v>#VALUE!</v>
      </c>
      <c r="AY38" s="10" t="e">
        <f>VLOOKUP($AC38,デモテーブル[#All],6,FALSE)</f>
        <v>#VALUE!</v>
      </c>
      <c r="AZ38" s="10" t="e">
        <f>VLOOKUP($AC38,デモテーブル[#All],7,FALSE)</f>
        <v>#VALUE!</v>
      </c>
      <c r="BA38" s="10" t="e">
        <f>VLOOKUP($AC38,デモテーブル[#All],12,FALSE)</f>
        <v>#VALUE!</v>
      </c>
      <c r="BB38" s="10" t="e">
        <f>VLOOKUP($AC38,デモテーブル[#All],13,FALSE)</f>
        <v>#VALUE!</v>
      </c>
    </row>
    <row r="39" spans="2:54" x14ac:dyDescent="0.15">
      <c r="B39" s="76">
        <v>44819</v>
      </c>
      <c r="C39" s="164">
        <v>38</v>
      </c>
      <c r="D39" s="73" t="s">
        <v>181</v>
      </c>
      <c r="E39" s="6" t="s">
        <v>530</v>
      </c>
      <c r="G39" s="9" t="e">
        <f t="shared" si="3"/>
        <v>#VALUE!</v>
      </c>
      <c r="H39" s="10"/>
      <c r="I39" s="10"/>
      <c r="J39" s="10"/>
      <c r="K39" s="11"/>
      <c r="L39" s="14"/>
      <c r="M39" s="14"/>
      <c r="N39" s="14"/>
      <c r="O39" s="14"/>
      <c r="Z39" s="167"/>
      <c r="AA39" s="167"/>
      <c r="AB39" s="10"/>
      <c r="AC39" s="187" t="e">
        <f t="shared" si="4"/>
        <v>#VALUE!</v>
      </c>
      <c r="AD39" s="10" t="e">
        <f>VLOOKUP($AC39,デモテーブル[#All],2,FALSE)</f>
        <v>#VALUE!</v>
      </c>
      <c r="AE39" s="10" t="s">
        <v>15</v>
      </c>
      <c r="AF39" s="10">
        <f t="shared" si="5"/>
        <v>0</v>
      </c>
      <c r="AG39" s="10"/>
      <c r="AH39" s="12">
        <f t="shared" si="6"/>
        <v>0</v>
      </c>
      <c r="AI39" s="10"/>
      <c r="AJ39" s="12">
        <f t="shared" si="7"/>
        <v>0</v>
      </c>
      <c r="AK39" s="10"/>
      <c r="AL39" s="10"/>
      <c r="AM39" s="10"/>
      <c r="AN39" s="10"/>
      <c r="AO39" s="10"/>
      <c r="AP39" s="66">
        <f t="shared" si="8"/>
        <v>0</v>
      </c>
      <c r="AQ39" s="10"/>
      <c r="AR39" s="38">
        <f t="shared" si="9"/>
        <v>0</v>
      </c>
      <c r="AS39" s="56" t="e">
        <f t="shared" si="10"/>
        <v>#DIV/0!</v>
      </c>
      <c r="AT39" s="85"/>
      <c r="AU39" s="85"/>
      <c r="AV39" s="10" t="e">
        <f>VLOOKUP($AC39,デモテーブル[#All],3,FALSE)</f>
        <v>#VALUE!</v>
      </c>
      <c r="AW39" s="10" t="e">
        <f>VLOOKUP($AC39,デモテーブル[#All],4,FALSE)</f>
        <v>#VALUE!</v>
      </c>
      <c r="AX39" s="10" t="e">
        <f>VLOOKUP($AC39,デモテーブル[#All],5,FALSE)</f>
        <v>#VALUE!</v>
      </c>
      <c r="AY39" s="10" t="e">
        <f>VLOOKUP($AC39,デモテーブル[#All],6,FALSE)</f>
        <v>#VALUE!</v>
      </c>
      <c r="AZ39" s="10" t="e">
        <f>VLOOKUP($AC39,デモテーブル[#All],7,FALSE)</f>
        <v>#VALUE!</v>
      </c>
      <c r="BA39" s="10" t="e">
        <f>VLOOKUP($AC39,デモテーブル[#All],12,FALSE)</f>
        <v>#VALUE!</v>
      </c>
      <c r="BB39" s="10" t="e">
        <f>VLOOKUP($AC39,デモテーブル[#All],13,FALSE)</f>
        <v>#VALUE!</v>
      </c>
    </row>
    <row r="40" spans="2:54" x14ac:dyDescent="0.15">
      <c r="B40" s="76">
        <v>44819</v>
      </c>
      <c r="C40" s="164">
        <v>39</v>
      </c>
      <c r="D40" s="73" t="s">
        <v>181</v>
      </c>
      <c r="E40" s="6" t="s">
        <v>530</v>
      </c>
      <c r="G40" s="9" t="e">
        <f t="shared" si="3"/>
        <v>#VALUE!</v>
      </c>
      <c r="H40" s="10"/>
      <c r="I40" s="10"/>
      <c r="J40" s="10"/>
      <c r="K40" s="11"/>
      <c r="L40" s="14"/>
      <c r="M40" s="14"/>
      <c r="N40" s="14"/>
      <c r="O40" s="14"/>
      <c r="Z40" s="167"/>
      <c r="AA40" s="167"/>
      <c r="AB40" s="10"/>
      <c r="AC40" s="187" t="e">
        <f t="shared" si="4"/>
        <v>#VALUE!</v>
      </c>
      <c r="AD40" s="10" t="e">
        <f>VLOOKUP($AC40,デモテーブル[#All],2,FALSE)</f>
        <v>#VALUE!</v>
      </c>
      <c r="AE40" s="10" t="s">
        <v>15</v>
      </c>
      <c r="AF40" s="10">
        <f t="shared" si="5"/>
        <v>0</v>
      </c>
      <c r="AG40" s="10"/>
      <c r="AH40" s="12">
        <f t="shared" si="6"/>
        <v>0</v>
      </c>
      <c r="AI40" s="10"/>
      <c r="AJ40" s="12">
        <f t="shared" si="7"/>
        <v>0</v>
      </c>
      <c r="AK40" s="10"/>
      <c r="AL40" s="10"/>
      <c r="AM40" s="10"/>
      <c r="AN40" s="10"/>
      <c r="AO40" s="10"/>
      <c r="AP40" s="66">
        <f t="shared" si="8"/>
        <v>0</v>
      </c>
      <c r="AQ40" s="10"/>
      <c r="AR40" s="38">
        <f t="shared" si="9"/>
        <v>0</v>
      </c>
      <c r="AS40" s="56" t="e">
        <f t="shared" si="10"/>
        <v>#DIV/0!</v>
      </c>
      <c r="AT40" s="85"/>
      <c r="AU40" s="85"/>
      <c r="AV40" s="10" t="e">
        <f>VLOOKUP($AC40,デモテーブル[#All],3,FALSE)</f>
        <v>#VALUE!</v>
      </c>
      <c r="AW40" s="10" t="e">
        <f>VLOOKUP($AC40,デモテーブル[#All],4,FALSE)</f>
        <v>#VALUE!</v>
      </c>
      <c r="AX40" s="10" t="e">
        <f>VLOOKUP($AC40,デモテーブル[#All],5,FALSE)</f>
        <v>#VALUE!</v>
      </c>
      <c r="AY40" s="10" t="e">
        <f>VLOOKUP($AC40,デモテーブル[#All],6,FALSE)</f>
        <v>#VALUE!</v>
      </c>
      <c r="AZ40" s="10" t="e">
        <f>VLOOKUP($AC40,デモテーブル[#All],7,FALSE)</f>
        <v>#VALUE!</v>
      </c>
      <c r="BA40" s="10" t="e">
        <f>VLOOKUP($AC40,デモテーブル[#All],12,FALSE)</f>
        <v>#VALUE!</v>
      </c>
      <c r="BB40" s="10" t="e">
        <f>VLOOKUP($AC40,デモテーブル[#All],13,FALSE)</f>
        <v>#VALUE!</v>
      </c>
    </row>
    <row r="41" spans="2:54" x14ac:dyDescent="0.15">
      <c r="B41" s="76">
        <v>44819</v>
      </c>
      <c r="C41" s="164">
        <v>40</v>
      </c>
      <c r="D41" s="73" t="s">
        <v>181</v>
      </c>
      <c r="E41" s="6" t="s">
        <v>530</v>
      </c>
      <c r="G41" s="9" t="e">
        <f t="shared" si="3"/>
        <v>#VALUE!</v>
      </c>
      <c r="H41" s="10"/>
      <c r="I41" s="10"/>
      <c r="J41" s="10"/>
      <c r="K41" s="11"/>
      <c r="L41" s="14"/>
      <c r="M41" s="14"/>
      <c r="N41" s="14"/>
      <c r="O41" s="14"/>
      <c r="Z41" s="167"/>
      <c r="AA41" s="167"/>
      <c r="AB41" s="10"/>
      <c r="AC41" s="187" t="e">
        <f t="shared" si="4"/>
        <v>#VALUE!</v>
      </c>
      <c r="AD41" s="10" t="e">
        <f>VLOOKUP($AC41,デモテーブル[#All],2,FALSE)</f>
        <v>#VALUE!</v>
      </c>
      <c r="AE41" s="10" t="s">
        <v>15</v>
      </c>
      <c r="AF41" s="10">
        <f t="shared" si="5"/>
        <v>0</v>
      </c>
      <c r="AG41" s="10"/>
      <c r="AH41" s="12">
        <f t="shared" si="6"/>
        <v>0</v>
      </c>
      <c r="AI41" s="10"/>
      <c r="AJ41" s="12">
        <f t="shared" si="7"/>
        <v>0</v>
      </c>
      <c r="AK41" s="10"/>
      <c r="AL41" s="10"/>
      <c r="AM41" s="10"/>
      <c r="AN41" s="10"/>
      <c r="AO41" s="10"/>
      <c r="AP41" s="66">
        <f t="shared" si="8"/>
        <v>0</v>
      </c>
      <c r="AQ41" s="10"/>
      <c r="AR41" s="38">
        <f t="shared" si="9"/>
        <v>0</v>
      </c>
      <c r="AS41" s="56" t="e">
        <f t="shared" si="10"/>
        <v>#DIV/0!</v>
      </c>
      <c r="AT41" s="85"/>
      <c r="AU41" s="85"/>
      <c r="AV41" s="10" t="e">
        <f>VLOOKUP($AC41,デモテーブル[#All],3,FALSE)</f>
        <v>#VALUE!</v>
      </c>
      <c r="AW41" s="10" t="e">
        <f>VLOOKUP($AC41,デモテーブル[#All],4,FALSE)</f>
        <v>#VALUE!</v>
      </c>
      <c r="AX41" s="10" t="e">
        <f>VLOOKUP($AC41,デモテーブル[#All],5,FALSE)</f>
        <v>#VALUE!</v>
      </c>
      <c r="AY41" s="10" t="e">
        <f>VLOOKUP($AC41,デモテーブル[#All],6,FALSE)</f>
        <v>#VALUE!</v>
      </c>
      <c r="AZ41" s="10" t="e">
        <f>VLOOKUP($AC41,デモテーブル[#All],7,FALSE)</f>
        <v>#VALUE!</v>
      </c>
      <c r="BA41" s="10" t="e">
        <f>VLOOKUP($AC41,デモテーブル[#All],12,FALSE)</f>
        <v>#VALUE!</v>
      </c>
      <c r="BB41" s="10" t="e">
        <f>VLOOKUP($AC41,デモテーブル[#All],13,FALSE)</f>
        <v>#VALUE!</v>
      </c>
    </row>
    <row r="42" spans="2:54" x14ac:dyDescent="0.15">
      <c r="B42" s="76">
        <v>44819</v>
      </c>
      <c r="C42" s="164">
        <v>41</v>
      </c>
      <c r="D42" s="73" t="s">
        <v>181</v>
      </c>
      <c r="E42" s="6" t="s">
        <v>530</v>
      </c>
      <c r="G42" s="9" t="e">
        <f t="shared" si="3"/>
        <v>#VALUE!</v>
      </c>
      <c r="H42" s="10"/>
      <c r="I42" s="10"/>
      <c r="J42" s="10"/>
      <c r="K42" s="11"/>
      <c r="L42" s="14"/>
      <c r="M42" s="14"/>
      <c r="N42" s="14"/>
      <c r="O42" s="14"/>
      <c r="Z42" s="167"/>
      <c r="AA42" s="167"/>
      <c r="AB42" s="10"/>
      <c r="AC42" s="187" t="e">
        <f t="shared" si="4"/>
        <v>#VALUE!</v>
      </c>
      <c r="AD42" s="10" t="e">
        <f>VLOOKUP($AC42,デモテーブル[#All],2,FALSE)</f>
        <v>#VALUE!</v>
      </c>
      <c r="AE42" s="10" t="s">
        <v>15</v>
      </c>
      <c r="AF42" s="10">
        <f t="shared" si="5"/>
        <v>0</v>
      </c>
      <c r="AG42" s="10"/>
      <c r="AH42" s="12">
        <f t="shared" si="6"/>
        <v>0</v>
      </c>
      <c r="AI42" s="10"/>
      <c r="AJ42" s="12">
        <f t="shared" si="7"/>
        <v>0</v>
      </c>
      <c r="AK42" s="10"/>
      <c r="AL42" s="10"/>
      <c r="AM42" s="10"/>
      <c r="AN42" s="10"/>
      <c r="AO42" s="10"/>
      <c r="AP42" s="66">
        <f t="shared" si="8"/>
        <v>0</v>
      </c>
      <c r="AQ42" s="10"/>
      <c r="AR42" s="38">
        <f t="shared" si="9"/>
        <v>0</v>
      </c>
      <c r="AS42" s="56" t="e">
        <f t="shared" si="10"/>
        <v>#DIV/0!</v>
      </c>
      <c r="AT42" s="85"/>
      <c r="AU42" s="85"/>
      <c r="AV42" s="10" t="e">
        <f>VLOOKUP($AC42,デモテーブル[#All],3,FALSE)</f>
        <v>#VALUE!</v>
      </c>
      <c r="AW42" s="10" t="e">
        <f>VLOOKUP($AC42,デモテーブル[#All],4,FALSE)</f>
        <v>#VALUE!</v>
      </c>
      <c r="AX42" s="10" t="e">
        <f>VLOOKUP($AC42,デモテーブル[#All],5,FALSE)</f>
        <v>#VALUE!</v>
      </c>
      <c r="AY42" s="10" t="e">
        <f>VLOOKUP($AC42,デモテーブル[#All],6,FALSE)</f>
        <v>#VALUE!</v>
      </c>
      <c r="AZ42" s="10" t="e">
        <f>VLOOKUP($AC42,デモテーブル[#All],7,FALSE)</f>
        <v>#VALUE!</v>
      </c>
      <c r="BA42" s="10" t="e">
        <f>VLOOKUP($AC42,デモテーブル[#All],12,FALSE)</f>
        <v>#VALUE!</v>
      </c>
      <c r="BB42" s="10" t="e">
        <f>VLOOKUP($AC42,デモテーブル[#All],13,FALSE)</f>
        <v>#VALUE!</v>
      </c>
    </row>
    <row r="43" spans="2:54" x14ac:dyDescent="0.15">
      <c r="B43" s="76">
        <v>44819</v>
      </c>
      <c r="C43" s="164">
        <v>42</v>
      </c>
      <c r="D43" s="73" t="s">
        <v>181</v>
      </c>
      <c r="E43" s="6" t="s">
        <v>530</v>
      </c>
      <c r="G43" s="9" t="e">
        <f t="shared" si="3"/>
        <v>#VALUE!</v>
      </c>
      <c r="H43" s="10"/>
      <c r="I43" s="10"/>
      <c r="J43" s="10"/>
      <c r="K43" s="11"/>
      <c r="L43" s="14"/>
      <c r="M43" s="14"/>
      <c r="N43" s="14"/>
      <c r="O43" s="14"/>
      <c r="Z43" s="167"/>
      <c r="AA43" s="167"/>
      <c r="AB43" s="10"/>
      <c r="AC43" s="187" t="e">
        <f t="shared" si="4"/>
        <v>#VALUE!</v>
      </c>
      <c r="AD43" s="10" t="e">
        <f>VLOOKUP($AC43,デモテーブル[#All],2,FALSE)</f>
        <v>#VALUE!</v>
      </c>
      <c r="AE43" s="10" t="s">
        <v>15</v>
      </c>
      <c r="AF43" s="10">
        <f t="shared" si="5"/>
        <v>0</v>
      </c>
      <c r="AG43" s="10"/>
      <c r="AH43" s="12">
        <f t="shared" si="6"/>
        <v>0</v>
      </c>
      <c r="AI43" s="10"/>
      <c r="AJ43" s="12">
        <f t="shared" si="7"/>
        <v>0</v>
      </c>
      <c r="AK43" s="10"/>
      <c r="AL43" s="10"/>
      <c r="AM43" s="10"/>
      <c r="AN43" s="10"/>
      <c r="AO43" s="10"/>
      <c r="AP43" s="66">
        <f t="shared" si="8"/>
        <v>0</v>
      </c>
      <c r="AQ43" s="10"/>
      <c r="AR43" s="38">
        <f t="shared" si="9"/>
        <v>0</v>
      </c>
      <c r="AS43" s="56" t="e">
        <f t="shared" si="10"/>
        <v>#DIV/0!</v>
      </c>
      <c r="AT43" s="85"/>
      <c r="AU43" s="85"/>
      <c r="AV43" s="10" t="e">
        <f>VLOOKUP($AC43,デモテーブル[#All],3,FALSE)</f>
        <v>#VALUE!</v>
      </c>
      <c r="AW43" s="10" t="e">
        <f>VLOOKUP($AC43,デモテーブル[#All],4,FALSE)</f>
        <v>#VALUE!</v>
      </c>
      <c r="AX43" s="10" t="e">
        <f>VLOOKUP($AC43,デモテーブル[#All],5,FALSE)</f>
        <v>#VALUE!</v>
      </c>
      <c r="AY43" s="10" t="e">
        <f>VLOOKUP($AC43,デモテーブル[#All],6,FALSE)</f>
        <v>#VALUE!</v>
      </c>
      <c r="AZ43" s="10" t="e">
        <f>VLOOKUP($AC43,デモテーブル[#All],7,FALSE)</f>
        <v>#VALUE!</v>
      </c>
      <c r="BA43" s="10" t="e">
        <f>VLOOKUP($AC43,デモテーブル[#All],12,FALSE)</f>
        <v>#VALUE!</v>
      </c>
      <c r="BB43" s="10" t="e">
        <f>VLOOKUP($AC43,デモテーブル[#All],13,FALSE)</f>
        <v>#VALUE!</v>
      </c>
    </row>
    <row r="44" spans="2:54" x14ac:dyDescent="0.15">
      <c r="B44" s="76">
        <v>44819</v>
      </c>
      <c r="C44" s="164">
        <v>43</v>
      </c>
      <c r="D44" s="73" t="s">
        <v>181</v>
      </c>
      <c r="E44" s="6" t="s">
        <v>530</v>
      </c>
      <c r="G44" s="9" t="e">
        <f t="shared" si="3"/>
        <v>#VALUE!</v>
      </c>
      <c r="H44" s="10"/>
      <c r="I44" s="10"/>
      <c r="J44" s="10"/>
      <c r="K44" s="11"/>
      <c r="L44" s="14"/>
      <c r="M44" s="14"/>
      <c r="N44" s="14"/>
      <c r="O44" s="14"/>
      <c r="Z44" s="167"/>
      <c r="AA44" s="167"/>
      <c r="AB44" s="10"/>
      <c r="AC44" s="187" t="e">
        <f t="shared" si="4"/>
        <v>#VALUE!</v>
      </c>
      <c r="AD44" s="10" t="e">
        <f>VLOOKUP($AC44,デモテーブル[#All],2,FALSE)</f>
        <v>#VALUE!</v>
      </c>
      <c r="AE44" s="10" t="s">
        <v>15</v>
      </c>
      <c r="AF44" s="10">
        <f t="shared" si="5"/>
        <v>0</v>
      </c>
      <c r="AG44" s="10"/>
      <c r="AH44" s="12">
        <f t="shared" si="6"/>
        <v>0</v>
      </c>
      <c r="AI44" s="10"/>
      <c r="AJ44" s="12">
        <f t="shared" si="7"/>
        <v>0</v>
      </c>
      <c r="AK44" s="10"/>
      <c r="AL44" s="10"/>
      <c r="AM44" s="10"/>
      <c r="AN44" s="10"/>
      <c r="AO44" s="10"/>
      <c r="AP44" s="66">
        <f t="shared" si="8"/>
        <v>0</v>
      </c>
      <c r="AQ44" s="10"/>
      <c r="AR44" s="38">
        <f t="shared" si="9"/>
        <v>0</v>
      </c>
      <c r="AS44" s="56" t="e">
        <f t="shared" si="10"/>
        <v>#DIV/0!</v>
      </c>
      <c r="AT44" s="85"/>
      <c r="AU44" s="85"/>
      <c r="AV44" s="10" t="e">
        <f>VLOOKUP($AC44,デモテーブル[#All],3,FALSE)</f>
        <v>#VALUE!</v>
      </c>
      <c r="AW44" s="10" t="e">
        <f>VLOOKUP($AC44,デモテーブル[#All],4,FALSE)</f>
        <v>#VALUE!</v>
      </c>
      <c r="AX44" s="10" t="e">
        <f>VLOOKUP($AC44,デモテーブル[#All],5,FALSE)</f>
        <v>#VALUE!</v>
      </c>
      <c r="AY44" s="10" t="e">
        <f>VLOOKUP($AC44,デモテーブル[#All],6,FALSE)</f>
        <v>#VALUE!</v>
      </c>
      <c r="AZ44" s="10" t="e">
        <f>VLOOKUP($AC44,デモテーブル[#All],7,FALSE)</f>
        <v>#VALUE!</v>
      </c>
      <c r="BA44" s="10" t="e">
        <f>VLOOKUP($AC44,デモテーブル[#All],12,FALSE)</f>
        <v>#VALUE!</v>
      </c>
      <c r="BB44" s="10" t="e">
        <f>VLOOKUP($AC44,デモテーブル[#All],13,FALSE)</f>
        <v>#VALUE!</v>
      </c>
    </row>
    <row r="45" spans="2:54" x14ac:dyDescent="0.15">
      <c r="B45" s="76">
        <v>44819</v>
      </c>
      <c r="C45" s="164">
        <v>44</v>
      </c>
      <c r="D45" s="73" t="s">
        <v>181</v>
      </c>
      <c r="E45" s="6" t="s">
        <v>530</v>
      </c>
      <c r="G45" s="9" t="e">
        <f t="shared" si="3"/>
        <v>#VALUE!</v>
      </c>
      <c r="H45" s="10"/>
      <c r="I45" s="10"/>
      <c r="J45" s="10"/>
      <c r="K45" s="11"/>
      <c r="L45" s="14"/>
      <c r="M45" s="14"/>
      <c r="N45" s="14"/>
      <c r="O45" s="14"/>
      <c r="Z45" s="167"/>
      <c r="AA45" s="167"/>
      <c r="AB45" s="10"/>
      <c r="AC45" s="187" t="e">
        <f t="shared" si="4"/>
        <v>#VALUE!</v>
      </c>
      <c r="AD45" s="10" t="e">
        <f>VLOOKUP($AC45,デモテーブル[#All],2,FALSE)</f>
        <v>#VALUE!</v>
      </c>
      <c r="AE45" s="10" t="s">
        <v>15</v>
      </c>
      <c r="AF45" s="10">
        <f t="shared" si="5"/>
        <v>0</v>
      </c>
      <c r="AG45" s="10"/>
      <c r="AH45" s="12">
        <f t="shared" si="6"/>
        <v>0</v>
      </c>
      <c r="AI45" s="10"/>
      <c r="AJ45" s="12">
        <f t="shared" si="7"/>
        <v>0</v>
      </c>
      <c r="AK45" s="10"/>
      <c r="AL45" s="10"/>
      <c r="AM45" s="10"/>
      <c r="AN45" s="10"/>
      <c r="AO45" s="10"/>
      <c r="AP45" s="66">
        <f t="shared" si="8"/>
        <v>0</v>
      </c>
      <c r="AQ45" s="10"/>
      <c r="AR45" s="38">
        <f t="shared" si="9"/>
        <v>0</v>
      </c>
      <c r="AS45" s="56" t="e">
        <f t="shared" si="10"/>
        <v>#DIV/0!</v>
      </c>
      <c r="AT45" s="85"/>
      <c r="AU45" s="85"/>
      <c r="AV45" s="10" t="e">
        <f>VLOOKUP($AC45,デモテーブル[#All],3,FALSE)</f>
        <v>#VALUE!</v>
      </c>
      <c r="AW45" s="10" t="e">
        <f>VLOOKUP($AC45,デモテーブル[#All],4,FALSE)</f>
        <v>#VALUE!</v>
      </c>
      <c r="AX45" s="10" t="e">
        <f>VLOOKUP($AC45,デモテーブル[#All],5,FALSE)</f>
        <v>#VALUE!</v>
      </c>
      <c r="AY45" s="10" t="e">
        <f>VLOOKUP($AC45,デモテーブル[#All],6,FALSE)</f>
        <v>#VALUE!</v>
      </c>
      <c r="AZ45" s="10" t="e">
        <f>VLOOKUP($AC45,デモテーブル[#All],7,FALSE)</f>
        <v>#VALUE!</v>
      </c>
      <c r="BA45" s="10" t="e">
        <f>VLOOKUP($AC45,デモテーブル[#All],12,FALSE)</f>
        <v>#VALUE!</v>
      </c>
      <c r="BB45" s="10" t="e">
        <f>VLOOKUP($AC45,デモテーブル[#All],13,FALSE)</f>
        <v>#VALUE!</v>
      </c>
    </row>
    <row r="46" spans="2:54" x14ac:dyDescent="0.15">
      <c r="B46" s="76">
        <v>44819</v>
      </c>
      <c r="C46" s="164">
        <v>45</v>
      </c>
      <c r="D46" s="73" t="s">
        <v>181</v>
      </c>
      <c r="E46" s="6" t="s">
        <v>530</v>
      </c>
      <c r="G46" s="9" t="e">
        <f t="shared" si="3"/>
        <v>#VALUE!</v>
      </c>
      <c r="H46" s="10"/>
      <c r="I46" s="10"/>
      <c r="J46" s="10"/>
      <c r="K46" s="11"/>
      <c r="L46" s="14"/>
      <c r="M46" s="14"/>
      <c r="N46" s="14"/>
      <c r="O46" s="14"/>
      <c r="Z46" s="167"/>
      <c r="AA46" s="167"/>
      <c r="AB46" s="10"/>
      <c r="AC46" s="187" t="e">
        <f t="shared" si="4"/>
        <v>#VALUE!</v>
      </c>
      <c r="AD46" s="10" t="e">
        <f>VLOOKUP($AC46,デモテーブル[#All],2,FALSE)</f>
        <v>#VALUE!</v>
      </c>
      <c r="AE46" s="10" t="s">
        <v>15</v>
      </c>
      <c r="AF46" s="10">
        <f t="shared" si="5"/>
        <v>0</v>
      </c>
      <c r="AG46" s="10"/>
      <c r="AH46" s="12">
        <f t="shared" si="6"/>
        <v>0</v>
      </c>
      <c r="AI46" s="10"/>
      <c r="AJ46" s="12">
        <f t="shared" si="7"/>
        <v>0</v>
      </c>
      <c r="AK46" s="10"/>
      <c r="AL46" s="10"/>
      <c r="AM46" s="10"/>
      <c r="AN46" s="10"/>
      <c r="AO46" s="10"/>
      <c r="AP46" s="66">
        <f t="shared" si="8"/>
        <v>0</v>
      </c>
      <c r="AQ46" s="10"/>
      <c r="AR46" s="38">
        <f t="shared" si="9"/>
        <v>0</v>
      </c>
      <c r="AS46" s="56" t="e">
        <f t="shared" si="10"/>
        <v>#DIV/0!</v>
      </c>
      <c r="AT46" s="85"/>
      <c r="AU46" s="85"/>
      <c r="AV46" s="10" t="e">
        <f>VLOOKUP($AC46,デモテーブル[#All],3,FALSE)</f>
        <v>#VALUE!</v>
      </c>
      <c r="AW46" s="10" t="e">
        <f>VLOOKUP($AC46,デモテーブル[#All],4,FALSE)</f>
        <v>#VALUE!</v>
      </c>
      <c r="AX46" s="10" t="e">
        <f>VLOOKUP($AC46,デモテーブル[#All],5,FALSE)</f>
        <v>#VALUE!</v>
      </c>
      <c r="AY46" s="10" t="e">
        <f>VLOOKUP($AC46,デモテーブル[#All],6,FALSE)</f>
        <v>#VALUE!</v>
      </c>
      <c r="AZ46" s="10" t="e">
        <f>VLOOKUP($AC46,デモテーブル[#All],7,FALSE)</f>
        <v>#VALUE!</v>
      </c>
      <c r="BA46" s="10" t="e">
        <f>VLOOKUP($AC46,デモテーブル[#All],12,FALSE)</f>
        <v>#VALUE!</v>
      </c>
      <c r="BB46" s="10" t="e">
        <f>VLOOKUP($AC46,デモテーブル[#All],13,FALSE)</f>
        <v>#VALUE!</v>
      </c>
    </row>
    <row r="47" spans="2:54" x14ac:dyDescent="0.15">
      <c r="B47" s="76">
        <v>44819</v>
      </c>
      <c r="C47" s="164">
        <v>46</v>
      </c>
      <c r="D47" s="73" t="s">
        <v>181</v>
      </c>
      <c r="E47" s="6" t="s">
        <v>530</v>
      </c>
      <c r="G47" s="9" t="e">
        <f t="shared" si="3"/>
        <v>#VALUE!</v>
      </c>
      <c r="H47" s="10"/>
      <c r="I47" s="10"/>
      <c r="J47" s="10"/>
      <c r="K47" s="11"/>
      <c r="L47" s="14"/>
      <c r="M47" s="14"/>
      <c r="N47" s="14"/>
      <c r="O47" s="14"/>
      <c r="Z47" s="167"/>
      <c r="AA47" s="167"/>
      <c r="AB47" s="10"/>
      <c r="AC47" s="187" t="e">
        <f t="shared" si="4"/>
        <v>#VALUE!</v>
      </c>
      <c r="AD47" s="10" t="e">
        <f>VLOOKUP($AC47,デモテーブル[#All],2,FALSE)</f>
        <v>#VALUE!</v>
      </c>
      <c r="AE47" s="10" t="s">
        <v>15</v>
      </c>
      <c r="AF47" s="10">
        <f t="shared" si="5"/>
        <v>0</v>
      </c>
      <c r="AG47" s="10"/>
      <c r="AH47" s="12">
        <f t="shared" si="6"/>
        <v>0</v>
      </c>
      <c r="AI47" s="10"/>
      <c r="AJ47" s="12">
        <f t="shared" si="7"/>
        <v>0</v>
      </c>
      <c r="AK47" s="10"/>
      <c r="AL47" s="10"/>
      <c r="AM47" s="10"/>
      <c r="AN47" s="10"/>
      <c r="AO47" s="10"/>
      <c r="AP47" s="66">
        <f t="shared" si="8"/>
        <v>0</v>
      </c>
      <c r="AQ47" s="10"/>
      <c r="AR47" s="38">
        <f t="shared" si="9"/>
        <v>0</v>
      </c>
      <c r="AS47" s="56" t="e">
        <f t="shared" si="10"/>
        <v>#DIV/0!</v>
      </c>
      <c r="AT47" s="85"/>
      <c r="AU47" s="85"/>
      <c r="AV47" s="10" t="e">
        <f>VLOOKUP($AC47,デモテーブル[#All],3,FALSE)</f>
        <v>#VALUE!</v>
      </c>
      <c r="AW47" s="10" t="e">
        <f>VLOOKUP($AC47,デモテーブル[#All],4,FALSE)</f>
        <v>#VALUE!</v>
      </c>
      <c r="AX47" s="10" t="e">
        <f>VLOOKUP($AC47,デモテーブル[#All],5,FALSE)</f>
        <v>#VALUE!</v>
      </c>
      <c r="AY47" s="10" t="e">
        <f>VLOOKUP($AC47,デモテーブル[#All],6,FALSE)</f>
        <v>#VALUE!</v>
      </c>
      <c r="AZ47" s="10" t="e">
        <f>VLOOKUP($AC47,デモテーブル[#All],7,FALSE)</f>
        <v>#VALUE!</v>
      </c>
      <c r="BA47" s="10" t="e">
        <f>VLOOKUP($AC47,デモテーブル[#All],12,FALSE)</f>
        <v>#VALUE!</v>
      </c>
      <c r="BB47" s="10" t="e">
        <f>VLOOKUP($AC47,デモテーブル[#All],13,FALSE)</f>
        <v>#VALUE!</v>
      </c>
    </row>
    <row r="48" spans="2:54" x14ac:dyDescent="0.15">
      <c r="B48" s="76">
        <v>44819</v>
      </c>
      <c r="C48" s="164">
        <v>47</v>
      </c>
      <c r="D48" s="73" t="s">
        <v>181</v>
      </c>
      <c r="E48" s="6" t="s">
        <v>530</v>
      </c>
      <c r="G48" s="9" t="e">
        <f t="shared" si="3"/>
        <v>#VALUE!</v>
      </c>
      <c r="H48" s="12"/>
      <c r="I48" s="12"/>
      <c r="J48" s="12"/>
      <c r="K48" s="11"/>
      <c r="L48" s="15"/>
      <c r="M48" s="15"/>
      <c r="N48" s="15"/>
      <c r="O48" s="15"/>
      <c r="Z48" s="167"/>
      <c r="AA48" s="167"/>
      <c r="AB48" s="10"/>
      <c r="AC48" s="187" t="e">
        <f t="shared" si="4"/>
        <v>#VALUE!</v>
      </c>
      <c r="AD48" s="10" t="e">
        <f>VLOOKUP($AC48,デモテーブル[#All],2,FALSE)</f>
        <v>#VALUE!</v>
      </c>
      <c r="AE48" s="10" t="s">
        <v>15</v>
      </c>
      <c r="AF48" s="10">
        <f t="shared" si="5"/>
        <v>0</v>
      </c>
      <c r="AG48" s="10"/>
      <c r="AH48" s="12">
        <f t="shared" si="6"/>
        <v>0</v>
      </c>
      <c r="AI48" s="10"/>
      <c r="AJ48" s="12">
        <f t="shared" si="7"/>
        <v>0</v>
      </c>
      <c r="AK48" s="10"/>
      <c r="AL48" s="10"/>
      <c r="AM48" s="10"/>
      <c r="AN48" s="10"/>
      <c r="AO48" s="10"/>
      <c r="AP48" s="66">
        <f t="shared" si="8"/>
        <v>0</v>
      </c>
      <c r="AQ48" s="10"/>
      <c r="AR48" s="38">
        <f t="shared" si="9"/>
        <v>0</v>
      </c>
      <c r="AS48" s="56" t="e">
        <f t="shared" si="10"/>
        <v>#DIV/0!</v>
      </c>
      <c r="AT48" s="85"/>
      <c r="AU48" s="85"/>
      <c r="AV48" s="10" t="e">
        <f>VLOOKUP($AC48,デモテーブル[#All],3,FALSE)</f>
        <v>#VALUE!</v>
      </c>
      <c r="AW48" s="10" t="e">
        <f>VLOOKUP($AC48,デモテーブル[#All],4,FALSE)</f>
        <v>#VALUE!</v>
      </c>
      <c r="AX48" s="10" t="e">
        <f>VLOOKUP($AC48,デモテーブル[#All],5,FALSE)</f>
        <v>#VALUE!</v>
      </c>
      <c r="AY48" s="10" t="e">
        <f>VLOOKUP($AC48,デモテーブル[#All],6,FALSE)</f>
        <v>#VALUE!</v>
      </c>
      <c r="AZ48" s="10" t="e">
        <f>VLOOKUP($AC48,デモテーブル[#All],7,FALSE)</f>
        <v>#VALUE!</v>
      </c>
      <c r="BA48" s="10" t="e">
        <f>VLOOKUP($AC48,デモテーブル[#All],12,FALSE)</f>
        <v>#VALUE!</v>
      </c>
      <c r="BB48" s="10" t="e">
        <f>VLOOKUP($AC48,デモテーブル[#All],13,FALSE)</f>
        <v>#VALUE!</v>
      </c>
    </row>
    <row r="49" spans="2:54" x14ac:dyDescent="0.15">
      <c r="B49" s="76">
        <v>44819</v>
      </c>
      <c r="C49" s="164">
        <v>48</v>
      </c>
      <c r="D49" s="73" t="s">
        <v>181</v>
      </c>
      <c r="E49" s="6" t="s">
        <v>530</v>
      </c>
      <c r="G49" s="9" t="e">
        <f t="shared" si="3"/>
        <v>#VALUE!</v>
      </c>
      <c r="H49" s="10"/>
      <c r="I49" s="10"/>
      <c r="J49" s="10"/>
      <c r="K49" s="11"/>
      <c r="L49" s="14"/>
      <c r="M49" s="14"/>
      <c r="N49" s="14"/>
      <c r="O49" s="14"/>
      <c r="Z49" s="167"/>
      <c r="AA49" s="167"/>
      <c r="AB49" s="10"/>
      <c r="AC49" s="187" t="e">
        <f t="shared" si="4"/>
        <v>#VALUE!</v>
      </c>
      <c r="AD49" s="10" t="e">
        <f>VLOOKUP($AC49,デモテーブル[#All],2,FALSE)</f>
        <v>#VALUE!</v>
      </c>
      <c r="AE49" s="10" t="s">
        <v>15</v>
      </c>
      <c r="AF49" s="10">
        <f t="shared" si="5"/>
        <v>0</v>
      </c>
      <c r="AG49" s="10"/>
      <c r="AH49" s="12">
        <f t="shared" si="6"/>
        <v>0</v>
      </c>
      <c r="AI49" s="10"/>
      <c r="AJ49" s="12">
        <f t="shared" si="7"/>
        <v>0</v>
      </c>
      <c r="AK49" s="10"/>
      <c r="AL49" s="10"/>
      <c r="AM49" s="10"/>
      <c r="AN49" s="10"/>
      <c r="AO49" s="10"/>
      <c r="AP49" s="66">
        <f t="shared" si="8"/>
        <v>0</v>
      </c>
      <c r="AQ49" s="10"/>
      <c r="AR49" s="38">
        <f t="shared" si="9"/>
        <v>0</v>
      </c>
      <c r="AS49" s="56" t="e">
        <f t="shared" si="10"/>
        <v>#DIV/0!</v>
      </c>
      <c r="AT49" s="85"/>
      <c r="AU49" s="85"/>
      <c r="AV49" s="10" t="e">
        <f>VLOOKUP($AC49,デモテーブル[#All],3,FALSE)</f>
        <v>#VALUE!</v>
      </c>
      <c r="AW49" s="10" t="e">
        <f>VLOOKUP($AC49,デモテーブル[#All],4,FALSE)</f>
        <v>#VALUE!</v>
      </c>
      <c r="AX49" s="10" t="e">
        <f>VLOOKUP($AC49,デモテーブル[#All],5,FALSE)</f>
        <v>#VALUE!</v>
      </c>
      <c r="AY49" s="10" t="e">
        <f>VLOOKUP($AC49,デモテーブル[#All],6,FALSE)</f>
        <v>#VALUE!</v>
      </c>
      <c r="AZ49" s="10" t="e">
        <f>VLOOKUP($AC49,デモテーブル[#All],7,FALSE)</f>
        <v>#VALUE!</v>
      </c>
      <c r="BA49" s="10" t="e">
        <f>VLOOKUP($AC49,デモテーブル[#All],12,FALSE)</f>
        <v>#VALUE!</v>
      </c>
      <c r="BB49" s="10" t="e">
        <f>VLOOKUP($AC49,デモテーブル[#All],13,FALSE)</f>
        <v>#VALUE!</v>
      </c>
    </row>
    <row r="50" spans="2:54" x14ac:dyDescent="0.15">
      <c r="B50" s="76">
        <v>44819</v>
      </c>
      <c r="C50" s="164">
        <v>49</v>
      </c>
      <c r="D50" s="73" t="s">
        <v>181</v>
      </c>
      <c r="E50" s="6" t="s">
        <v>530</v>
      </c>
      <c r="G50" s="9" t="e">
        <f t="shared" si="3"/>
        <v>#VALUE!</v>
      </c>
      <c r="H50" s="186" t="s">
        <v>540</v>
      </c>
      <c r="I50" s="12"/>
      <c r="J50" s="12"/>
      <c r="K50" s="11"/>
      <c r="L50" s="186" t="s">
        <v>541</v>
      </c>
      <c r="M50" s="15"/>
      <c r="N50" s="15"/>
      <c r="O50" s="15"/>
      <c r="Z50" s="167"/>
      <c r="AA50" s="167"/>
      <c r="AB50" s="10"/>
      <c r="AC50" s="187" t="e">
        <f t="shared" si="4"/>
        <v>#VALUE!</v>
      </c>
      <c r="AD50" s="10" t="e">
        <f>VLOOKUP($AC50,デモテーブル[#All],2,FALSE)</f>
        <v>#VALUE!</v>
      </c>
      <c r="AE50" s="10" t="s">
        <v>15</v>
      </c>
      <c r="AF50" s="10" t="str">
        <f t="shared" si="5"/>
        <v>●↓評価額(円）</v>
      </c>
      <c r="AG50" s="10"/>
      <c r="AH50" s="12">
        <f t="shared" si="6"/>
        <v>0</v>
      </c>
      <c r="AI50" s="10"/>
      <c r="AJ50" s="12">
        <f t="shared" si="7"/>
        <v>0</v>
      </c>
      <c r="AK50" s="10"/>
      <c r="AL50" s="10"/>
      <c r="AM50" s="10"/>
      <c r="AN50" s="10"/>
      <c r="AO50" s="10"/>
      <c r="AP50" s="66">
        <f t="shared" si="8"/>
        <v>0</v>
      </c>
      <c r="AQ50" s="10"/>
      <c r="AR50" s="38">
        <f t="shared" si="9"/>
        <v>0</v>
      </c>
      <c r="AS50" s="56" t="e">
        <f t="shared" si="10"/>
        <v>#DIV/0!</v>
      </c>
      <c r="AT50" s="85"/>
      <c r="AU50" s="85"/>
      <c r="AV50" s="10" t="e">
        <f>VLOOKUP($AC50,デモテーブル[#All],3,FALSE)</f>
        <v>#VALUE!</v>
      </c>
      <c r="AW50" s="10" t="e">
        <f>VLOOKUP($AC50,デモテーブル[#All],4,FALSE)</f>
        <v>#VALUE!</v>
      </c>
      <c r="AX50" s="10" t="e">
        <f>VLOOKUP($AC50,デモテーブル[#All],5,FALSE)</f>
        <v>#VALUE!</v>
      </c>
      <c r="AY50" s="10" t="e">
        <f>VLOOKUP($AC50,デモテーブル[#All],6,FALSE)</f>
        <v>#VALUE!</v>
      </c>
      <c r="AZ50" s="10" t="e">
        <f>VLOOKUP($AC50,デモテーブル[#All],7,FALSE)</f>
        <v>#VALUE!</v>
      </c>
      <c r="BA50" s="10" t="e">
        <f>VLOOKUP($AC50,デモテーブル[#All],12,FALSE)</f>
        <v>#VALUE!</v>
      </c>
      <c r="BB50" s="10" t="e">
        <f>VLOOKUP($AC50,デモテーブル[#All],13,FALSE)</f>
        <v>#VALUE!</v>
      </c>
    </row>
    <row r="51" spans="2:54" x14ac:dyDescent="0.15">
      <c r="B51" s="76">
        <v>44819</v>
      </c>
      <c r="C51" s="164">
        <v>50</v>
      </c>
      <c r="D51" s="73" t="s">
        <v>181</v>
      </c>
      <c r="E51" s="6" t="s">
        <v>530</v>
      </c>
      <c r="F51" s="29" t="s">
        <v>543</v>
      </c>
      <c r="G51" s="9" t="e">
        <f t="shared" si="3"/>
        <v>#VALUE!</v>
      </c>
      <c r="H51" s="79" t="s">
        <v>126</v>
      </c>
      <c r="I51" s="79" t="s">
        <v>148</v>
      </c>
      <c r="J51" s="79"/>
      <c r="K51" s="81"/>
      <c r="L51" s="79" t="s">
        <v>126</v>
      </c>
      <c r="M51" s="79" t="s">
        <v>148</v>
      </c>
      <c r="N51" s="79"/>
      <c r="O51" s="79"/>
      <c r="P51" s="188" t="s">
        <v>547</v>
      </c>
      <c r="Q51" s="79"/>
      <c r="R51" s="79"/>
      <c r="S51" s="79"/>
      <c r="T51" s="79"/>
      <c r="U51" s="79"/>
      <c r="V51" s="79"/>
      <c r="W51" s="79"/>
      <c r="X51" s="79"/>
      <c r="Y51" s="79"/>
      <c r="Z51" s="167"/>
      <c r="AA51" s="167"/>
      <c r="AB51" s="79"/>
      <c r="AC51" s="79" t="e">
        <f t="shared" si="4"/>
        <v>#VALUE!</v>
      </c>
      <c r="AD51" s="79" t="e">
        <f>VLOOKUP($AC51,デモテーブル[#All],2,FALSE)</f>
        <v>#VALUE!</v>
      </c>
      <c r="AE51" s="188" t="s">
        <v>547</v>
      </c>
      <c r="AF51" s="79" t="str">
        <f t="shared" si="5"/>
        <v>三菱ＵＦＪ国際－ｅＭＡＸＩＳ　Ｓｌｉｍ　全世界株式（オール・カントリー） メールアラート画面へ</v>
      </c>
      <c r="AG51" s="79"/>
      <c r="AH51" s="79" t="str">
        <f t="shared" si="6"/>
        <v xml:space="preserve">買付 売却 </v>
      </c>
      <c r="AI51" s="79"/>
      <c r="AJ51" s="79">
        <f t="shared" si="7"/>
        <v>0</v>
      </c>
      <c r="AK51" s="79"/>
      <c r="AL51" s="79"/>
      <c r="AM51" s="79"/>
      <c r="AN51" s="79"/>
      <c r="AO51" s="79"/>
      <c r="AP51" s="79">
        <f t="shared" si="8"/>
        <v>0</v>
      </c>
      <c r="AQ51" s="79"/>
      <c r="AR51" s="79">
        <f t="shared" si="9"/>
        <v>0</v>
      </c>
      <c r="AS51" s="79" t="e">
        <f t="shared" si="10"/>
        <v>#DIV/0!</v>
      </c>
      <c r="AT51" s="85"/>
      <c r="AU51" s="85"/>
      <c r="AV51" s="79" t="e">
        <f>VLOOKUP($AC51,デモテーブル[#All],3,FALSE)</f>
        <v>#VALUE!</v>
      </c>
      <c r="AW51" s="79" t="e">
        <f>VLOOKUP($AC51,デモテーブル[#All],4,FALSE)</f>
        <v>#VALUE!</v>
      </c>
      <c r="AX51" s="79" t="e">
        <f>VLOOKUP($AC51,デモテーブル[#All],5,FALSE)</f>
        <v>#VALUE!</v>
      </c>
      <c r="AY51" s="79" t="e">
        <f>VLOOKUP($AC51,デモテーブル[#All],6,FALSE)</f>
        <v>#VALUE!</v>
      </c>
      <c r="AZ51" s="79" t="e">
        <f>VLOOKUP($AC51,デモテーブル[#All],7,FALSE)</f>
        <v>#VALUE!</v>
      </c>
      <c r="BA51" s="79" t="e">
        <f>VLOOKUP($AC51,デモテーブル[#All],12,FALSE)</f>
        <v>#VALUE!</v>
      </c>
      <c r="BB51" s="79" t="e">
        <f>VLOOKUP($AC51,デモテーブル[#All],13,FALSE)</f>
        <v>#VALUE!</v>
      </c>
    </row>
    <row r="52" spans="2:54" x14ac:dyDescent="0.15">
      <c r="B52" s="76">
        <v>44819</v>
      </c>
      <c r="C52" s="164">
        <v>51</v>
      </c>
      <c r="D52" s="73" t="s">
        <v>181</v>
      </c>
      <c r="E52" s="6" t="s">
        <v>530</v>
      </c>
      <c r="F52" s="29" t="s">
        <v>548</v>
      </c>
      <c r="G52" s="9" t="str">
        <f t="shared" si="3"/>
        <v>三菱ＵＦＪ国際－ｅＭＡＸＩＳ　Ｓｌｉｍ　全世界株式（オール・カントリー）</v>
      </c>
      <c r="H52" s="79">
        <v>461437</v>
      </c>
      <c r="I52" s="79">
        <v>15171</v>
      </c>
      <c r="J52" s="79">
        <v>17117</v>
      </c>
      <c r="K52" s="81">
        <v>789841</v>
      </c>
      <c r="L52" s="79">
        <v>461437</v>
      </c>
      <c r="M52" s="79">
        <v>15171</v>
      </c>
      <c r="N52" s="79">
        <v>17117</v>
      </c>
      <c r="O52" s="79">
        <v>89795</v>
      </c>
      <c r="P52" s="188" t="s">
        <v>547</v>
      </c>
      <c r="Q52" s="78"/>
      <c r="R52" s="78"/>
      <c r="S52" s="78"/>
      <c r="T52" s="78"/>
      <c r="U52" s="78"/>
      <c r="V52" s="78"/>
      <c r="W52" s="78"/>
      <c r="X52" s="78"/>
      <c r="Y52" s="78"/>
      <c r="Z52" s="167"/>
      <c r="AA52" s="167"/>
      <c r="AB52" s="79"/>
      <c r="AC52" s="79" t="str">
        <f t="shared" si="4"/>
        <v>三菱ＵＦＪ国際－ｅＭＡＸＩＳ　Ｓｌｉｍ　全世界株式（オール・カントリー）</v>
      </c>
      <c r="AD52" s="79" t="str">
        <f>VLOOKUP($AC52,デモテーブル[#All],2,FALSE)</f>
        <v>三菱ＵＦＪ国際－ｅＭＡＸＩＳ　Ｓｌｉｍ　全世界株式（オール・カントリー）</v>
      </c>
      <c r="AE52" s="188" t="s">
        <v>547</v>
      </c>
      <c r="AF52" s="79">
        <f t="shared" si="5"/>
        <v>461437</v>
      </c>
      <c r="AG52" s="79"/>
      <c r="AH52" s="79">
        <f t="shared" si="6"/>
        <v>15171</v>
      </c>
      <c r="AI52" s="79"/>
      <c r="AJ52" s="79">
        <f t="shared" si="7"/>
        <v>17117</v>
      </c>
      <c r="AK52" s="79"/>
      <c r="AL52" s="79"/>
      <c r="AM52" s="79"/>
      <c r="AN52" s="79"/>
      <c r="AO52" s="79"/>
      <c r="AP52" s="79">
        <f t="shared" si="8"/>
        <v>789841</v>
      </c>
      <c r="AQ52" s="79"/>
      <c r="AR52" s="79">
        <f t="shared" si="9"/>
        <v>89795</v>
      </c>
      <c r="AS52" s="79">
        <f t="shared" si="10"/>
        <v>0.12827014224779515</v>
      </c>
      <c r="AT52" s="85"/>
      <c r="AU52" s="85"/>
      <c r="AV52" s="78" t="str">
        <f>VLOOKUP($AC52,デモテーブル[#All],3,FALSE)</f>
        <v>1株式・投信等</v>
      </c>
      <c r="AW52" s="78" t="str">
        <f>VLOOKUP($AC52,デモテーブル[#All],4,FALSE)</f>
        <v>1投信</v>
      </c>
      <c r="AX52" s="78" t="str">
        <f>VLOOKUP($AC52,デモテーブル[#All],5,FALSE)</f>
        <v>指数</v>
      </c>
      <c r="AY52" s="78" t="str">
        <f>VLOOKUP($AC52,デモテーブル[#All],6,FALSE)</f>
        <v>全世界指数</v>
      </c>
      <c r="AZ52" s="78" t="str">
        <f>VLOOKUP($AC52,デモテーブル[#All],7,FALSE)</f>
        <v>01 日本円</v>
      </c>
      <c r="BA52" s="78" t="str">
        <f>VLOOKUP($AC52,デモテーブル[#All],12,FALSE)</f>
        <v>リスク・有</v>
      </c>
      <c r="BB52" s="78" t="str">
        <f>VLOOKUP($AC52,デモテーブル[#All],13,FALSE)</f>
        <v>リスク・有</v>
      </c>
    </row>
    <row r="53" spans="2:54" x14ac:dyDescent="0.15">
      <c r="B53" s="76">
        <v>44819</v>
      </c>
      <c r="C53" s="164">
        <v>52</v>
      </c>
      <c r="D53" s="73" t="s">
        <v>181</v>
      </c>
      <c r="E53" s="6" t="s">
        <v>530</v>
      </c>
      <c r="F53" s="29" t="s">
        <v>549</v>
      </c>
      <c r="G53" s="9" t="e">
        <f t="shared" si="3"/>
        <v>#VALUE!</v>
      </c>
      <c r="H53" s="78"/>
      <c r="I53" s="79"/>
      <c r="J53" s="79"/>
      <c r="K53" s="81"/>
      <c r="L53" s="78"/>
      <c r="M53" s="79"/>
      <c r="N53" s="79"/>
      <c r="O53" s="79"/>
      <c r="P53" s="188" t="s">
        <v>547</v>
      </c>
      <c r="Q53" s="79"/>
      <c r="R53" s="79"/>
      <c r="S53" s="79"/>
      <c r="T53" s="79"/>
      <c r="U53" s="79"/>
      <c r="V53" s="79"/>
      <c r="W53" s="79"/>
      <c r="X53" s="79"/>
      <c r="Y53" s="79"/>
      <c r="Z53" s="167"/>
      <c r="AA53" s="167"/>
      <c r="AB53" s="79"/>
      <c r="AC53" s="79" t="e">
        <f t="shared" si="4"/>
        <v>#VALUE!</v>
      </c>
      <c r="AD53" s="79" t="e">
        <f>VLOOKUP($AC53,デモテーブル[#All],2,FALSE)</f>
        <v>#VALUE!</v>
      </c>
      <c r="AE53" s="188" t="s">
        <v>547</v>
      </c>
      <c r="AF53" s="79">
        <f t="shared" si="5"/>
        <v>0</v>
      </c>
      <c r="AG53" s="79"/>
      <c r="AH53" s="79">
        <f t="shared" si="6"/>
        <v>0</v>
      </c>
      <c r="AI53" s="79"/>
      <c r="AJ53" s="79">
        <f t="shared" si="7"/>
        <v>0</v>
      </c>
      <c r="AK53" s="79"/>
      <c r="AL53" s="79"/>
      <c r="AM53" s="79"/>
      <c r="AN53" s="79"/>
      <c r="AO53" s="79"/>
      <c r="AP53" s="79">
        <f t="shared" si="8"/>
        <v>0</v>
      </c>
      <c r="AQ53" s="79"/>
      <c r="AR53" s="79">
        <f t="shared" si="9"/>
        <v>0</v>
      </c>
      <c r="AS53" s="79" t="e">
        <f t="shared" si="10"/>
        <v>#DIV/0!</v>
      </c>
      <c r="AT53" s="85"/>
      <c r="AU53" s="85"/>
      <c r="AV53" s="79" t="e">
        <f>VLOOKUP($AC53,デモテーブル[#All],3,FALSE)</f>
        <v>#VALUE!</v>
      </c>
      <c r="AW53" s="79" t="e">
        <f>VLOOKUP($AC53,デモテーブル[#All],4,FALSE)</f>
        <v>#VALUE!</v>
      </c>
      <c r="AX53" s="79" t="e">
        <f>VLOOKUP($AC53,デモテーブル[#All],5,FALSE)</f>
        <v>#VALUE!</v>
      </c>
      <c r="AY53" s="79" t="e">
        <f>VLOOKUP($AC53,デモテーブル[#All],6,FALSE)</f>
        <v>#VALUE!</v>
      </c>
      <c r="AZ53" s="79" t="e">
        <f>VLOOKUP($AC53,デモテーブル[#All],7,FALSE)</f>
        <v>#VALUE!</v>
      </c>
      <c r="BA53" s="79" t="e">
        <f>VLOOKUP($AC53,デモテーブル[#All],12,FALSE)</f>
        <v>#VALUE!</v>
      </c>
      <c r="BB53" s="79" t="e">
        <f>VLOOKUP($AC53,デモテーブル[#All],13,FALSE)</f>
        <v>#VALUE!</v>
      </c>
    </row>
    <row r="54" spans="2:54" x14ac:dyDescent="0.15">
      <c r="B54" s="76">
        <v>44819</v>
      </c>
      <c r="C54" s="164">
        <v>53</v>
      </c>
      <c r="D54" s="73" t="s">
        <v>181</v>
      </c>
      <c r="E54" s="6" t="s">
        <v>530</v>
      </c>
      <c r="G54" s="9" t="e">
        <f t="shared" si="3"/>
        <v>#VALUE!</v>
      </c>
      <c r="H54" s="79"/>
      <c r="I54" s="79"/>
      <c r="J54" s="79"/>
      <c r="K54" s="81"/>
      <c r="L54" s="79"/>
      <c r="M54" s="79"/>
      <c r="N54" s="79"/>
      <c r="O54" s="79"/>
      <c r="P54" s="188" t="s">
        <v>547</v>
      </c>
      <c r="Q54" s="79"/>
      <c r="R54" s="79"/>
      <c r="S54" s="79"/>
      <c r="T54" s="79"/>
      <c r="U54" s="79"/>
      <c r="V54" s="79"/>
      <c r="W54" s="79"/>
      <c r="X54" s="79"/>
      <c r="Y54" s="79"/>
      <c r="Z54" s="167"/>
      <c r="AA54" s="167"/>
      <c r="AB54" s="79"/>
      <c r="AC54" s="79" t="e">
        <f t="shared" si="4"/>
        <v>#VALUE!</v>
      </c>
      <c r="AD54" s="79" t="e">
        <f>VLOOKUP($AC54,デモテーブル[#All],2,FALSE)</f>
        <v>#VALUE!</v>
      </c>
      <c r="AE54" s="188" t="s">
        <v>547</v>
      </c>
      <c r="AF54" s="79">
        <f t="shared" si="5"/>
        <v>0</v>
      </c>
      <c r="AG54" s="79"/>
      <c r="AH54" s="79">
        <f t="shared" si="6"/>
        <v>0</v>
      </c>
      <c r="AI54" s="79"/>
      <c r="AJ54" s="79">
        <f t="shared" si="7"/>
        <v>0</v>
      </c>
      <c r="AK54" s="79"/>
      <c r="AL54" s="79"/>
      <c r="AM54" s="79"/>
      <c r="AN54" s="79"/>
      <c r="AO54" s="79"/>
      <c r="AP54" s="79">
        <f t="shared" si="8"/>
        <v>0</v>
      </c>
      <c r="AQ54" s="79"/>
      <c r="AR54" s="79">
        <f t="shared" si="9"/>
        <v>0</v>
      </c>
      <c r="AS54" s="79" t="e">
        <f t="shared" si="10"/>
        <v>#DIV/0!</v>
      </c>
      <c r="AT54" s="85"/>
      <c r="AU54" s="85"/>
      <c r="AV54" s="79" t="e">
        <f>VLOOKUP($AC54,デモテーブル[#All],3,FALSE)</f>
        <v>#VALUE!</v>
      </c>
      <c r="AW54" s="79" t="e">
        <f>VLOOKUP($AC54,デモテーブル[#All],4,FALSE)</f>
        <v>#VALUE!</v>
      </c>
      <c r="AX54" s="79" t="e">
        <f>VLOOKUP($AC54,デモテーブル[#All],5,FALSE)</f>
        <v>#VALUE!</v>
      </c>
      <c r="AY54" s="79" t="e">
        <f>VLOOKUP($AC54,デモテーブル[#All],6,FALSE)</f>
        <v>#VALUE!</v>
      </c>
      <c r="AZ54" s="79" t="e">
        <f>VLOOKUP($AC54,デモテーブル[#All],7,FALSE)</f>
        <v>#VALUE!</v>
      </c>
      <c r="BA54" s="79" t="e">
        <f>VLOOKUP($AC54,デモテーブル[#All],12,FALSE)</f>
        <v>#VALUE!</v>
      </c>
      <c r="BB54" s="79" t="e">
        <f>VLOOKUP($AC54,デモテーブル[#All],13,FALSE)</f>
        <v>#VALUE!</v>
      </c>
    </row>
    <row r="55" spans="2:54" x14ac:dyDescent="0.15">
      <c r="B55" s="76">
        <v>44819</v>
      </c>
      <c r="C55" s="164">
        <v>54</v>
      </c>
      <c r="D55" s="73" t="s">
        <v>181</v>
      </c>
      <c r="E55" s="6" t="s">
        <v>530</v>
      </c>
      <c r="G55" s="9" t="e">
        <f t="shared" si="3"/>
        <v>#VALUE!</v>
      </c>
      <c r="H55" s="78"/>
      <c r="I55" s="79"/>
      <c r="J55" s="79"/>
      <c r="K55" s="81"/>
      <c r="L55" s="79"/>
      <c r="M55" s="79"/>
      <c r="N55" s="79"/>
      <c r="O55" s="79"/>
      <c r="P55" s="188" t="s">
        <v>547</v>
      </c>
      <c r="Q55" s="79"/>
      <c r="R55" s="79"/>
      <c r="S55" s="79"/>
      <c r="T55" s="79"/>
      <c r="U55" s="79"/>
      <c r="V55" s="79"/>
      <c r="W55" s="79"/>
      <c r="X55" s="79"/>
      <c r="Y55" s="79"/>
      <c r="Z55" s="167"/>
      <c r="AA55" s="167"/>
      <c r="AB55" s="79"/>
      <c r="AC55" s="79" t="e">
        <f t="shared" si="4"/>
        <v>#VALUE!</v>
      </c>
      <c r="AD55" s="79" t="e">
        <f>VLOOKUP($AC55,デモテーブル[#All],2,FALSE)</f>
        <v>#VALUE!</v>
      </c>
      <c r="AE55" s="188" t="s">
        <v>547</v>
      </c>
      <c r="AF55" s="79">
        <f t="shared" si="5"/>
        <v>0</v>
      </c>
      <c r="AG55" s="79"/>
      <c r="AH55" s="79">
        <f t="shared" si="6"/>
        <v>0</v>
      </c>
      <c r="AI55" s="79"/>
      <c r="AJ55" s="79">
        <f t="shared" si="7"/>
        <v>0</v>
      </c>
      <c r="AK55" s="79"/>
      <c r="AL55" s="79"/>
      <c r="AM55" s="79"/>
      <c r="AN55" s="79"/>
      <c r="AO55" s="79"/>
      <c r="AP55" s="79">
        <f t="shared" si="8"/>
        <v>0</v>
      </c>
      <c r="AQ55" s="79"/>
      <c r="AR55" s="79">
        <f t="shared" si="9"/>
        <v>0</v>
      </c>
      <c r="AS55" s="79" t="e">
        <f t="shared" si="10"/>
        <v>#DIV/0!</v>
      </c>
      <c r="AT55" s="85"/>
      <c r="AU55" s="85"/>
      <c r="AV55" s="79" t="e">
        <f>VLOOKUP($AC55,デモテーブル[#All],3,FALSE)</f>
        <v>#VALUE!</v>
      </c>
      <c r="AW55" s="79" t="e">
        <f>VLOOKUP($AC55,デモテーブル[#All],4,FALSE)</f>
        <v>#VALUE!</v>
      </c>
      <c r="AX55" s="79" t="e">
        <f>VLOOKUP($AC55,デモテーブル[#All],5,FALSE)</f>
        <v>#VALUE!</v>
      </c>
      <c r="AY55" s="79" t="e">
        <f>VLOOKUP($AC55,デモテーブル[#All],6,FALSE)</f>
        <v>#VALUE!</v>
      </c>
      <c r="AZ55" s="79" t="e">
        <f>VLOOKUP($AC55,デモテーブル[#All],7,FALSE)</f>
        <v>#VALUE!</v>
      </c>
      <c r="BA55" s="79" t="e">
        <f>VLOOKUP($AC55,デモテーブル[#All],12,FALSE)</f>
        <v>#VALUE!</v>
      </c>
      <c r="BB55" s="79" t="e">
        <f>VLOOKUP($AC55,デモテーブル[#All],13,FALSE)</f>
        <v>#VALUE!</v>
      </c>
    </row>
    <row r="56" spans="2:54" x14ac:dyDescent="0.15">
      <c r="B56" s="76">
        <v>44819</v>
      </c>
      <c r="C56" s="164">
        <v>55</v>
      </c>
      <c r="D56" s="73" t="s">
        <v>181</v>
      </c>
      <c r="E56" s="6" t="s">
        <v>530</v>
      </c>
      <c r="F56" s="29"/>
      <c r="G56" s="9" t="e">
        <f t="shared" si="3"/>
        <v>#VALUE!</v>
      </c>
      <c r="H56" s="79"/>
      <c r="I56" s="79"/>
      <c r="J56" s="79"/>
      <c r="K56" s="81"/>
      <c r="L56" s="79"/>
      <c r="M56" s="79"/>
      <c r="N56" s="79"/>
      <c r="O56" s="79"/>
      <c r="P56" s="188" t="s">
        <v>547</v>
      </c>
      <c r="Q56" s="79"/>
      <c r="R56" s="79"/>
      <c r="S56" s="79"/>
      <c r="T56" s="79"/>
      <c r="U56" s="79"/>
      <c r="V56" s="79"/>
      <c r="W56" s="79"/>
      <c r="X56" s="79"/>
      <c r="Y56" s="79"/>
      <c r="Z56" s="167"/>
      <c r="AA56" s="167"/>
      <c r="AB56" s="79"/>
      <c r="AC56" s="79" t="e">
        <f t="shared" si="4"/>
        <v>#VALUE!</v>
      </c>
      <c r="AD56" s="79" t="e">
        <f>VLOOKUP($AC56,デモテーブル[#All],2,FALSE)</f>
        <v>#VALUE!</v>
      </c>
      <c r="AE56" s="188" t="s">
        <v>547</v>
      </c>
      <c r="AF56" s="79">
        <f t="shared" si="5"/>
        <v>0</v>
      </c>
      <c r="AG56" s="79"/>
      <c r="AH56" s="79">
        <f t="shared" si="6"/>
        <v>0</v>
      </c>
      <c r="AI56" s="79"/>
      <c r="AJ56" s="79">
        <f t="shared" si="7"/>
        <v>0</v>
      </c>
      <c r="AK56" s="79"/>
      <c r="AL56" s="79"/>
      <c r="AM56" s="79"/>
      <c r="AN56" s="79"/>
      <c r="AO56" s="79"/>
      <c r="AP56" s="79">
        <f t="shared" si="8"/>
        <v>0</v>
      </c>
      <c r="AQ56" s="79"/>
      <c r="AR56" s="79">
        <f t="shared" si="9"/>
        <v>0</v>
      </c>
      <c r="AS56" s="79" t="e">
        <f t="shared" si="10"/>
        <v>#DIV/0!</v>
      </c>
      <c r="AT56" s="85"/>
      <c r="AU56" s="85"/>
      <c r="AV56" s="79" t="e">
        <f>VLOOKUP($AC56,デモテーブル[#All],3,FALSE)</f>
        <v>#VALUE!</v>
      </c>
      <c r="AW56" s="79" t="e">
        <f>VLOOKUP($AC56,デモテーブル[#All],4,FALSE)</f>
        <v>#VALUE!</v>
      </c>
      <c r="AX56" s="79" t="e">
        <f>VLOOKUP($AC56,デモテーブル[#All],5,FALSE)</f>
        <v>#VALUE!</v>
      </c>
      <c r="AY56" s="79" t="e">
        <f>VLOOKUP($AC56,デモテーブル[#All],6,FALSE)</f>
        <v>#VALUE!</v>
      </c>
      <c r="AZ56" s="79" t="e">
        <f>VLOOKUP($AC56,デモテーブル[#All],7,FALSE)</f>
        <v>#VALUE!</v>
      </c>
      <c r="BA56" s="79" t="e">
        <f>VLOOKUP($AC56,デモテーブル[#All],12,FALSE)</f>
        <v>#VALUE!</v>
      </c>
      <c r="BB56" s="79" t="e">
        <f>VLOOKUP($AC56,デモテーブル[#All],13,FALSE)</f>
        <v>#VALUE!</v>
      </c>
    </row>
    <row r="57" spans="2:54" x14ac:dyDescent="0.15">
      <c r="B57" s="76">
        <v>44819</v>
      </c>
      <c r="C57" s="164">
        <v>56</v>
      </c>
      <c r="D57" s="73" t="s">
        <v>181</v>
      </c>
      <c r="E57" s="6" t="s">
        <v>530</v>
      </c>
      <c r="G57" s="9" t="e">
        <f t="shared" si="3"/>
        <v>#VALUE!</v>
      </c>
      <c r="H57" s="10"/>
      <c r="I57" s="12"/>
      <c r="J57" s="13"/>
      <c r="K57" s="11"/>
      <c r="L57" s="15"/>
      <c r="M57" s="15"/>
      <c r="N57" s="15"/>
      <c r="O57" s="15"/>
      <c r="Z57" s="167"/>
      <c r="AA57" s="167"/>
      <c r="AB57" s="10"/>
      <c r="AC57" s="12" t="e">
        <f t="shared" si="4"/>
        <v>#VALUE!</v>
      </c>
      <c r="AD57" s="13" t="e">
        <f>VLOOKUP($AC57,デモテーブル[#All],2,FALSE)</f>
        <v>#VALUE!</v>
      </c>
      <c r="AE57" s="11" t="s">
        <v>15</v>
      </c>
      <c r="AF57" s="10">
        <f t="shared" si="5"/>
        <v>0</v>
      </c>
      <c r="AG57" s="10"/>
      <c r="AH57" s="12">
        <f t="shared" si="6"/>
        <v>0</v>
      </c>
      <c r="AI57" s="10"/>
      <c r="AJ57" s="12">
        <f t="shared" si="7"/>
        <v>0</v>
      </c>
      <c r="AK57" s="10"/>
      <c r="AL57" s="10"/>
      <c r="AM57" s="10"/>
      <c r="AN57" s="10"/>
      <c r="AO57" s="10"/>
      <c r="AP57" s="66">
        <f t="shared" si="8"/>
        <v>0</v>
      </c>
      <c r="AQ57" s="10"/>
      <c r="AR57" s="38">
        <f t="shared" si="9"/>
        <v>0</v>
      </c>
      <c r="AS57" s="56" t="e">
        <f t="shared" si="10"/>
        <v>#DIV/0!</v>
      </c>
      <c r="AT57" s="85"/>
      <c r="AU57" s="85"/>
      <c r="AV57" s="10" t="e">
        <f>VLOOKUP($AC57,デモテーブル[#All],3,FALSE)</f>
        <v>#VALUE!</v>
      </c>
      <c r="AW57" s="10" t="e">
        <f>VLOOKUP($AC57,デモテーブル[#All],4,FALSE)</f>
        <v>#VALUE!</v>
      </c>
      <c r="AX57" s="10" t="e">
        <f>VLOOKUP($AC57,デモテーブル[#All],5,FALSE)</f>
        <v>#VALUE!</v>
      </c>
      <c r="AY57" s="10" t="e">
        <f>VLOOKUP($AC57,デモテーブル[#All],6,FALSE)</f>
        <v>#VALUE!</v>
      </c>
      <c r="AZ57" s="10" t="e">
        <f>VLOOKUP($AC57,デモテーブル[#All],7,FALSE)</f>
        <v>#VALUE!</v>
      </c>
      <c r="BA57" s="10" t="e">
        <f>VLOOKUP($AC57,デモテーブル[#All],12,FALSE)</f>
        <v>#VALUE!</v>
      </c>
      <c r="BB57" s="10" t="e">
        <f>VLOOKUP($AC57,デモテーブル[#All],13,FALSE)</f>
        <v>#VALUE!</v>
      </c>
    </row>
    <row r="58" spans="2:54" x14ac:dyDescent="0.15">
      <c r="B58" s="76">
        <v>44819</v>
      </c>
      <c r="C58" s="164">
        <v>57</v>
      </c>
      <c r="D58" s="73" t="s">
        <v>181</v>
      </c>
      <c r="E58" s="6" t="s">
        <v>530</v>
      </c>
      <c r="G58" s="9" t="e">
        <f t="shared" si="3"/>
        <v>#VALUE!</v>
      </c>
      <c r="H58" s="12"/>
      <c r="I58" s="12"/>
      <c r="J58" s="12"/>
      <c r="K58" s="11"/>
      <c r="L58" s="15"/>
      <c r="M58" s="15"/>
      <c r="N58" s="15"/>
      <c r="O58" s="15"/>
      <c r="Z58" s="167"/>
      <c r="AA58" s="167"/>
      <c r="AB58" s="12"/>
      <c r="AC58" s="12" t="e">
        <f t="shared" si="4"/>
        <v>#VALUE!</v>
      </c>
      <c r="AD58" s="12" t="e">
        <f>VLOOKUP($AC58,デモテーブル[#All],2,FALSE)</f>
        <v>#VALUE!</v>
      </c>
      <c r="AE58" s="11" t="s">
        <v>15</v>
      </c>
      <c r="AF58" s="10">
        <f t="shared" si="5"/>
        <v>0</v>
      </c>
      <c r="AG58" s="10"/>
      <c r="AH58" s="12">
        <f t="shared" si="6"/>
        <v>0</v>
      </c>
      <c r="AI58" s="10"/>
      <c r="AJ58" s="12">
        <f t="shared" si="7"/>
        <v>0</v>
      </c>
      <c r="AK58" s="10"/>
      <c r="AL58" s="10"/>
      <c r="AM58" s="10"/>
      <c r="AN58" s="10"/>
      <c r="AO58" s="10"/>
      <c r="AP58" s="66">
        <f t="shared" si="8"/>
        <v>0</v>
      </c>
      <c r="AQ58" s="10"/>
      <c r="AR58" s="38">
        <f t="shared" si="9"/>
        <v>0</v>
      </c>
      <c r="AS58" s="56" t="e">
        <f t="shared" si="10"/>
        <v>#DIV/0!</v>
      </c>
      <c r="AT58" s="85"/>
      <c r="AU58" s="85"/>
      <c r="AV58" s="10" t="e">
        <f>VLOOKUP($AC58,デモテーブル[#All],3,FALSE)</f>
        <v>#VALUE!</v>
      </c>
      <c r="AW58" s="10" t="e">
        <f>VLOOKUP($AC58,デモテーブル[#All],4,FALSE)</f>
        <v>#VALUE!</v>
      </c>
      <c r="AX58" s="10" t="e">
        <f>VLOOKUP($AC58,デモテーブル[#All],5,FALSE)</f>
        <v>#VALUE!</v>
      </c>
      <c r="AY58" s="10" t="e">
        <f>VLOOKUP($AC58,デモテーブル[#All],6,FALSE)</f>
        <v>#VALUE!</v>
      </c>
      <c r="AZ58" s="10" t="e">
        <f>VLOOKUP($AC58,デモテーブル[#All],7,FALSE)</f>
        <v>#VALUE!</v>
      </c>
      <c r="BA58" s="10" t="e">
        <f>VLOOKUP($AC58,デモテーブル[#All],12,FALSE)</f>
        <v>#VALUE!</v>
      </c>
      <c r="BB58" s="10" t="e">
        <f>VLOOKUP($AC58,デモテーブル[#All],13,FALSE)</f>
        <v>#VALUE!</v>
      </c>
    </row>
    <row r="59" spans="2:54" x14ac:dyDescent="0.15">
      <c r="B59" s="76">
        <v>44819</v>
      </c>
      <c r="C59" s="164">
        <v>58</v>
      </c>
      <c r="D59" s="73" t="s">
        <v>181</v>
      </c>
      <c r="E59" s="6" t="s">
        <v>530</v>
      </c>
      <c r="G59" s="9" t="e">
        <f t="shared" si="3"/>
        <v>#VALUE!</v>
      </c>
      <c r="H59" s="12"/>
      <c r="I59" s="12"/>
      <c r="J59" s="12"/>
      <c r="K59" s="11"/>
      <c r="L59" s="15"/>
      <c r="M59" s="15"/>
      <c r="N59" s="15"/>
      <c r="O59" s="15"/>
      <c r="Z59" s="167"/>
      <c r="AA59" s="167"/>
      <c r="AB59" s="12"/>
      <c r="AC59" s="12" t="e">
        <f t="shared" si="4"/>
        <v>#VALUE!</v>
      </c>
      <c r="AD59" s="12" t="e">
        <f>VLOOKUP($AC59,デモテーブル[#All],2,FALSE)</f>
        <v>#VALUE!</v>
      </c>
      <c r="AE59" s="11" t="s">
        <v>15</v>
      </c>
      <c r="AF59" s="10">
        <f t="shared" si="5"/>
        <v>0</v>
      </c>
      <c r="AG59" s="10"/>
      <c r="AH59" s="12">
        <f t="shared" si="6"/>
        <v>0</v>
      </c>
      <c r="AI59" s="10"/>
      <c r="AJ59" s="12">
        <f t="shared" si="7"/>
        <v>0</v>
      </c>
      <c r="AK59" s="10"/>
      <c r="AL59" s="10"/>
      <c r="AM59" s="10"/>
      <c r="AN59" s="10"/>
      <c r="AO59" s="10"/>
      <c r="AP59" s="66">
        <f t="shared" si="8"/>
        <v>0</v>
      </c>
      <c r="AQ59" s="10"/>
      <c r="AR59" s="38">
        <f t="shared" si="9"/>
        <v>0</v>
      </c>
      <c r="AS59" s="56" t="e">
        <f t="shared" si="10"/>
        <v>#DIV/0!</v>
      </c>
      <c r="AT59" s="85"/>
      <c r="AU59" s="85"/>
      <c r="AV59" s="10" t="e">
        <f>VLOOKUP($AC59,デモテーブル[#All],3,FALSE)</f>
        <v>#VALUE!</v>
      </c>
      <c r="AW59" s="10" t="e">
        <f>VLOOKUP($AC59,デモテーブル[#All],4,FALSE)</f>
        <v>#VALUE!</v>
      </c>
      <c r="AX59" s="10" t="e">
        <f>VLOOKUP($AC59,デモテーブル[#All],5,FALSE)</f>
        <v>#VALUE!</v>
      </c>
      <c r="AY59" s="10" t="e">
        <f>VLOOKUP($AC59,デモテーブル[#All],6,FALSE)</f>
        <v>#VALUE!</v>
      </c>
      <c r="AZ59" s="10" t="e">
        <f>VLOOKUP($AC59,デモテーブル[#All],7,FALSE)</f>
        <v>#VALUE!</v>
      </c>
      <c r="BA59" s="10" t="e">
        <f>VLOOKUP($AC59,デモテーブル[#All],12,FALSE)</f>
        <v>#VALUE!</v>
      </c>
      <c r="BB59" s="10" t="e">
        <f>VLOOKUP($AC59,デモテーブル[#All],13,FALSE)</f>
        <v>#VALUE!</v>
      </c>
    </row>
    <row r="60" spans="2:54" x14ac:dyDescent="0.15">
      <c r="B60" s="76">
        <v>44819</v>
      </c>
      <c r="C60" s="164">
        <v>59</v>
      </c>
      <c r="D60" s="73" t="s">
        <v>181</v>
      </c>
      <c r="E60" s="6" t="s">
        <v>530</v>
      </c>
      <c r="G60" s="9" t="e">
        <f t="shared" si="3"/>
        <v>#VALUE!</v>
      </c>
      <c r="H60" s="12"/>
      <c r="I60" s="12"/>
      <c r="J60" s="12"/>
      <c r="K60" s="11"/>
      <c r="L60" s="15"/>
      <c r="M60" s="15"/>
      <c r="N60" s="15"/>
      <c r="O60" s="15"/>
      <c r="Z60" s="167"/>
      <c r="AA60" s="167"/>
      <c r="AB60" s="12"/>
      <c r="AC60" s="12" t="e">
        <f t="shared" si="4"/>
        <v>#VALUE!</v>
      </c>
      <c r="AD60" s="12" t="e">
        <f>VLOOKUP($AC60,デモテーブル[#All],2,FALSE)</f>
        <v>#VALUE!</v>
      </c>
      <c r="AE60" s="11" t="s">
        <v>15</v>
      </c>
      <c r="AF60" s="10">
        <f t="shared" si="5"/>
        <v>0</v>
      </c>
      <c r="AG60" s="10"/>
      <c r="AH60" s="12">
        <f t="shared" si="6"/>
        <v>0</v>
      </c>
      <c r="AI60" s="10"/>
      <c r="AJ60" s="12">
        <f t="shared" si="7"/>
        <v>0</v>
      </c>
      <c r="AK60" s="10"/>
      <c r="AL60" s="10"/>
      <c r="AM60" s="10"/>
      <c r="AN60" s="10"/>
      <c r="AO60" s="10"/>
      <c r="AP60" s="66">
        <f t="shared" si="8"/>
        <v>0</v>
      </c>
      <c r="AQ60" s="10"/>
      <c r="AR60" s="38">
        <f t="shared" si="9"/>
        <v>0</v>
      </c>
      <c r="AS60" s="56" t="e">
        <f t="shared" si="10"/>
        <v>#DIV/0!</v>
      </c>
      <c r="AT60" s="85"/>
      <c r="AU60" s="85"/>
      <c r="AV60" s="10" t="e">
        <f>VLOOKUP($AC60,デモテーブル[#All],3,FALSE)</f>
        <v>#VALUE!</v>
      </c>
      <c r="AW60" s="10" t="e">
        <f>VLOOKUP($AC60,デモテーブル[#All],4,FALSE)</f>
        <v>#VALUE!</v>
      </c>
      <c r="AX60" s="10" t="e">
        <f>VLOOKUP($AC60,デモテーブル[#All],5,FALSE)</f>
        <v>#VALUE!</v>
      </c>
      <c r="AY60" s="10" t="e">
        <f>VLOOKUP($AC60,デモテーブル[#All],6,FALSE)</f>
        <v>#VALUE!</v>
      </c>
      <c r="AZ60" s="10" t="e">
        <f>VLOOKUP($AC60,デモテーブル[#All],7,FALSE)</f>
        <v>#VALUE!</v>
      </c>
      <c r="BA60" s="10" t="e">
        <f>VLOOKUP($AC60,デモテーブル[#All],12,FALSE)</f>
        <v>#VALUE!</v>
      </c>
      <c r="BB60" s="10" t="e">
        <f>VLOOKUP($AC60,デモテーブル[#All],13,FALSE)</f>
        <v>#VALUE!</v>
      </c>
    </row>
    <row r="61" spans="2:54" x14ac:dyDescent="0.15">
      <c r="B61" s="76">
        <v>44819</v>
      </c>
      <c r="C61" s="164">
        <v>60</v>
      </c>
      <c r="D61" s="73" t="s">
        <v>181</v>
      </c>
      <c r="E61" s="6" t="s">
        <v>530</v>
      </c>
      <c r="G61" s="9" t="e">
        <f t="shared" si="3"/>
        <v>#VALUE!</v>
      </c>
      <c r="H61" s="12"/>
      <c r="I61" s="12"/>
      <c r="J61" s="12"/>
      <c r="K61" s="11"/>
      <c r="L61" s="15"/>
      <c r="M61" s="15"/>
      <c r="N61" s="15"/>
      <c r="O61" s="15"/>
      <c r="Z61" s="167"/>
      <c r="AA61" s="167"/>
      <c r="AB61" s="12"/>
      <c r="AC61" s="12" t="e">
        <f t="shared" si="4"/>
        <v>#VALUE!</v>
      </c>
      <c r="AD61" s="12" t="e">
        <f>VLOOKUP($AC61,デモテーブル[#All],2,FALSE)</f>
        <v>#VALUE!</v>
      </c>
      <c r="AE61" s="11" t="s">
        <v>15</v>
      </c>
      <c r="AF61" s="10">
        <f t="shared" si="5"/>
        <v>0</v>
      </c>
      <c r="AG61" s="10"/>
      <c r="AH61" s="12">
        <f t="shared" si="6"/>
        <v>0</v>
      </c>
      <c r="AI61" s="10"/>
      <c r="AJ61" s="12">
        <f t="shared" si="7"/>
        <v>0</v>
      </c>
      <c r="AK61" s="10"/>
      <c r="AL61" s="10"/>
      <c r="AM61" s="10"/>
      <c r="AN61" s="10"/>
      <c r="AO61" s="10"/>
      <c r="AP61" s="66">
        <f t="shared" si="8"/>
        <v>0</v>
      </c>
      <c r="AQ61" s="10"/>
      <c r="AR61" s="38">
        <f t="shared" si="9"/>
        <v>0</v>
      </c>
      <c r="AS61" s="56" t="e">
        <f t="shared" si="10"/>
        <v>#DIV/0!</v>
      </c>
      <c r="AT61" s="85"/>
      <c r="AU61" s="85"/>
      <c r="AV61" s="10" t="e">
        <f>VLOOKUP($AC61,デモテーブル[#All],3,FALSE)</f>
        <v>#VALUE!</v>
      </c>
      <c r="AW61" s="10" t="e">
        <f>VLOOKUP($AC61,デモテーブル[#All],4,FALSE)</f>
        <v>#VALUE!</v>
      </c>
      <c r="AX61" s="10" t="e">
        <f>VLOOKUP($AC61,デモテーブル[#All],5,FALSE)</f>
        <v>#VALUE!</v>
      </c>
      <c r="AY61" s="10" t="e">
        <f>VLOOKUP($AC61,デモテーブル[#All],6,FALSE)</f>
        <v>#VALUE!</v>
      </c>
      <c r="AZ61" s="10" t="e">
        <f>VLOOKUP($AC61,デモテーブル[#All],7,FALSE)</f>
        <v>#VALUE!</v>
      </c>
      <c r="BA61" s="10" t="e">
        <f>VLOOKUP($AC61,デモテーブル[#All],12,FALSE)</f>
        <v>#VALUE!</v>
      </c>
      <c r="BB61" s="10" t="e">
        <f>VLOOKUP($AC61,デモテーブル[#All],13,FALSE)</f>
        <v>#VALUE!</v>
      </c>
    </row>
    <row r="62" spans="2:54" x14ac:dyDescent="0.15">
      <c r="B62" s="76">
        <v>44819</v>
      </c>
      <c r="C62" s="164">
        <v>61</v>
      </c>
      <c r="D62" s="73" t="s">
        <v>181</v>
      </c>
      <c r="E62" s="6" t="s">
        <v>530</v>
      </c>
      <c r="G62" s="9" t="e">
        <f t="shared" si="3"/>
        <v>#VALUE!</v>
      </c>
      <c r="H62" s="186" t="s">
        <v>540</v>
      </c>
      <c r="I62" s="12"/>
      <c r="J62" s="12"/>
      <c r="K62" s="11"/>
      <c r="L62" s="186" t="s">
        <v>541</v>
      </c>
      <c r="M62" s="15"/>
      <c r="N62" s="15"/>
      <c r="O62" s="15"/>
      <c r="Z62" s="167"/>
      <c r="AA62" s="167"/>
      <c r="AB62" s="186"/>
      <c r="AC62" s="12" t="e">
        <f t="shared" si="4"/>
        <v>#VALUE!</v>
      </c>
      <c r="AD62" s="12" t="e">
        <f>VLOOKUP($AC62,デモテーブル[#All],2,FALSE)</f>
        <v>#VALUE!</v>
      </c>
      <c r="AE62" s="11" t="s">
        <v>15</v>
      </c>
      <c r="AF62" s="10" t="str">
        <f t="shared" si="5"/>
        <v>●↓評価額(円）</v>
      </c>
      <c r="AG62" s="10"/>
      <c r="AH62" s="12">
        <f t="shared" si="6"/>
        <v>0</v>
      </c>
      <c r="AI62" s="10"/>
      <c r="AJ62" s="12">
        <f t="shared" si="7"/>
        <v>0</v>
      </c>
      <c r="AK62" s="10"/>
      <c r="AL62" s="10"/>
      <c r="AM62" s="10"/>
      <c r="AN62" s="10"/>
      <c r="AO62" s="10"/>
      <c r="AP62" s="66">
        <f t="shared" si="8"/>
        <v>0</v>
      </c>
      <c r="AQ62" s="10"/>
      <c r="AR62" s="38">
        <f t="shared" si="9"/>
        <v>0</v>
      </c>
      <c r="AS62" s="56" t="e">
        <f t="shared" si="10"/>
        <v>#DIV/0!</v>
      </c>
      <c r="AT62" s="85"/>
      <c r="AU62" s="85"/>
      <c r="AV62" s="10" t="e">
        <f>VLOOKUP($AC62,デモテーブル[#All],3,FALSE)</f>
        <v>#VALUE!</v>
      </c>
      <c r="AW62" s="10" t="e">
        <f>VLOOKUP($AC62,デモテーブル[#All],4,FALSE)</f>
        <v>#VALUE!</v>
      </c>
      <c r="AX62" s="10" t="e">
        <f>VLOOKUP($AC62,デモテーブル[#All],5,FALSE)</f>
        <v>#VALUE!</v>
      </c>
      <c r="AY62" s="10" t="e">
        <f>VLOOKUP($AC62,デモテーブル[#All],6,FALSE)</f>
        <v>#VALUE!</v>
      </c>
      <c r="AZ62" s="10" t="e">
        <f>VLOOKUP($AC62,デモテーブル[#All],7,FALSE)</f>
        <v>#VALUE!</v>
      </c>
      <c r="BA62" s="10" t="e">
        <f>VLOOKUP($AC62,デモテーブル[#All],12,FALSE)</f>
        <v>#VALUE!</v>
      </c>
      <c r="BB62" s="10" t="e">
        <f>VLOOKUP($AC62,デモテーブル[#All],13,FALSE)</f>
        <v>#VALUE!</v>
      </c>
    </row>
    <row r="63" spans="2:54" x14ac:dyDescent="0.15">
      <c r="B63" s="76">
        <v>44819</v>
      </c>
      <c r="C63" s="164">
        <v>62</v>
      </c>
      <c r="D63" s="73" t="s">
        <v>181</v>
      </c>
      <c r="E63" s="6" t="s">
        <v>530</v>
      </c>
      <c r="F63" s="29" t="s">
        <v>543</v>
      </c>
      <c r="G63" s="9" t="e">
        <f t="shared" si="3"/>
        <v>#VALUE!</v>
      </c>
      <c r="H63" s="16" t="s">
        <v>139</v>
      </c>
      <c r="I63" s="16" t="s">
        <v>140</v>
      </c>
      <c r="J63" s="16"/>
      <c r="K63" s="17"/>
      <c r="L63" s="18" t="s">
        <v>139</v>
      </c>
      <c r="M63" s="19" t="s">
        <v>140</v>
      </c>
      <c r="N63" s="19"/>
      <c r="O63" s="19"/>
      <c r="P63" s="87" t="s">
        <v>550</v>
      </c>
      <c r="Z63" s="167"/>
      <c r="AA63" s="167"/>
      <c r="AB63" s="83"/>
      <c r="AC63" s="189" t="e">
        <f t="shared" si="4"/>
        <v>#VALUE!</v>
      </c>
      <c r="AD63" s="83" t="e">
        <f>VLOOKUP($AC63,デモテーブル[#All],2,FALSE)</f>
        <v>#VALUE!</v>
      </c>
      <c r="AE63" s="83" t="s">
        <v>15</v>
      </c>
      <c r="AF63" s="83" t="str">
        <f t="shared" si="5"/>
        <v>AAL アメリカン エアラインズ グループ</v>
      </c>
      <c r="AG63" s="83"/>
      <c r="AH63" s="190" t="str">
        <f t="shared" si="6"/>
        <v xml:space="preserve">現買  現売  定期  </v>
      </c>
      <c r="AI63" s="83"/>
      <c r="AJ63" s="190">
        <f t="shared" si="7"/>
        <v>0</v>
      </c>
      <c r="AK63" s="83"/>
      <c r="AL63" s="83"/>
      <c r="AM63" s="83"/>
      <c r="AN63" s="83"/>
      <c r="AO63" s="83"/>
      <c r="AP63" s="191">
        <f t="shared" si="8"/>
        <v>0</v>
      </c>
      <c r="AQ63" s="83"/>
      <c r="AR63" s="192">
        <f t="shared" si="9"/>
        <v>0</v>
      </c>
      <c r="AS63" s="193" t="e">
        <f t="shared" si="10"/>
        <v>#DIV/0!</v>
      </c>
      <c r="AT63" s="85"/>
      <c r="AU63" s="85"/>
      <c r="AV63" s="83" t="e">
        <f>VLOOKUP($AC63,デモテーブル[#All],3,FALSE)</f>
        <v>#VALUE!</v>
      </c>
      <c r="AW63" s="83" t="e">
        <f>VLOOKUP($AC63,デモテーブル[#All],4,FALSE)</f>
        <v>#VALUE!</v>
      </c>
      <c r="AX63" s="83" t="e">
        <f>VLOOKUP($AC63,デモテーブル[#All],5,FALSE)</f>
        <v>#VALUE!</v>
      </c>
      <c r="AY63" s="83" t="e">
        <f>VLOOKUP($AC63,デモテーブル[#All],6,FALSE)</f>
        <v>#VALUE!</v>
      </c>
      <c r="AZ63" s="83" t="e">
        <f>VLOOKUP($AC63,デモテーブル[#All],7,FALSE)</f>
        <v>#VALUE!</v>
      </c>
      <c r="BA63" s="83" t="e">
        <f>VLOOKUP($AC63,デモテーブル[#All],12,FALSE)</f>
        <v>#VALUE!</v>
      </c>
      <c r="BB63" s="83" t="e">
        <f>VLOOKUP($AC63,デモテーブル[#All],13,FALSE)</f>
        <v>#VALUE!</v>
      </c>
    </row>
    <row r="64" spans="2:54" x14ac:dyDescent="0.15">
      <c r="B64" s="76">
        <v>44819</v>
      </c>
      <c r="C64" s="164">
        <v>63</v>
      </c>
      <c r="D64" s="73" t="s">
        <v>181</v>
      </c>
      <c r="E64" s="6" t="s">
        <v>530</v>
      </c>
      <c r="F64" s="29" t="s">
        <v>551</v>
      </c>
      <c r="G64" s="9" t="str">
        <f t="shared" si="3"/>
        <v>AAL</v>
      </c>
      <c r="H64" s="16">
        <v>2800</v>
      </c>
      <c r="I64" s="16">
        <v>17.89</v>
      </c>
      <c r="J64" s="16">
        <v>17.25</v>
      </c>
      <c r="K64" s="17">
        <v>5558800</v>
      </c>
      <c r="L64" s="19">
        <v>2800</v>
      </c>
      <c r="M64" s="19">
        <v>17.89</v>
      </c>
      <c r="N64" s="19">
        <v>17.25</v>
      </c>
      <c r="O64" s="18">
        <v>280800</v>
      </c>
      <c r="Z64" s="167"/>
      <c r="AA64" s="167"/>
      <c r="AB64" s="83"/>
      <c r="AC64" s="189" t="str">
        <f t="shared" si="4"/>
        <v>AAL</v>
      </c>
      <c r="AD64" s="83" t="str">
        <f>VLOOKUP($AC64,デモテーブル[#All],2,FALSE)</f>
        <v>アメリカン・エアーラインズ・グループ</v>
      </c>
      <c r="AE64" s="83" t="s">
        <v>15</v>
      </c>
      <c r="AF64" s="83">
        <f t="shared" si="5"/>
        <v>2800</v>
      </c>
      <c r="AG64" s="83"/>
      <c r="AH64" s="190">
        <f t="shared" si="6"/>
        <v>17.89</v>
      </c>
      <c r="AI64" s="83"/>
      <c r="AJ64" s="190">
        <f t="shared" si="7"/>
        <v>17.25</v>
      </c>
      <c r="AK64" s="83"/>
      <c r="AL64" s="83"/>
      <c r="AM64" s="83"/>
      <c r="AN64" s="83"/>
      <c r="AO64" s="83"/>
      <c r="AP64" s="191">
        <f t="shared" si="8"/>
        <v>5558800</v>
      </c>
      <c r="AQ64" s="83"/>
      <c r="AR64" s="192">
        <f t="shared" si="9"/>
        <v>280800</v>
      </c>
      <c r="AS64" s="193">
        <f t="shared" si="10"/>
        <v>5.3201970443349754E-2</v>
      </c>
      <c r="AT64" s="85"/>
      <c r="AU64" s="85"/>
      <c r="AV64" s="83" t="str">
        <f>VLOOKUP($AC64,デモテーブル[#All],3,FALSE)</f>
        <v>1株式・投信等</v>
      </c>
      <c r="AW64" s="83" t="str">
        <f>VLOOKUP($AC64,デモテーブル[#All],4,FALSE)</f>
        <v>1株式</v>
      </c>
      <c r="AX64" s="83" t="str">
        <f>VLOOKUP($AC64,デモテーブル[#All],5,FALSE)</f>
        <v>観光</v>
      </c>
      <c r="AY64" s="83" t="str">
        <f>VLOOKUP($AC64,デモテーブル[#All],6,FALSE)</f>
        <v>航空・米国</v>
      </c>
      <c r="AZ64" s="83" t="str">
        <f>VLOOKUP($AC64,デモテーブル[#All],7,FALSE)</f>
        <v>02 米ドル（円換算）</v>
      </c>
      <c r="BA64" s="83" t="str">
        <f>VLOOKUP($AC64,デモテーブル[#All],12,FALSE)</f>
        <v>リスク・有</v>
      </c>
      <c r="BB64" s="83" t="str">
        <f>VLOOKUP($AC64,デモテーブル[#All],13,FALSE)</f>
        <v>リスク・有</v>
      </c>
    </row>
    <row r="65" spans="2:54" x14ac:dyDescent="0.15">
      <c r="B65" s="76">
        <v>44819</v>
      </c>
      <c r="C65" s="164">
        <v>64</v>
      </c>
      <c r="D65" s="73" t="s">
        <v>181</v>
      </c>
      <c r="E65" s="6" t="s">
        <v>530</v>
      </c>
      <c r="F65" s="29" t="s">
        <v>552</v>
      </c>
      <c r="G65" s="9" t="e">
        <f t="shared" si="3"/>
        <v>#VALUE!</v>
      </c>
      <c r="H65" s="16" t="s">
        <v>141</v>
      </c>
      <c r="I65" s="16" t="s">
        <v>140</v>
      </c>
      <c r="J65" s="16"/>
      <c r="K65" s="17"/>
      <c r="L65" s="18" t="s">
        <v>141</v>
      </c>
      <c r="M65" s="19" t="s">
        <v>140</v>
      </c>
      <c r="N65" s="19"/>
      <c r="O65" s="19"/>
      <c r="Z65" s="167"/>
      <c r="AA65" s="167"/>
      <c r="AB65" s="83"/>
      <c r="AC65" s="189" t="e">
        <f t="shared" si="4"/>
        <v>#VALUE!</v>
      </c>
      <c r="AD65" s="83" t="e">
        <f>VLOOKUP($AC65,デモテーブル[#All],2,FALSE)</f>
        <v>#VALUE!</v>
      </c>
      <c r="AE65" s="83" t="s">
        <v>15</v>
      </c>
      <c r="AF65" s="83" t="str">
        <f t="shared" si="5"/>
        <v>CCL カーニバル</v>
      </c>
      <c r="AG65" s="83"/>
      <c r="AH65" s="190" t="str">
        <f t="shared" si="6"/>
        <v xml:space="preserve">現買  現売  定期  </v>
      </c>
      <c r="AI65" s="83"/>
      <c r="AJ65" s="190">
        <f t="shared" si="7"/>
        <v>0</v>
      </c>
      <c r="AK65" s="83"/>
      <c r="AL65" s="83"/>
      <c r="AM65" s="83"/>
      <c r="AN65" s="83"/>
      <c r="AO65" s="83"/>
      <c r="AP65" s="191">
        <f t="shared" si="8"/>
        <v>0</v>
      </c>
      <c r="AQ65" s="83"/>
      <c r="AR65" s="192">
        <f t="shared" si="9"/>
        <v>0</v>
      </c>
      <c r="AS65" s="193" t="e">
        <f t="shared" si="10"/>
        <v>#DIV/0!</v>
      </c>
      <c r="AT65" s="85"/>
      <c r="AU65" s="85"/>
      <c r="AV65" s="83" t="e">
        <f>VLOOKUP($AC65,デモテーブル[#All],3,FALSE)</f>
        <v>#VALUE!</v>
      </c>
      <c r="AW65" s="83" t="e">
        <f>VLOOKUP($AC65,デモテーブル[#All],4,FALSE)</f>
        <v>#VALUE!</v>
      </c>
      <c r="AX65" s="83" t="e">
        <f>VLOOKUP($AC65,デモテーブル[#All],5,FALSE)</f>
        <v>#VALUE!</v>
      </c>
      <c r="AY65" s="83" t="e">
        <f>VLOOKUP($AC65,デモテーブル[#All],6,FALSE)</f>
        <v>#VALUE!</v>
      </c>
      <c r="AZ65" s="83" t="e">
        <f>VLOOKUP($AC65,デモテーブル[#All],7,FALSE)</f>
        <v>#VALUE!</v>
      </c>
      <c r="BA65" s="83" t="e">
        <f>VLOOKUP($AC65,デモテーブル[#All],12,FALSE)</f>
        <v>#VALUE!</v>
      </c>
      <c r="BB65" s="83" t="e">
        <f>VLOOKUP($AC65,デモテーブル[#All],13,FALSE)</f>
        <v>#VALUE!</v>
      </c>
    </row>
    <row r="66" spans="2:54" x14ac:dyDescent="0.15">
      <c r="B66" s="76">
        <v>44819</v>
      </c>
      <c r="C66" s="164">
        <v>65</v>
      </c>
      <c r="D66" s="73" t="s">
        <v>181</v>
      </c>
      <c r="E66" s="6" t="s">
        <v>530</v>
      </c>
      <c r="G66" s="9" t="str">
        <f t="shared" si="3"/>
        <v>CCL</v>
      </c>
      <c r="H66" s="16">
        <v>2200</v>
      </c>
      <c r="I66" s="16">
        <v>21.69</v>
      </c>
      <c r="J66" s="16">
        <v>20.329999999999998</v>
      </c>
      <c r="K66" s="17">
        <v>5147500</v>
      </c>
      <c r="L66" s="19">
        <v>2200</v>
      </c>
      <c r="M66" s="19">
        <v>21.69</v>
      </c>
      <c r="N66" s="19">
        <v>20.329999999999998</v>
      </c>
      <c r="O66" s="18">
        <v>118300</v>
      </c>
      <c r="Z66" s="167"/>
      <c r="AA66" s="167"/>
      <c r="AB66" s="83"/>
      <c r="AC66" s="194" t="str">
        <f t="shared" si="4"/>
        <v>CCL</v>
      </c>
      <c r="AD66" s="83" t="str">
        <f>VLOOKUP($AC66,デモテーブル[#All],2,FALSE)</f>
        <v>カーニバル</v>
      </c>
      <c r="AE66" s="83" t="s">
        <v>15</v>
      </c>
      <c r="AF66" s="83">
        <f t="shared" si="5"/>
        <v>2200</v>
      </c>
      <c r="AG66" s="83"/>
      <c r="AH66" s="190">
        <f t="shared" si="6"/>
        <v>21.69</v>
      </c>
      <c r="AI66" s="83"/>
      <c r="AJ66" s="190">
        <f t="shared" si="7"/>
        <v>20.329999999999998</v>
      </c>
      <c r="AK66" s="83"/>
      <c r="AL66" s="83"/>
      <c r="AM66" s="83"/>
      <c r="AN66" s="83"/>
      <c r="AO66" s="83"/>
      <c r="AP66" s="191">
        <f t="shared" si="8"/>
        <v>5147500</v>
      </c>
      <c r="AQ66" s="83"/>
      <c r="AR66" s="192">
        <f t="shared" si="9"/>
        <v>118300</v>
      </c>
      <c r="AS66" s="193">
        <f t="shared" si="10"/>
        <v>2.3522627853336513E-2</v>
      </c>
      <c r="AT66" s="85"/>
      <c r="AU66" s="85"/>
      <c r="AV66" s="83" t="str">
        <f>VLOOKUP($AC66,デモテーブル[#All],3,FALSE)</f>
        <v>1株式・投信等</v>
      </c>
      <c r="AW66" s="83" t="str">
        <f>VLOOKUP($AC66,デモテーブル[#All],4,FALSE)</f>
        <v>1株式</v>
      </c>
      <c r="AX66" s="83" t="str">
        <f>VLOOKUP($AC66,デモテーブル[#All],5,FALSE)</f>
        <v>観光</v>
      </c>
      <c r="AY66" s="83" t="str">
        <f>VLOOKUP($AC66,デモテーブル[#All],6,FALSE)</f>
        <v>船・米国</v>
      </c>
      <c r="AZ66" s="83" t="str">
        <f>VLOOKUP($AC66,デモテーブル[#All],7,FALSE)</f>
        <v>02 米ドル（円換算）</v>
      </c>
      <c r="BA66" s="83" t="str">
        <f>VLOOKUP($AC66,デモテーブル[#All],12,FALSE)</f>
        <v>リスク・有</v>
      </c>
      <c r="BB66" s="83" t="str">
        <f>VLOOKUP($AC66,デモテーブル[#All],13,FALSE)</f>
        <v>リスク・有</v>
      </c>
    </row>
    <row r="67" spans="2:54" x14ac:dyDescent="0.15">
      <c r="B67" s="76">
        <v>44819</v>
      </c>
      <c r="C67" s="164">
        <v>66</v>
      </c>
      <c r="D67" s="73" t="s">
        <v>181</v>
      </c>
      <c r="E67" s="6" t="s">
        <v>530</v>
      </c>
      <c r="G67" s="9" t="e">
        <f t="shared" si="3"/>
        <v>#VALUE!</v>
      </c>
      <c r="H67" s="16" t="s">
        <v>142</v>
      </c>
      <c r="I67" s="16" t="s">
        <v>140</v>
      </c>
      <c r="J67" s="16"/>
      <c r="K67" s="17"/>
      <c r="L67" s="18" t="s">
        <v>142</v>
      </c>
      <c r="M67" s="19" t="s">
        <v>140</v>
      </c>
      <c r="N67" s="19"/>
      <c r="O67" s="19"/>
      <c r="Z67" s="167"/>
      <c r="AA67" s="167"/>
      <c r="AB67" s="83"/>
      <c r="AC67" s="194" t="e">
        <f t="shared" si="4"/>
        <v>#VALUE!</v>
      </c>
      <c r="AD67" s="83" t="e">
        <f>VLOOKUP($AC67,デモテーブル[#All],2,FALSE)</f>
        <v>#VALUE!</v>
      </c>
      <c r="AE67" s="83" t="s">
        <v>15</v>
      </c>
      <c r="AF67" s="83" t="str">
        <f t="shared" si="5"/>
        <v>DAL デルタ エアーラインズ</v>
      </c>
      <c r="AG67" s="83"/>
      <c r="AH67" s="190" t="str">
        <f t="shared" si="6"/>
        <v xml:space="preserve">現買  現売  定期  </v>
      </c>
      <c r="AI67" s="83"/>
      <c r="AJ67" s="190">
        <f t="shared" si="7"/>
        <v>0</v>
      </c>
      <c r="AK67" s="83"/>
      <c r="AL67" s="83"/>
      <c r="AM67" s="83"/>
      <c r="AN67" s="83"/>
      <c r="AO67" s="83"/>
      <c r="AP67" s="191">
        <f t="shared" si="8"/>
        <v>0</v>
      </c>
      <c r="AQ67" s="83"/>
      <c r="AR67" s="192">
        <f t="shared" si="9"/>
        <v>0</v>
      </c>
      <c r="AS67" s="193" t="e">
        <f t="shared" si="10"/>
        <v>#DIV/0!</v>
      </c>
      <c r="AT67" s="85"/>
      <c r="AU67" s="85"/>
      <c r="AV67" s="83" t="e">
        <f>VLOOKUP($AC67,デモテーブル[#All],3,FALSE)</f>
        <v>#VALUE!</v>
      </c>
      <c r="AW67" s="83" t="e">
        <f>VLOOKUP($AC67,デモテーブル[#All],4,FALSE)</f>
        <v>#VALUE!</v>
      </c>
      <c r="AX67" s="83" t="e">
        <f>VLOOKUP($AC67,デモテーブル[#All],5,FALSE)</f>
        <v>#VALUE!</v>
      </c>
      <c r="AY67" s="83" t="e">
        <f>VLOOKUP($AC67,デモテーブル[#All],6,FALSE)</f>
        <v>#VALUE!</v>
      </c>
      <c r="AZ67" s="83" t="e">
        <f>VLOOKUP($AC67,デモテーブル[#All],7,FALSE)</f>
        <v>#VALUE!</v>
      </c>
      <c r="BA67" s="83" t="e">
        <f>VLOOKUP($AC67,デモテーブル[#All],12,FALSE)</f>
        <v>#VALUE!</v>
      </c>
      <c r="BB67" s="83" t="e">
        <f>VLOOKUP($AC67,デモテーブル[#All],13,FALSE)</f>
        <v>#VALUE!</v>
      </c>
    </row>
    <row r="68" spans="2:54" x14ac:dyDescent="0.15">
      <c r="B68" s="76">
        <v>44819</v>
      </c>
      <c r="C68" s="164">
        <v>67</v>
      </c>
      <c r="D68" s="73" t="s">
        <v>181</v>
      </c>
      <c r="E68" s="6" t="s">
        <v>530</v>
      </c>
      <c r="G68" s="9" t="str">
        <f t="shared" si="3"/>
        <v>DAL</v>
      </c>
      <c r="H68" s="16">
        <v>11</v>
      </c>
      <c r="I68" s="16">
        <v>43.11</v>
      </c>
      <c r="J68" s="16">
        <v>39.92</v>
      </c>
      <c r="K68" s="17">
        <v>50538</v>
      </c>
      <c r="L68" s="19">
        <v>11</v>
      </c>
      <c r="M68" s="19">
        <v>43.11</v>
      </c>
      <c r="N68" s="19">
        <v>39.92</v>
      </c>
      <c r="O68" s="18">
        <v>554</v>
      </c>
      <c r="Z68" s="167"/>
      <c r="AA68" s="167"/>
      <c r="AB68" s="83"/>
      <c r="AC68" s="194" t="str">
        <f t="shared" si="4"/>
        <v>DAL</v>
      </c>
      <c r="AD68" s="83" t="str">
        <f>VLOOKUP($AC68,デモテーブル[#All],2,FALSE)</f>
        <v>デルタ航空</v>
      </c>
      <c r="AE68" s="83" t="s">
        <v>15</v>
      </c>
      <c r="AF68" s="83">
        <f t="shared" si="5"/>
        <v>11</v>
      </c>
      <c r="AG68" s="83"/>
      <c r="AH68" s="190">
        <f t="shared" si="6"/>
        <v>43.11</v>
      </c>
      <c r="AI68" s="83"/>
      <c r="AJ68" s="190">
        <f t="shared" si="7"/>
        <v>39.92</v>
      </c>
      <c r="AK68" s="83"/>
      <c r="AL68" s="83"/>
      <c r="AM68" s="83"/>
      <c r="AN68" s="83"/>
      <c r="AO68" s="83"/>
      <c r="AP68" s="191">
        <f t="shared" si="8"/>
        <v>50538</v>
      </c>
      <c r="AQ68" s="83"/>
      <c r="AR68" s="192">
        <f t="shared" si="9"/>
        <v>554</v>
      </c>
      <c r="AS68" s="193">
        <f t="shared" si="10"/>
        <v>1.1083546734955185E-2</v>
      </c>
      <c r="AT68" s="85"/>
      <c r="AU68" s="85"/>
      <c r="AV68" s="83" t="str">
        <f>VLOOKUP($AC68,デモテーブル[#All],3,FALSE)</f>
        <v>1株式・投信等</v>
      </c>
      <c r="AW68" s="83" t="str">
        <f>VLOOKUP($AC68,デモテーブル[#All],4,FALSE)</f>
        <v>1株式</v>
      </c>
      <c r="AX68" s="83" t="str">
        <f>VLOOKUP($AC68,デモテーブル[#All],5,FALSE)</f>
        <v>観光</v>
      </c>
      <c r="AY68" s="83" t="str">
        <f>VLOOKUP($AC68,デモテーブル[#All],6,FALSE)</f>
        <v>航空・米国</v>
      </c>
      <c r="AZ68" s="83" t="str">
        <f>VLOOKUP($AC68,デモテーブル[#All],7,FALSE)</f>
        <v>02 米ドル（円換算）</v>
      </c>
      <c r="BA68" s="83" t="str">
        <f>VLOOKUP($AC68,デモテーブル[#All],12,FALSE)</f>
        <v>リスク・有</v>
      </c>
      <c r="BB68" s="83" t="str">
        <f>VLOOKUP($AC68,デモテーブル[#All],13,FALSE)</f>
        <v>リスク・有</v>
      </c>
    </row>
    <row r="69" spans="2:54" x14ac:dyDescent="0.15">
      <c r="B69" s="76">
        <v>44819</v>
      </c>
      <c r="C69" s="164">
        <v>68</v>
      </c>
      <c r="D69" s="73" t="s">
        <v>181</v>
      </c>
      <c r="E69" s="6" t="s">
        <v>530</v>
      </c>
      <c r="G69" s="9" t="e">
        <f t="shared" si="3"/>
        <v>#VALUE!</v>
      </c>
      <c r="H69" s="16" t="s">
        <v>156</v>
      </c>
      <c r="I69" s="16" t="s">
        <v>140</v>
      </c>
      <c r="J69" s="16"/>
      <c r="K69" s="17"/>
      <c r="L69" s="18" t="s">
        <v>156</v>
      </c>
      <c r="M69" s="19" t="s">
        <v>140</v>
      </c>
      <c r="N69" s="19"/>
      <c r="O69" s="19"/>
      <c r="Z69" s="167"/>
      <c r="AA69" s="167"/>
      <c r="AB69" s="83"/>
      <c r="AC69" s="194" t="e">
        <f t="shared" si="4"/>
        <v>#VALUE!</v>
      </c>
      <c r="AD69" s="83" t="e">
        <f>VLOOKUP($AC69,デモテーブル[#All],2,FALSE)</f>
        <v>#VALUE!</v>
      </c>
      <c r="AE69" s="83" t="s">
        <v>15</v>
      </c>
      <c r="AF69" s="83" t="str">
        <f t="shared" si="5"/>
        <v>GLIN ヴァンエック インディア グロース ETF</v>
      </c>
      <c r="AG69" s="83"/>
      <c r="AH69" s="190" t="str">
        <f t="shared" si="6"/>
        <v xml:space="preserve">現買  現売  定期  </v>
      </c>
      <c r="AI69" s="83"/>
      <c r="AJ69" s="190">
        <f t="shared" si="7"/>
        <v>0</v>
      </c>
      <c r="AK69" s="83"/>
      <c r="AL69" s="83"/>
      <c r="AM69" s="83"/>
      <c r="AN69" s="83"/>
      <c r="AO69" s="83"/>
      <c r="AP69" s="191">
        <f t="shared" si="8"/>
        <v>0</v>
      </c>
      <c r="AQ69" s="83"/>
      <c r="AR69" s="192">
        <f t="shared" si="9"/>
        <v>0</v>
      </c>
      <c r="AS69" s="193" t="e">
        <f t="shared" si="10"/>
        <v>#DIV/0!</v>
      </c>
      <c r="AT69" s="85"/>
      <c r="AU69" s="85"/>
      <c r="AV69" s="83" t="e">
        <f>VLOOKUP($AC69,デモテーブル[#All],3,FALSE)</f>
        <v>#VALUE!</v>
      </c>
      <c r="AW69" s="83" t="e">
        <f>VLOOKUP($AC69,デモテーブル[#All],4,FALSE)</f>
        <v>#VALUE!</v>
      </c>
      <c r="AX69" s="83" t="e">
        <f>VLOOKUP($AC69,デモテーブル[#All],5,FALSE)</f>
        <v>#VALUE!</v>
      </c>
      <c r="AY69" s="83" t="e">
        <f>VLOOKUP($AC69,デモテーブル[#All],6,FALSE)</f>
        <v>#VALUE!</v>
      </c>
      <c r="AZ69" s="83" t="e">
        <f>VLOOKUP($AC69,デモテーブル[#All],7,FALSE)</f>
        <v>#VALUE!</v>
      </c>
      <c r="BA69" s="83" t="e">
        <f>VLOOKUP($AC69,デモテーブル[#All],12,FALSE)</f>
        <v>#VALUE!</v>
      </c>
      <c r="BB69" s="83" t="e">
        <f>VLOOKUP($AC69,デモテーブル[#All],13,FALSE)</f>
        <v>#VALUE!</v>
      </c>
    </row>
    <row r="70" spans="2:54" x14ac:dyDescent="0.15">
      <c r="B70" s="76">
        <v>44819</v>
      </c>
      <c r="C70" s="164">
        <v>69</v>
      </c>
      <c r="D70" s="73" t="s">
        <v>181</v>
      </c>
      <c r="E70" s="6" t="s">
        <v>530</v>
      </c>
      <c r="G70" s="9" t="str">
        <f t="shared" si="3"/>
        <v>GLIN</v>
      </c>
      <c r="H70" s="16">
        <v>19</v>
      </c>
      <c r="I70" s="16">
        <v>34.479999999999997</v>
      </c>
      <c r="J70" s="16">
        <v>37.81</v>
      </c>
      <c r="K70" s="17">
        <v>82679</v>
      </c>
      <c r="L70" s="19">
        <v>19</v>
      </c>
      <c r="M70" s="19">
        <v>34.479999999999997</v>
      </c>
      <c r="N70" s="19">
        <v>37.81</v>
      </c>
      <c r="O70" s="18">
        <v>13519</v>
      </c>
      <c r="Z70" s="167"/>
      <c r="AA70" s="167"/>
      <c r="AB70" s="83"/>
      <c r="AC70" s="194" t="str">
        <f t="shared" si="4"/>
        <v>GLIN</v>
      </c>
      <c r="AD70" s="83" t="str">
        <f>VLOOKUP($AC70,デモテーブル[#All],2,FALSE)</f>
        <v>ヴァンエック インディア グロース ETF</v>
      </c>
      <c r="AE70" s="83" t="s">
        <v>15</v>
      </c>
      <c r="AF70" s="83">
        <f t="shared" si="5"/>
        <v>19</v>
      </c>
      <c r="AG70" s="83"/>
      <c r="AH70" s="190">
        <f t="shared" si="6"/>
        <v>34.479999999999997</v>
      </c>
      <c r="AI70" s="83"/>
      <c r="AJ70" s="190">
        <f t="shared" si="7"/>
        <v>37.81</v>
      </c>
      <c r="AK70" s="83"/>
      <c r="AL70" s="83"/>
      <c r="AM70" s="83"/>
      <c r="AN70" s="83"/>
      <c r="AO70" s="83"/>
      <c r="AP70" s="191">
        <f t="shared" si="8"/>
        <v>82679</v>
      </c>
      <c r="AQ70" s="83"/>
      <c r="AR70" s="192">
        <f t="shared" si="9"/>
        <v>13519</v>
      </c>
      <c r="AS70" s="193">
        <f t="shared" si="10"/>
        <v>0.19547426257952574</v>
      </c>
      <c r="AT70" s="85"/>
      <c r="AU70" s="85"/>
      <c r="AV70" s="83" t="str">
        <f>VLOOKUP($AC70,デモテーブル[#All],3,FALSE)</f>
        <v>1株式・投信等</v>
      </c>
      <c r="AW70" s="83" t="str">
        <f>VLOOKUP($AC70,デモテーブル[#All],4,FALSE)</f>
        <v>1株式</v>
      </c>
      <c r="AX70" s="83" t="str">
        <f>VLOOKUP($AC70,デモテーブル[#All],5,FALSE)</f>
        <v>新興国</v>
      </c>
      <c r="AY70" s="83" t="str">
        <f>VLOOKUP($AC70,デモテーブル[#All],6,FALSE)</f>
        <v>インド</v>
      </c>
      <c r="AZ70" s="83" t="str">
        <f>VLOOKUP($AC70,デモテーブル[#All],7,FALSE)</f>
        <v>02 米ドル（円換算）</v>
      </c>
      <c r="BA70" s="83" t="str">
        <f>VLOOKUP($AC70,デモテーブル[#All],12,FALSE)</f>
        <v>リスク・有</v>
      </c>
      <c r="BB70" s="83" t="str">
        <f>VLOOKUP($AC70,デモテーブル[#All],13,FALSE)</f>
        <v>リスク・有</v>
      </c>
    </row>
    <row r="71" spans="2:54" x14ac:dyDescent="0.15">
      <c r="B71" s="76">
        <v>44819</v>
      </c>
      <c r="C71" s="164">
        <v>70</v>
      </c>
      <c r="D71" s="73" t="s">
        <v>181</v>
      </c>
      <c r="E71" s="6" t="s">
        <v>530</v>
      </c>
      <c r="G71" s="9" t="e">
        <f t="shared" si="3"/>
        <v>#VALUE!</v>
      </c>
      <c r="H71" s="16" t="s">
        <v>143</v>
      </c>
      <c r="I71" s="16" t="s">
        <v>140</v>
      </c>
      <c r="J71" s="16"/>
      <c r="K71" s="17"/>
      <c r="L71" s="18" t="s">
        <v>143</v>
      </c>
      <c r="M71" s="19" t="s">
        <v>140</v>
      </c>
      <c r="N71" s="19"/>
      <c r="O71" s="19"/>
      <c r="Z71" s="167"/>
      <c r="AA71" s="167"/>
      <c r="AB71" s="83"/>
      <c r="AC71" s="194" t="e">
        <f t="shared" si="4"/>
        <v>#VALUE!</v>
      </c>
      <c r="AD71" s="83" t="e">
        <f>VLOOKUP($AC71,デモテーブル[#All],2,FALSE)</f>
        <v>#VALUE!</v>
      </c>
      <c r="AE71" s="83" t="s">
        <v>15</v>
      </c>
      <c r="AF71" s="83" t="str">
        <f t="shared" si="5"/>
        <v>LUV サウスウエスト エアラインズ</v>
      </c>
      <c r="AG71" s="83"/>
      <c r="AH71" s="190" t="str">
        <f t="shared" si="6"/>
        <v xml:space="preserve">現買  現売  定期  </v>
      </c>
      <c r="AI71" s="83"/>
      <c r="AJ71" s="190">
        <f t="shared" si="7"/>
        <v>0</v>
      </c>
      <c r="AK71" s="83"/>
      <c r="AL71" s="83"/>
      <c r="AM71" s="83"/>
      <c r="AN71" s="83"/>
      <c r="AO71" s="83"/>
      <c r="AP71" s="191">
        <f t="shared" si="8"/>
        <v>0</v>
      </c>
      <c r="AQ71" s="83"/>
      <c r="AR71" s="192">
        <f t="shared" si="9"/>
        <v>0</v>
      </c>
      <c r="AS71" s="193" t="e">
        <f t="shared" si="10"/>
        <v>#DIV/0!</v>
      </c>
      <c r="AT71" s="85"/>
      <c r="AU71" s="85"/>
      <c r="AV71" s="83" t="e">
        <f>VLOOKUP($AC71,デモテーブル[#All],3,FALSE)</f>
        <v>#VALUE!</v>
      </c>
      <c r="AW71" s="83" t="e">
        <f>VLOOKUP($AC71,デモテーブル[#All],4,FALSE)</f>
        <v>#VALUE!</v>
      </c>
      <c r="AX71" s="83" t="e">
        <f>VLOOKUP($AC71,デモテーブル[#All],5,FALSE)</f>
        <v>#VALUE!</v>
      </c>
      <c r="AY71" s="83" t="e">
        <f>VLOOKUP($AC71,デモテーブル[#All],6,FALSE)</f>
        <v>#VALUE!</v>
      </c>
      <c r="AZ71" s="83" t="e">
        <f>VLOOKUP($AC71,デモテーブル[#All],7,FALSE)</f>
        <v>#VALUE!</v>
      </c>
      <c r="BA71" s="83" t="e">
        <f>VLOOKUP($AC71,デモテーブル[#All],12,FALSE)</f>
        <v>#VALUE!</v>
      </c>
      <c r="BB71" s="83" t="e">
        <f>VLOOKUP($AC71,デモテーブル[#All],13,FALSE)</f>
        <v>#VALUE!</v>
      </c>
    </row>
    <row r="72" spans="2:54" x14ac:dyDescent="0.15">
      <c r="B72" s="76">
        <v>44819</v>
      </c>
      <c r="C72" s="164">
        <v>71</v>
      </c>
      <c r="D72" s="73" t="s">
        <v>181</v>
      </c>
      <c r="E72" s="6" t="s">
        <v>530</v>
      </c>
      <c r="G72" s="9" t="str">
        <f t="shared" si="3"/>
        <v>LUV</v>
      </c>
      <c r="H72" s="16">
        <v>9</v>
      </c>
      <c r="I72" s="16">
        <v>52.02</v>
      </c>
      <c r="J72" s="16">
        <v>43.8</v>
      </c>
      <c r="K72" s="17">
        <v>45368</v>
      </c>
      <c r="L72" s="19">
        <v>9</v>
      </c>
      <c r="M72" s="19">
        <v>52.02</v>
      </c>
      <c r="N72" s="19">
        <v>43.8</v>
      </c>
      <c r="O72" s="18">
        <v>-3979</v>
      </c>
      <c r="Z72" s="167"/>
      <c r="AA72" s="167"/>
      <c r="AB72" s="83"/>
      <c r="AC72" s="194" t="str">
        <f t="shared" si="4"/>
        <v>LUV</v>
      </c>
      <c r="AD72" s="83" t="str">
        <f>VLOOKUP($AC72,デモテーブル[#All],2,FALSE)</f>
        <v>サウスウエスト・エアライン</v>
      </c>
      <c r="AE72" s="83" t="s">
        <v>15</v>
      </c>
      <c r="AF72" s="83">
        <f t="shared" si="5"/>
        <v>9</v>
      </c>
      <c r="AG72" s="83"/>
      <c r="AH72" s="190">
        <f t="shared" si="6"/>
        <v>52.02</v>
      </c>
      <c r="AI72" s="83"/>
      <c r="AJ72" s="190">
        <f t="shared" si="7"/>
        <v>43.8</v>
      </c>
      <c r="AK72" s="83"/>
      <c r="AL72" s="83"/>
      <c r="AM72" s="83"/>
      <c r="AN72" s="83"/>
      <c r="AO72" s="83"/>
      <c r="AP72" s="191">
        <f t="shared" si="8"/>
        <v>45368</v>
      </c>
      <c r="AQ72" s="83"/>
      <c r="AR72" s="192">
        <f t="shared" si="9"/>
        <v>-3979</v>
      </c>
      <c r="AS72" s="193">
        <f t="shared" si="10"/>
        <v>-8.0633067866334326E-2</v>
      </c>
      <c r="AT72" s="85"/>
      <c r="AU72" s="85"/>
      <c r="AV72" s="83" t="str">
        <f>VLOOKUP($AC72,デモテーブル[#All],3,FALSE)</f>
        <v>1株式・投信等</v>
      </c>
      <c r="AW72" s="83" t="str">
        <f>VLOOKUP($AC72,デモテーブル[#All],4,FALSE)</f>
        <v>1株式</v>
      </c>
      <c r="AX72" s="83" t="str">
        <f>VLOOKUP($AC72,デモテーブル[#All],5,FALSE)</f>
        <v>観光</v>
      </c>
      <c r="AY72" s="83" t="str">
        <f>VLOOKUP($AC72,デモテーブル[#All],6,FALSE)</f>
        <v>航空・米国</v>
      </c>
      <c r="AZ72" s="83" t="str">
        <f>VLOOKUP($AC72,デモテーブル[#All],7,FALSE)</f>
        <v>02 米ドル（円換算）</v>
      </c>
      <c r="BA72" s="83" t="str">
        <f>VLOOKUP($AC72,デモテーブル[#All],12,FALSE)</f>
        <v>リスク・有</v>
      </c>
      <c r="BB72" s="83" t="str">
        <f>VLOOKUP($AC72,デモテーブル[#All],13,FALSE)</f>
        <v>リスク・有</v>
      </c>
    </row>
    <row r="73" spans="2:54" x14ac:dyDescent="0.15">
      <c r="B73" s="76">
        <v>44819</v>
      </c>
      <c r="C73" s="164">
        <v>72</v>
      </c>
      <c r="D73" s="73" t="s">
        <v>181</v>
      </c>
      <c r="E73" s="6" t="s">
        <v>530</v>
      </c>
      <c r="G73" s="9" t="e">
        <f t="shared" si="3"/>
        <v>#VALUE!</v>
      </c>
      <c r="H73" s="16" t="s">
        <v>144</v>
      </c>
      <c r="I73" s="16" t="s">
        <v>140</v>
      </c>
      <c r="J73" s="16"/>
      <c r="K73" s="17"/>
      <c r="L73" s="18" t="s">
        <v>144</v>
      </c>
      <c r="M73" s="19" t="s">
        <v>140</v>
      </c>
      <c r="N73" s="19"/>
      <c r="O73" s="19"/>
      <c r="Z73" s="167"/>
      <c r="AA73" s="167"/>
      <c r="AB73" s="83"/>
      <c r="AC73" s="194" t="e">
        <f t="shared" si="4"/>
        <v>#VALUE!</v>
      </c>
      <c r="AD73" s="83" t="e">
        <f>VLOOKUP($AC73,デモテーブル[#All],2,FALSE)</f>
        <v>#VALUE!</v>
      </c>
      <c r="AE73" s="83" t="s">
        <v>15</v>
      </c>
      <c r="AF73" s="83" t="str">
        <f t="shared" si="5"/>
        <v>NCLH ノルウェージャン クルーズ ライン</v>
      </c>
      <c r="AG73" s="83"/>
      <c r="AH73" s="190" t="str">
        <f t="shared" si="6"/>
        <v xml:space="preserve">現買  現売  定期  </v>
      </c>
      <c r="AI73" s="83"/>
      <c r="AJ73" s="190">
        <f t="shared" si="7"/>
        <v>0</v>
      </c>
      <c r="AK73" s="83"/>
      <c r="AL73" s="83"/>
      <c r="AM73" s="83"/>
      <c r="AN73" s="83"/>
      <c r="AO73" s="83"/>
      <c r="AP73" s="191">
        <f t="shared" si="8"/>
        <v>0</v>
      </c>
      <c r="AQ73" s="83"/>
      <c r="AR73" s="192">
        <f t="shared" si="9"/>
        <v>0</v>
      </c>
      <c r="AS73" s="193" t="e">
        <f t="shared" si="10"/>
        <v>#DIV/0!</v>
      </c>
      <c r="AT73" s="85"/>
      <c r="AU73" s="85"/>
      <c r="AV73" s="83" t="e">
        <f>VLOOKUP($AC73,デモテーブル[#All],3,FALSE)</f>
        <v>#VALUE!</v>
      </c>
      <c r="AW73" s="83" t="e">
        <f>VLOOKUP($AC73,デモテーブル[#All],4,FALSE)</f>
        <v>#VALUE!</v>
      </c>
      <c r="AX73" s="83" t="e">
        <f>VLOOKUP($AC73,デモテーブル[#All],5,FALSE)</f>
        <v>#VALUE!</v>
      </c>
      <c r="AY73" s="83" t="e">
        <f>VLOOKUP($AC73,デモテーブル[#All],6,FALSE)</f>
        <v>#VALUE!</v>
      </c>
      <c r="AZ73" s="83" t="e">
        <f>VLOOKUP($AC73,デモテーブル[#All],7,FALSE)</f>
        <v>#VALUE!</v>
      </c>
      <c r="BA73" s="83" t="e">
        <f>VLOOKUP($AC73,デモテーブル[#All],12,FALSE)</f>
        <v>#VALUE!</v>
      </c>
      <c r="BB73" s="83" t="e">
        <f>VLOOKUP($AC73,デモテーブル[#All],13,FALSE)</f>
        <v>#VALUE!</v>
      </c>
    </row>
    <row r="74" spans="2:54" x14ac:dyDescent="0.15">
      <c r="B74" s="76">
        <v>44819</v>
      </c>
      <c r="C74" s="164">
        <v>73</v>
      </c>
      <c r="D74" s="73" t="s">
        <v>181</v>
      </c>
      <c r="E74" s="6" t="s">
        <v>530</v>
      </c>
      <c r="G74" s="9" t="str">
        <f t="shared" si="3"/>
        <v>NCLH</v>
      </c>
      <c r="H74" s="16">
        <v>19</v>
      </c>
      <c r="I74" s="16">
        <v>25.06</v>
      </c>
      <c r="J74" s="16">
        <v>19.489999999999998</v>
      </c>
      <c r="K74" s="17">
        <v>42618</v>
      </c>
      <c r="L74" s="19">
        <v>19</v>
      </c>
      <c r="M74" s="19">
        <v>25.06</v>
      </c>
      <c r="N74" s="19">
        <v>19.489999999999998</v>
      </c>
      <c r="O74" s="18">
        <v>-7561</v>
      </c>
      <c r="Z74" s="167"/>
      <c r="AA74" s="167"/>
      <c r="AB74" s="83"/>
      <c r="AC74" s="194" t="str">
        <f t="shared" si="4"/>
        <v>NCLH</v>
      </c>
      <c r="AD74" s="83" t="str">
        <f>VLOOKUP($AC74,デモテーブル[#All],2,FALSE)</f>
        <v>ノルウェージャン・クルーズ・ライン</v>
      </c>
      <c r="AE74" s="83" t="s">
        <v>15</v>
      </c>
      <c r="AF74" s="83">
        <f t="shared" si="5"/>
        <v>19</v>
      </c>
      <c r="AG74" s="83"/>
      <c r="AH74" s="190">
        <f t="shared" si="6"/>
        <v>25.06</v>
      </c>
      <c r="AI74" s="83"/>
      <c r="AJ74" s="190">
        <f t="shared" si="7"/>
        <v>19.489999999999998</v>
      </c>
      <c r="AK74" s="83"/>
      <c r="AL74" s="83"/>
      <c r="AM74" s="83"/>
      <c r="AN74" s="83"/>
      <c r="AO74" s="83"/>
      <c r="AP74" s="191">
        <f t="shared" si="8"/>
        <v>42618</v>
      </c>
      <c r="AQ74" s="83"/>
      <c r="AR74" s="192">
        <f t="shared" si="9"/>
        <v>-7561</v>
      </c>
      <c r="AS74" s="193">
        <f t="shared" si="10"/>
        <v>-0.15068056358237511</v>
      </c>
      <c r="AT74" s="85"/>
      <c r="AU74" s="85"/>
      <c r="AV74" s="83" t="str">
        <f>VLOOKUP($AC74,デモテーブル[#All],3,FALSE)</f>
        <v>1株式・投信等</v>
      </c>
      <c r="AW74" s="83" t="str">
        <f>VLOOKUP($AC74,デモテーブル[#All],4,FALSE)</f>
        <v>1株式</v>
      </c>
      <c r="AX74" s="83" t="str">
        <f>VLOOKUP($AC74,デモテーブル[#All],5,FALSE)</f>
        <v>観光</v>
      </c>
      <c r="AY74" s="83" t="str">
        <f>VLOOKUP($AC74,デモテーブル[#All],6,FALSE)</f>
        <v>船・米国</v>
      </c>
      <c r="AZ74" s="83" t="str">
        <f>VLOOKUP($AC74,デモテーブル[#All],7,FALSE)</f>
        <v>02 米ドル（円換算）</v>
      </c>
      <c r="BA74" s="83" t="str">
        <f>VLOOKUP($AC74,デモテーブル[#All],12,FALSE)</f>
        <v>リスク・有</v>
      </c>
      <c r="BB74" s="83" t="str">
        <f>VLOOKUP($AC74,デモテーブル[#All],13,FALSE)</f>
        <v>リスク・有</v>
      </c>
    </row>
    <row r="75" spans="2:54" x14ac:dyDescent="0.15">
      <c r="B75" s="76">
        <v>44819</v>
      </c>
      <c r="C75" s="164">
        <v>74</v>
      </c>
      <c r="D75" s="73" t="s">
        <v>181</v>
      </c>
      <c r="E75" s="6" t="s">
        <v>530</v>
      </c>
      <c r="G75" s="9" t="e">
        <f t="shared" si="3"/>
        <v>#VALUE!</v>
      </c>
      <c r="H75" s="16" t="s">
        <v>145</v>
      </c>
      <c r="I75" s="16" t="s">
        <v>140</v>
      </c>
      <c r="J75" s="16"/>
      <c r="K75" s="17"/>
      <c r="L75" s="18" t="s">
        <v>145</v>
      </c>
      <c r="M75" s="19" t="s">
        <v>140</v>
      </c>
      <c r="N75" s="19"/>
      <c r="O75" s="19"/>
      <c r="Z75" s="167"/>
      <c r="AA75" s="167"/>
      <c r="AB75" s="83"/>
      <c r="AC75" s="194" t="e">
        <f t="shared" si="4"/>
        <v>#VALUE!</v>
      </c>
      <c r="AD75" s="83" t="e">
        <f>VLOOKUP($AC75,デモテーブル[#All],2,FALSE)</f>
        <v>#VALUE!</v>
      </c>
      <c r="AE75" s="83" t="s">
        <v>15</v>
      </c>
      <c r="AF75" s="83" t="str">
        <f t="shared" si="5"/>
        <v>QQQ インベスコ QQQ トラスト シリーズ1 ET</v>
      </c>
      <c r="AG75" s="83"/>
      <c r="AH75" s="190" t="str">
        <f t="shared" si="6"/>
        <v xml:space="preserve">現買  現売  定期  </v>
      </c>
      <c r="AI75" s="83"/>
      <c r="AJ75" s="190">
        <f t="shared" si="7"/>
        <v>0</v>
      </c>
      <c r="AK75" s="83"/>
      <c r="AL75" s="83"/>
      <c r="AM75" s="83"/>
      <c r="AN75" s="83"/>
      <c r="AO75" s="83"/>
      <c r="AP75" s="191">
        <f t="shared" si="8"/>
        <v>0</v>
      </c>
      <c r="AQ75" s="83"/>
      <c r="AR75" s="192">
        <f t="shared" si="9"/>
        <v>0</v>
      </c>
      <c r="AS75" s="193" t="e">
        <f t="shared" si="10"/>
        <v>#DIV/0!</v>
      </c>
      <c r="AT75" s="85"/>
      <c r="AU75" s="85"/>
      <c r="AV75" s="83" t="e">
        <f>VLOOKUP($AC75,デモテーブル[#All],3,FALSE)</f>
        <v>#VALUE!</v>
      </c>
      <c r="AW75" s="83" t="e">
        <f>VLOOKUP($AC75,デモテーブル[#All],4,FALSE)</f>
        <v>#VALUE!</v>
      </c>
      <c r="AX75" s="83" t="e">
        <f>VLOOKUP($AC75,デモテーブル[#All],5,FALSE)</f>
        <v>#VALUE!</v>
      </c>
      <c r="AY75" s="83" t="e">
        <f>VLOOKUP($AC75,デモテーブル[#All],6,FALSE)</f>
        <v>#VALUE!</v>
      </c>
      <c r="AZ75" s="83" t="e">
        <f>VLOOKUP($AC75,デモテーブル[#All],7,FALSE)</f>
        <v>#VALUE!</v>
      </c>
      <c r="BA75" s="83" t="e">
        <f>VLOOKUP($AC75,デモテーブル[#All],12,FALSE)</f>
        <v>#VALUE!</v>
      </c>
      <c r="BB75" s="83" t="e">
        <f>VLOOKUP($AC75,デモテーブル[#All],13,FALSE)</f>
        <v>#VALUE!</v>
      </c>
    </row>
    <row r="76" spans="2:54" x14ac:dyDescent="0.15">
      <c r="B76" s="76">
        <v>44819</v>
      </c>
      <c r="C76" s="164">
        <v>75</v>
      </c>
      <c r="D76" s="73" t="s">
        <v>181</v>
      </c>
      <c r="E76" s="6" t="s">
        <v>530</v>
      </c>
      <c r="G76" s="9" t="str">
        <f t="shared" si="3"/>
        <v>QQQ</v>
      </c>
      <c r="H76" s="16">
        <v>2</v>
      </c>
      <c r="I76" s="16">
        <v>313.27999999999997</v>
      </c>
      <c r="J76" s="16">
        <v>346.8</v>
      </c>
      <c r="K76" s="17">
        <v>79826</v>
      </c>
      <c r="L76" s="19">
        <v>2</v>
      </c>
      <c r="M76" s="19">
        <v>313.27999999999997</v>
      </c>
      <c r="N76" s="19">
        <v>346.8</v>
      </c>
      <c r="O76" s="18">
        <v>11688</v>
      </c>
      <c r="Z76" s="167"/>
      <c r="AA76" s="167"/>
      <c r="AB76" s="83"/>
      <c r="AC76" s="194" t="str">
        <f t="shared" si="4"/>
        <v>QQQ</v>
      </c>
      <c r="AD76" s="83" t="str">
        <f>VLOOKUP($AC76,デモテーブル[#All],2,FALSE)</f>
        <v>インベスコ QQQ トラスト シリーズ</v>
      </c>
      <c r="AE76" s="83" t="s">
        <v>15</v>
      </c>
      <c r="AF76" s="83">
        <f t="shared" si="5"/>
        <v>2</v>
      </c>
      <c r="AG76" s="83"/>
      <c r="AH76" s="190">
        <f t="shared" si="6"/>
        <v>313.27999999999997</v>
      </c>
      <c r="AI76" s="83"/>
      <c r="AJ76" s="190">
        <f t="shared" si="7"/>
        <v>346.8</v>
      </c>
      <c r="AK76" s="83"/>
      <c r="AL76" s="83"/>
      <c r="AM76" s="83"/>
      <c r="AN76" s="83"/>
      <c r="AO76" s="83"/>
      <c r="AP76" s="191">
        <f t="shared" si="8"/>
        <v>79826</v>
      </c>
      <c r="AQ76" s="83"/>
      <c r="AR76" s="192">
        <f t="shared" si="9"/>
        <v>11688</v>
      </c>
      <c r="AS76" s="193">
        <f t="shared" si="10"/>
        <v>0.17153423933781445</v>
      </c>
      <c r="AT76" s="85"/>
      <c r="AU76" s="85"/>
      <c r="AV76" s="83" t="str">
        <f>VLOOKUP($AC76,デモテーブル[#All],3,FALSE)</f>
        <v>1株式・投信等</v>
      </c>
      <c r="AW76" s="83" t="str">
        <f>VLOOKUP($AC76,デモテーブル[#All],4,FALSE)</f>
        <v>1株式</v>
      </c>
      <c r="AX76" s="83" t="str">
        <f>VLOOKUP($AC76,デモテーブル[#All],5,FALSE)</f>
        <v>指数</v>
      </c>
      <c r="AY76" s="83" t="str">
        <f>VLOOKUP($AC76,デモテーブル[#All],6,FALSE)</f>
        <v>ナスダック指数</v>
      </c>
      <c r="AZ76" s="83" t="str">
        <f>VLOOKUP($AC76,デモテーブル[#All],7,FALSE)</f>
        <v>02 米ドル（円換算）</v>
      </c>
      <c r="BA76" s="83" t="str">
        <f>VLOOKUP($AC76,デモテーブル[#All],12,FALSE)</f>
        <v>リスク・有</v>
      </c>
      <c r="BB76" s="83" t="str">
        <f>VLOOKUP($AC76,デモテーブル[#All],13,FALSE)</f>
        <v>リスク・有</v>
      </c>
    </row>
    <row r="77" spans="2:54" x14ac:dyDescent="0.15">
      <c r="B77" s="76">
        <v>44819</v>
      </c>
      <c r="C77" s="164">
        <v>76</v>
      </c>
      <c r="D77" s="73" t="s">
        <v>181</v>
      </c>
      <c r="E77" s="6" t="s">
        <v>530</v>
      </c>
      <c r="G77" s="9" t="e">
        <f t="shared" si="3"/>
        <v>#VALUE!</v>
      </c>
      <c r="H77" s="16" t="s">
        <v>146</v>
      </c>
      <c r="I77" s="16" t="s">
        <v>140</v>
      </c>
      <c r="J77" s="16"/>
      <c r="K77" s="17"/>
      <c r="L77" s="18" t="s">
        <v>146</v>
      </c>
      <c r="M77" s="19" t="s">
        <v>140</v>
      </c>
      <c r="N77" s="19"/>
      <c r="O77" s="19"/>
      <c r="Z77" s="167"/>
      <c r="AA77" s="167"/>
      <c r="AB77" s="83"/>
      <c r="AC77" s="194" t="e">
        <f t="shared" si="4"/>
        <v>#VALUE!</v>
      </c>
      <c r="AD77" s="83" t="e">
        <f>VLOOKUP($AC77,デモテーブル[#All],2,FALSE)</f>
        <v>#VALUE!</v>
      </c>
      <c r="AE77" s="83" t="s">
        <v>15</v>
      </c>
      <c r="AF77" s="83" t="str">
        <f t="shared" si="5"/>
        <v>RCL ロイヤル カリビアン クルーズ</v>
      </c>
      <c r="AG77" s="83"/>
      <c r="AH77" s="190" t="str">
        <f t="shared" si="6"/>
        <v xml:space="preserve">現買  現売  定期  </v>
      </c>
      <c r="AI77" s="83"/>
      <c r="AJ77" s="190">
        <f t="shared" si="7"/>
        <v>0</v>
      </c>
      <c r="AK77" s="83"/>
      <c r="AL77" s="83"/>
      <c r="AM77" s="83"/>
      <c r="AN77" s="83"/>
      <c r="AO77" s="83"/>
      <c r="AP77" s="191">
        <f t="shared" si="8"/>
        <v>0</v>
      </c>
      <c r="AQ77" s="83"/>
      <c r="AR77" s="192">
        <f t="shared" si="9"/>
        <v>0</v>
      </c>
      <c r="AS77" s="193" t="e">
        <f t="shared" si="10"/>
        <v>#DIV/0!</v>
      </c>
      <c r="AT77" s="85"/>
      <c r="AU77" s="85"/>
      <c r="AV77" s="83" t="e">
        <f>VLOOKUP($AC77,デモテーブル[#All],3,FALSE)</f>
        <v>#VALUE!</v>
      </c>
      <c r="AW77" s="83" t="e">
        <f>VLOOKUP($AC77,デモテーブル[#All],4,FALSE)</f>
        <v>#VALUE!</v>
      </c>
      <c r="AX77" s="83" t="e">
        <f>VLOOKUP($AC77,デモテーブル[#All],5,FALSE)</f>
        <v>#VALUE!</v>
      </c>
      <c r="AY77" s="83" t="e">
        <f>VLOOKUP($AC77,デモテーブル[#All],6,FALSE)</f>
        <v>#VALUE!</v>
      </c>
      <c r="AZ77" s="83" t="e">
        <f>VLOOKUP($AC77,デモテーブル[#All],7,FALSE)</f>
        <v>#VALUE!</v>
      </c>
      <c r="BA77" s="83" t="e">
        <f>VLOOKUP($AC77,デモテーブル[#All],12,FALSE)</f>
        <v>#VALUE!</v>
      </c>
      <c r="BB77" s="83" t="e">
        <f>VLOOKUP($AC77,デモテーブル[#All],13,FALSE)</f>
        <v>#VALUE!</v>
      </c>
    </row>
    <row r="78" spans="2:54" x14ac:dyDescent="0.15">
      <c r="B78" s="76">
        <v>44819</v>
      </c>
      <c r="C78" s="164">
        <v>77</v>
      </c>
      <c r="D78" s="73" t="s">
        <v>181</v>
      </c>
      <c r="E78" s="6" t="s">
        <v>530</v>
      </c>
      <c r="G78" s="9" t="str">
        <f t="shared" ref="G78:G113" si="11">LEFT(H77, FIND(" ", H77) - 1 )</f>
        <v>RCL</v>
      </c>
      <c r="H78" s="16">
        <v>7</v>
      </c>
      <c r="I78" s="16">
        <v>71.55</v>
      </c>
      <c r="J78" s="16">
        <v>80.72</v>
      </c>
      <c r="K78" s="17">
        <v>65030</v>
      </c>
      <c r="L78" s="19">
        <v>7</v>
      </c>
      <c r="M78" s="19">
        <v>71.55</v>
      </c>
      <c r="N78" s="19">
        <v>80.72</v>
      </c>
      <c r="O78" s="18">
        <v>12243</v>
      </c>
      <c r="Z78" s="167"/>
      <c r="AA78" s="167"/>
      <c r="AB78" s="83"/>
      <c r="AC78" s="194" t="str">
        <f t="shared" ref="AC78:AC113" si="12">G78</f>
        <v>RCL</v>
      </c>
      <c r="AD78" s="83" t="str">
        <f>VLOOKUP($AC78,デモテーブル[#All],2,FALSE)</f>
        <v>ロイヤル・カリビアン・グループ</v>
      </c>
      <c r="AE78" s="83" t="s">
        <v>15</v>
      </c>
      <c r="AF78" s="83">
        <f t="shared" ref="AF78:AF113" si="13">H78</f>
        <v>7</v>
      </c>
      <c r="AG78" s="83"/>
      <c r="AH78" s="190">
        <f t="shared" ref="AH78:AH113" si="14">I78</f>
        <v>71.55</v>
      </c>
      <c r="AI78" s="83"/>
      <c r="AJ78" s="190">
        <f t="shared" ref="AJ78:AJ113" si="15">J78</f>
        <v>80.72</v>
      </c>
      <c r="AK78" s="83"/>
      <c r="AL78" s="83"/>
      <c r="AM78" s="83"/>
      <c r="AN78" s="83"/>
      <c r="AO78" s="83"/>
      <c r="AP78" s="191">
        <f t="shared" ref="AP78:AP113" si="16">K78</f>
        <v>65030</v>
      </c>
      <c r="AQ78" s="83"/>
      <c r="AR78" s="192">
        <f t="shared" ref="AR78:AR113" si="17">O78</f>
        <v>12243</v>
      </c>
      <c r="AS78" s="193">
        <f t="shared" si="10"/>
        <v>0.23193210449542501</v>
      </c>
      <c r="AT78" s="85"/>
      <c r="AU78" s="85"/>
      <c r="AV78" s="83" t="str">
        <f>VLOOKUP($AC78,デモテーブル[#All],3,FALSE)</f>
        <v>1株式・投信等</v>
      </c>
      <c r="AW78" s="83" t="str">
        <f>VLOOKUP($AC78,デモテーブル[#All],4,FALSE)</f>
        <v>1株式</v>
      </c>
      <c r="AX78" s="83" t="str">
        <f>VLOOKUP($AC78,デモテーブル[#All],5,FALSE)</f>
        <v>観光</v>
      </c>
      <c r="AY78" s="83" t="str">
        <f>VLOOKUP($AC78,デモテーブル[#All],6,FALSE)</f>
        <v>船・米国</v>
      </c>
      <c r="AZ78" s="83" t="str">
        <f>VLOOKUP($AC78,デモテーブル[#All],7,FALSE)</f>
        <v>02 米ドル（円換算）</v>
      </c>
      <c r="BA78" s="83" t="str">
        <f>VLOOKUP($AC78,デモテーブル[#All],12,FALSE)</f>
        <v>リスク・有</v>
      </c>
      <c r="BB78" s="83" t="str">
        <f>VLOOKUP($AC78,デモテーブル[#All],13,FALSE)</f>
        <v>リスク・有</v>
      </c>
    </row>
    <row r="79" spans="2:54" x14ac:dyDescent="0.15">
      <c r="B79" s="76">
        <v>44819</v>
      </c>
      <c r="C79" s="164">
        <v>78</v>
      </c>
      <c r="D79" s="73" t="s">
        <v>181</v>
      </c>
      <c r="E79" s="6" t="s">
        <v>530</v>
      </c>
      <c r="G79" s="9" t="e">
        <f t="shared" si="11"/>
        <v>#VALUE!</v>
      </c>
      <c r="H79" s="16" t="s">
        <v>147</v>
      </c>
      <c r="I79" s="16" t="s">
        <v>140</v>
      </c>
      <c r="J79" s="16"/>
      <c r="K79" s="17"/>
      <c r="L79" s="18" t="s">
        <v>147</v>
      </c>
      <c r="M79" s="19" t="s">
        <v>140</v>
      </c>
      <c r="N79" s="19"/>
      <c r="O79" s="19"/>
      <c r="Z79" s="167"/>
      <c r="AA79" s="167"/>
      <c r="AB79" s="83"/>
      <c r="AC79" s="194" t="e">
        <f t="shared" si="12"/>
        <v>#VALUE!</v>
      </c>
      <c r="AD79" s="83" t="e">
        <f>VLOOKUP($AC79,デモテーブル[#All],2,FALSE)</f>
        <v>#VALUE!</v>
      </c>
      <c r="AE79" s="83" t="s">
        <v>15</v>
      </c>
      <c r="AF79" s="83" t="str">
        <f t="shared" si="13"/>
        <v>UAL ユナイテッド エアラインズ</v>
      </c>
      <c r="AG79" s="83"/>
      <c r="AH79" s="190" t="str">
        <f t="shared" si="14"/>
        <v xml:space="preserve">現買  現売  定期  </v>
      </c>
      <c r="AI79" s="83"/>
      <c r="AJ79" s="190">
        <f t="shared" si="15"/>
        <v>0</v>
      </c>
      <c r="AK79" s="83"/>
      <c r="AL79" s="83"/>
      <c r="AM79" s="83"/>
      <c r="AN79" s="83"/>
      <c r="AO79" s="83"/>
      <c r="AP79" s="191">
        <f t="shared" si="16"/>
        <v>0</v>
      </c>
      <c r="AQ79" s="83"/>
      <c r="AR79" s="192">
        <f t="shared" si="17"/>
        <v>0</v>
      </c>
      <c r="AS79" s="193" t="e">
        <f t="shared" ref="AS79:AS113" si="18">AR79/(AP79-AR79)</f>
        <v>#DIV/0!</v>
      </c>
      <c r="AT79" s="85"/>
      <c r="AU79" s="85"/>
      <c r="AV79" s="83" t="e">
        <f>VLOOKUP($AC79,デモテーブル[#All],3,FALSE)</f>
        <v>#VALUE!</v>
      </c>
      <c r="AW79" s="83" t="e">
        <f>VLOOKUP($AC79,デモテーブル[#All],4,FALSE)</f>
        <v>#VALUE!</v>
      </c>
      <c r="AX79" s="83" t="e">
        <f>VLOOKUP($AC79,デモテーブル[#All],5,FALSE)</f>
        <v>#VALUE!</v>
      </c>
      <c r="AY79" s="83" t="e">
        <f>VLOOKUP($AC79,デモテーブル[#All],6,FALSE)</f>
        <v>#VALUE!</v>
      </c>
      <c r="AZ79" s="83" t="e">
        <f>VLOOKUP($AC79,デモテーブル[#All],7,FALSE)</f>
        <v>#VALUE!</v>
      </c>
      <c r="BA79" s="83" t="e">
        <f>VLOOKUP($AC79,デモテーブル[#All],12,FALSE)</f>
        <v>#VALUE!</v>
      </c>
      <c r="BB79" s="83" t="e">
        <f>VLOOKUP($AC79,デモテーブル[#All],13,FALSE)</f>
        <v>#VALUE!</v>
      </c>
    </row>
    <row r="80" spans="2:54" x14ac:dyDescent="0.15">
      <c r="B80" s="76">
        <v>44819</v>
      </c>
      <c r="C80" s="164">
        <v>79</v>
      </c>
      <c r="D80" s="73" t="s">
        <v>181</v>
      </c>
      <c r="E80" s="6" t="s">
        <v>530</v>
      </c>
      <c r="G80" s="9" t="str">
        <f t="shared" si="11"/>
        <v>UAL</v>
      </c>
      <c r="H80" s="16">
        <v>11</v>
      </c>
      <c r="I80" s="16">
        <v>44.38</v>
      </c>
      <c r="J80" s="16">
        <v>44.4</v>
      </c>
      <c r="K80" s="17">
        <v>56209</v>
      </c>
      <c r="L80" s="19">
        <v>11</v>
      </c>
      <c r="M80" s="19">
        <v>44.38</v>
      </c>
      <c r="N80" s="19">
        <v>44.4</v>
      </c>
      <c r="O80" s="18">
        <v>4751</v>
      </c>
      <c r="Z80" s="167"/>
      <c r="AA80" s="167"/>
      <c r="AB80" s="83"/>
      <c r="AC80" s="194" t="str">
        <f t="shared" si="12"/>
        <v>UAL</v>
      </c>
      <c r="AD80" s="83" t="str">
        <f>VLOOKUP($AC80,デモテーブル[#All],2,FALSE)</f>
        <v>ユナイテッド・エアラインズ・ホールディングス</v>
      </c>
      <c r="AE80" s="83" t="s">
        <v>15</v>
      </c>
      <c r="AF80" s="83">
        <f t="shared" si="13"/>
        <v>11</v>
      </c>
      <c r="AG80" s="83"/>
      <c r="AH80" s="190">
        <f t="shared" si="14"/>
        <v>44.38</v>
      </c>
      <c r="AI80" s="83"/>
      <c r="AJ80" s="190">
        <f t="shared" si="15"/>
        <v>44.4</v>
      </c>
      <c r="AK80" s="83"/>
      <c r="AL80" s="83"/>
      <c r="AM80" s="83"/>
      <c r="AN80" s="83"/>
      <c r="AO80" s="83"/>
      <c r="AP80" s="191">
        <f t="shared" si="16"/>
        <v>56209</v>
      </c>
      <c r="AQ80" s="83"/>
      <c r="AR80" s="192">
        <f t="shared" si="17"/>
        <v>4751</v>
      </c>
      <c r="AS80" s="193">
        <f t="shared" si="18"/>
        <v>9.2327723580395663E-2</v>
      </c>
      <c r="AT80" s="85"/>
      <c r="AU80" s="85"/>
      <c r="AV80" s="83" t="str">
        <f>VLOOKUP($AC80,デモテーブル[#All],3,FALSE)</f>
        <v>1株式・投信等</v>
      </c>
      <c r="AW80" s="83" t="str">
        <f>VLOOKUP($AC80,デモテーブル[#All],4,FALSE)</f>
        <v>1株式</v>
      </c>
      <c r="AX80" s="83" t="str">
        <f>VLOOKUP($AC80,デモテーブル[#All],5,FALSE)</f>
        <v>観光</v>
      </c>
      <c r="AY80" s="83" t="str">
        <f>VLOOKUP($AC80,デモテーブル[#All],6,FALSE)</f>
        <v>航空・米国</v>
      </c>
      <c r="AZ80" s="83" t="str">
        <f>VLOOKUP($AC80,デモテーブル[#All],7,FALSE)</f>
        <v>02 米ドル（円換算）</v>
      </c>
      <c r="BA80" s="83" t="str">
        <f>VLOOKUP($AC80,デモテーブル[#All],12,FALSE)</f>
        <v>リスク・有</v>
      </c>
      <c r="BB80" s="83" t="str">
        <f>VLOOKUP($AC80,デモテーブル[#All],13,FALSE)</f>
        <v>リスク・有</v>
      </c>
    </row>
    <row r="81" spans="2:54" x14ac:dyDescent="0.15">
      <c r="B81" s="76">
        <v>44819</v>
      </c>
      <c r="C81" s="164">
        <v>80</v>
      </c>
      <c r="D81" s="73" t="s">
        <v>181</v>
      </c>
      <c r="E81" s="6" t="s">
        <v>530</v>
      </c>
      <c r="G81" s="9" t="e">
        <f t="shared" si="11"/>
        <v>#VALUE!</v>
      </c>
      <c r="H81" s="16"/>
      <c r="I81" s="16"/>
      <c r="J81" s="16"/>
      <c r="K81" s="17"/>
      <c r="L81" s="18"/>
      <c r="M81" s="19"/>
      <c r="N81" s="19"/>
      <c r="O81" s="19"/>
      <c r="Z81" s="167"/>
      <c r="AA81" s="167"/>
      <c r="AB81" s="83"/>
      <c r="AC81" s="194" t="e">
        <f t="shared" si="12"/>
        <v>#VALUE!</v>
      </c>
      <c r="AD81" s="83" t="e">
        <f>VLOOKUP($AC81,デモテーブル[#All],2,FALSE)</f>
        <v>#VALUE!</v>
      </c>
      <c r="AE81" s="83" t="s">
        <v>15</v>
      </c>
      <c r="AF81" s="83">
        <f t="shared" si="13"/>
        <v>0</v>
      </c>
      <c r="AG81" s="83"/>
      <c r="AH81" s="190">
        <f t="shared" si="14"/>
        <v>0</v>
      </c>
      <c r="AI81" s="83"/>
      <c r="AJ81" s="190">
        <f t="shared" si="15"/>
        <v>0</v>
      </c>
      <c r="AK81" s="83"/>
      <c r="AL81" s="83"/>
      <c r="AM81" s="83"/>
      <c r="AN81" s="83"/>
      <c r="AO81" s="83"/>
      <c r="AP81" s="191">
        <f t="shared" si="16"/>
        <v>0</v>
      </c>
      <c r="AQ81" s="83"/>
      <c r="AR81" s="192">
        <f t="shared" si="17"/>
        <v>0</v>
      </c>
      <c r="AS81" s="193" t="e">
        <f t="shared" si="18"/>
        <v>#DIV/0!</v>
      </c>
      <c r="AT81" s="85"/>
      <c r="AU81" s="85"/>
      <c r="AV81" s="83" t="e">
        <f>VLOOKUP($AC81,デモテーブル[#All],3,FALSE)</f>
        <v>#VALUE!</v>
      </c>
      <c r="AW81" s="83" t="e">
        <f>VLOOKUP($AC81,デモテーブル[#All],4,FALSE)</f>
        <v>#VALUE!</v>
      </c>
      <c r="AX81" s="83" t="e">
        <f>VLOOKUP($AC81,デモテーブル[#All],5,FALSE)</f>
        <v>#VALUE!</v>
      </c>
      <c r="AY81" s="83" t="e">
        <f>VLOOKUP($AC81,デモテーブル[#All],6,FALSE)</f>
        <v>#VALUE!</v>
      </c>
      <c r="AZ81" s="83" t="e">
        <f>VLOOKUP($AC81,デモテーブル[#All],7,FALSE)</f>
        <v>#VALUE!</v>
      </c>
      <c r="BA81" s="83" t="e">
        <f>VLOOKUP($AC81,デモテーブル[#All],12,FALSE)</f>
        <v>#VALUE!</v>
      </c>
      <c r="BB81" s="83" t="e">
        <f>VLOOKUP($AC81,デモテーブル[#All],13,FALSE)</f>
        <v>#VALUE!</v>
      </c>
    </row>
    <row r="82" spans="2:54" x14ac:dyDescent="0.15">
      <c r="B82" s="76">
        <v>44819</v>
      </c>
      <c r="C82" s="164">
        <v>81</v>
      </c>
      <c r="D82" s="73" t="s">
        <v>181</v>
      </c>
      <c r="E82" s="6" t="s">
        <v>530</v>
      </c>
      <c r="G82" s="9" t="e">
        <f t="shared" si="11"/>
        <v>#VALUE!</v>
      </c>
      <c r="H82" s="16"/>
      <c r="I82" s="16"/>
      <c r="J82" s="16"/>
      <c r="K82" s="17"/>
      <c r="L82" s="19"/>
      <c r="M82" s="19"/>
      <c r="N82" s="19"/>
      <c r="O82" s="18"/>
      <c r="Z82" s="167"/>
      <c r="AA82" s="167"/>
      <c r="AB82" s="83"/>
      <c r="AC82" s="194" t="e">
        <f t="shared" si="12"/>
        <v>#VALUE!</v>
      </c>
      <c r="AD82" s="83" t="e">
        <f>VLOOKUP($AC82,デモテーブル[#All],2,FALSE)</f>
        <v>#VALUE!</v>
      </c>
      <c r="AE82" s="83" t="s">
        <v>15</v>
      </c>
      <c r="AF82" s="83">
        <f t="shared" si="13"/>
        <v>0</v>
      </c>
      <c r="AG82" s="83"/>
      <c r="AH82" s="190">
        <f t="shared" si="14"/>
        <v>0</v>
      </c>
      <c r="AI82" s="83"/>
      <c r="AJ82" s="190">
        <f t="shared" si="15"/>
        <v>0</v>
      </c>
      <c r="AK82" s="83"/>
      <c r="AL82" s="83"/>
      <c r="AM82" s="83"/>
      <c r="AN82" s="83"/>
      <c r="AO82" s="83"/>
      <c r="AP82" s="191">
        <f t="shared" si="16"/>
        <v>0</v>
      </c>
      <c r="AQ82" s="83"/>
      <c r="AR82" s="192">
        <f t="shared" si="17"/>
        <v>0</v>
      </c>
      <c r="AS82" s="193" t="e">
        <f t="shared" si="18"/>
        <v>#DIV/0!</v>
      </c>
      <c r="AT82" s="85"/>
      <c r="AU82" s="85"/>
      <c r="AV82" s="83" t="e">
        <f>VLOOKUP($AC82,デモテーブル[#All],3,FALSE)</f>
        <v>#VALUE!</v>
      </c>
      <c r="AW82" s="83" t="e">
        <f>VLOOKUP($AC82,デモテーブル[#All],4,FALSE)</f>
        <v>#VALUE!</v>
      </c>
      <c r="AX82" s="83" t="e">
        <f>VLOOKUP($AC82,デモテーブル[#All],5,FALSE)</f>
        <v>#VALUE!</v>
      </c>
      <c r="AY82" s="83" t="e">
        <f>VLOOKUP($AC82,デモテーブル[#All],6,FALSE)</f>
        <v>#VALUE!</v>
      </c>
      <c r="AZ82" s="83" t="e">
        <f>VLOOKUP($AC82,デモテーブル[#All],7,FALSE)</f>
        <v>#VALUE!</v>
      </c>
      <c r="BA82" s="83" t="e">
        <f>VLOOKUP($AC82,デモテーブル[#All],12,FALSE)</f>
        <v>#VALUE!</v>
      </c>
      <c r="BB82" s="83" t="e">
        <f>VLOOKUP($AC82,デモテーブル[#All],13,FALSE)</f>
        <v>#VALUE!</v>
      </c>
    </row>
    <row r="83" spans="2:54" x14ac:dyDescent="0.15">
      <c r="B83" s="76">
        <v>44819</v>
      </c>
      <c r="C83" s="164">
        <v>82</v>
      </c>
      <c r="D83" s="73" t="s">
        <v>181</v>
      </c>
      <c r="E83" s="6" t="s">
        <v>530</v>
      </c>
      <c r="G83" s="9" t="e">
        <f t="shared" si="11"/>
        <v>#VALUE!</v>
      </c>
      <c r="H83" s="16"/>
      <c r="I83" s="16"/>
      <c r="J83" s="16"/>
      <c r="K83" s="17"/>
      <c r="L83" s="18"/>
      <c r="M83" s="19"/>
      <c r="N83" s="19"/>
      <c r="O83" s="19"/>
      <c r="Z83" s="167"/>
      <c r="AA83" s="167"/>
      <c r="AB83" s="83"/>
      <c r="AC83" s="194" t="e">
        <f t="shared" si="12"/>
        <v>#VALUE!</v>
      </c>
      <c r="AD83" s="83" t="e">
        <f>VLOOKUP($AC83,デモテーブル[#All],2,FALSE)</f>
        <v>#VALUE!</v>
      </c>
      <c r="AE83" s="83" t="s">
        <v>15</v>
      </c>
      <c r="AF83" s="83">
        <f t="shared" si="13"/>
        <v>0</v>
      </c>
      <c r="AG83" s="83"/>
      <c r="AH83" s="190">
        <f t="shared" si="14"/>
        <v>0</v>
      </c>
      <c r="AI83" s="83"/>
      <c r="AJ83" s="190">
        <f t="shared" si="15"/>
        <v>0</v>
      </c>
      <c r="AK83" s="83"/>
      <c r="AL83" s="83"/>
      <c r="AM83" s="83"/>
      <c r="AN83" s="83"/>
      <c r="AO83" s="83"/>
      <c r="AP83" s="191">
        <f t="shared" si="16"/>
        <v>0</v>
      </c>
      <c r="AQ83" s="83"/>
      <c r="AR83" s="192">
        <f t="shared" si="17"/>
        <v>0</v>
      </c>
      <c r="AS83" s="193" t="e">
        <f t="shared" si="18"/>
        <v>#DIV/0!</v>
      </c>
      <c r="AT83" s="85"/>
      <c r="AU83" s="85"/>
      <c r="AV83" s="83" t="e">
        <f>VLOOKUP($AC83,デモテーブル[#All],3,FALSE)</f>
        <v>#VALUE!</v>
      </c>
      <c r="AW83" s="83" t="e">
        <f>VLOOKUP($AC83,デモテーブル[#All],4,FALSE)</f>
        <v>#VALUE!</v>
      </c>
      <c r="AX83" s="83" t="e">
        <f>VLOOKUP($AC83,デモテーブル[#All],5,FALSE)</f>
        <v>#VALUE!</v>
      </c>
      <c r="AY83" s="83" t="e">
        <f>VLOOKUP($AC83,デモテーブル[#All],6,FALSE)</f>
        <v>#VALUE!</v>
      </c>
      <c r="AZ83" s="83" t="e">
        <f>VLOOKUP($AC83,デモテーブル[#All],7,FALSE)</f>
        <v>#VALUE!</v>
      </c>
      <c r="BA83" s="83" t="e">
        <f>VLOOKUP($AC83,デモテーブル[#All],12,FALSE)</f>
        <v>#VALUE!</v>
      </c>
      <c r="BB83" s="83" t="e">
        <f>VLOOKUP($AC83,デモテーブル[#All],13,FALSE)</f>
        <v>#VALUE!</v>
      </c>
    </row>
    <row r="84" spans="2:54" x14ac:dyDescent="0.15">
      <c r="B84" s="76">
        <v>44819</v>
      </c>
      <c r="C84" s="164">
        <v>83</v>
      </c>
      <c r="D84" s="73" t="s">
        <v>181</v>
      </c>
      <c r="E84" s="6" t="s">
        <v>530</v>
      </c>
      <c r="G84" s="9" t="e">
        <f t="shared" si="11"/>
        <v>#VALUE!</v>
      </c>
      <c r="H84" s="16"/>
      <c r="I84" s="16"/>
      <c r="J84" s="16"/>
      <c r="K84" s="17"/>
      <c r="L84" s="19"/>
      <c r="M84" s="19"/>
      <c r="N84" s="19"/>
      <c r="O84" s="18"/>
      <c r="Z84" s="167"/>
      <c r="AA84" s="167"/>
      <c r="AB84" s="83"/>
      <c r="AC84" s="194" t="e">
        <f t="shared" si="12"/>
        <v>#VALUE!</v>
      </c>
      <c r="AD84" s="83" t="e">
        <f>VLOOKUP($AC84,デモテーブル[#All],2,FALSE)</f>
        <v>#VALUE!</v>
      </c>
      <c r="AE84" s="83" t="s">
        <v>15</v>
      </c>
      <c r="AF84" s="83">
        <f t="shared" si="13"/>
        <v>0</v>
      </c>
      <c r="AG84" s="83"/>
      <c r="AH84" s="190">
        <f t="shared" si="14"/>
        <v>0</v>
      </c>
      <c r="AI84" s="83"/>
      <c r="AJ84" s="190">
        <f t="shared" si="15"/>
        <v>0</v>
      </c>
      <c r="AK84" s="83"/>
      <c r="AL84" s="83"/>
      <c r="AM84" s="83"/>
      <c r="AN84" s="83"/>
      <c r="AO84" s="83"/>
      <c r="AP84" s="191">
        <f t="shared" si="16"/>
        <v>0</v>
      </c>
      <c r="AQ84" s="83"/>
      <c r="AR84" s="192">
        <f t="shared" si="17"/>
        <v>0</v>
      </c>
      <c r="AS84" s="193" t="e">
        <f t="shared" si="18"/>
        <v>#DIV/0!</v>
      </c>
      <c r="AT84" s="85"/>
      <c r="AU84" s="85"/>
      <c r="AV84" s="83" t="e">
        <f>VLOOKUP($AC84,デモテーブル[#All],3,FALSE)</f>
        <v>#VALUE!</v>
      </c>
      <c r="AW84" s="83" t="e">
        <f>VLOOKUP($AC84,デモテーブル[#All],4,FALSE)</f>
        <v>#VALUE!</v>
      </c>
      <c r="AX84" s="83" t="e">
        <f>VLOOKUP($AC84,デモテーブル[#All],5,FALSE)</f>
        <v>#VALUE!</v>
      </c>
      <c r="AY84" s="83" t="e">
        <f>VLOOKUP($AC84,デモテーブル[#All],6,FALSE)</f>
        <v>#VALUE!</v>
      </c>
      <c r="AZ84" s="83" t="e">
        <f>VLOOKUP($AC84,デモテーブル[#All],7,FALSE)</f>
        <v>#VALUE!</v>
      </c>
      <c r="BA84" s="83" t="e">
        <f>VLOOKUP($AC84,デモテーブル[#All],12,FALSE)</f>
        <v>#VALUE!</v>
      </c>
      <c r="BB84" s="83" t="e">
        <f>VLOOKUP($AC84,デモテーブル[#All],13,FALSE)</f>
        <v>#VALUE!</v>
      </c>
    </row>
    <row r="85" spans="2:54" x14ac:dyDescent="0.15">
      <c r="B85" s="76">
        <v>44819</v>
      </c>
      <c r="C85" s="164">
        <v>84</v>
      </c>
      <c r="D85" s="73" t="s">
        <v>181</v>
      </c>
      <c r="E85" s="6" t="s">
        <v>530</v>
      </c>
      <c r="G85" s="9" t="e">
        <f t="shared" si="11"/>
        <v>#VALUE!</v>
      </c>
      <c r="H85" s="16"/>
      <c r="I85" s="16"/>
      <c r="J85" s="16"/>
      <c r="K85" s="17"/>
      <c r="L85" s="18"/>
      <c r="M85" s="19"/>
      <c r="N85" s="19"/>
      <c r="O85" s="19"/>
      <c r="Z85" s="167"/>
      <c r="AA85" s="167"/>
      <c r="AB85" s="83"/>
      <c r="AC85" s="194" t="e">
        <f t="shared" si="12"/>
        <v>#VALUE!</v>
      </c>
      <c r="AD85" s="83" t="e">
        <f>VLOOKUP($AC85,デモテーブル[#All],2,FALSE)</f>
        <v>#VALUE!</v>
      </c>
      <c r="AE85" s="83" t="s">
        <v>15</v>
      </c>
      <c r="AF85" s="83">
        <f t="shared" si="13"/>
        <v>0</v>
      </c>
      <c r="AG85" s="83"/>
      <c r="AH85" s="190">
        <f t="shared" si="14"/>
        <v>0</v>
      </c>
      <c r="AI85" s="83"/>
      <c r="AJ85" s="190">
        <f t="shared" si="15"/>
        <v>0</v>
      </c>
      <c r="AK85" s="83"/>
      <c r="AL85" s="83"/>
      <c r="AM85" s="83"/>
      <c r="AN85" s="83"/>
      <c r="AO85" s="83"/>
      <c r="AP85" s="191">
        <f t="shared" si="16"/>
        <v>0</v>
      </c>
      <c r="AQ85" s="83"/>
      <c r="AR85" s="192">
        <f t="shared" si="17"/>
        <v>0</v>
      </c>
      <c r="AS85" s="193" t="e">
        <f t="shared" si="18"/>
        <v>#DIV/0!</v>
      </c>
      <c r="AT85" s="85"/>
      <c r="AU85" s="85"/>
      <c r="AV85" s="83" t="e">
        <f>VLOOKUP($AC85,デモテーブル[#All],3,FALSE)</f>
        <v>#VALUE!</v>
      </c>
      <c r="AW85" s="83" t="e">
        <f>VLOOKUP($AC85,デモテーブル[#All],4,FALSE)</f>
        <v>#VALUE!</v>
      </c>
      <c r="AX85" s="83" t="e">
        <f>VLOOKUP($AC85,デモテーブル[#All],5,FALSE)</f>
        <v>#VALUE!</v>
      </c>
      <c r="AY85" s="83" t="e">
        <f>VLOOKUP($AC85,デモテーブル[#All],6,FALSE)</f>
        <v>#VALUE!</v>
      </c>
      <c r="AZ85" s="83" t="e">
        <f>VLOOKUP($AC85,デモテーブル[#All],7,FALSE)</f>
        <v>#VALUE!</v>
      </c>
      <c r="BA85" s="83" t="e">
        <f>VLOOKUP($AC85,デモテーブル[#All],12,FALSE)</f>
        <v>#VALUE!</v>
      </c>
      <c r="BB85" s="83" t="e">
        <f>VLOOKUP($AC85,デモテーブル[#All],13,FALSE)</f>
        <v>#VALUE!</v>
      </c>
    </row>
    <row r="86" spans="2:54" x14ac:dyDescent="0.15">
      <c r="B86" s="76">
        <v>44819</v>
      </c>
      <c r="C86" s="164">
        <v>85</v>
      </c>
      <c r="D86" s="73" t="s">
        <v>181</v>
      </c>
      <c r="E86" s="6" t="s">
        <v>530</v>
      </c>
      <c r="G86" s="9" t="e">
        <f t="shared" si="11"/>
        <v>#VALUE!</v>
      </c>
      <c r="H86" s="16"/>
      <c r="I86" s="16"/>
      <c r="J86" s="16"/>
      <c r="K86" s="17"/>
      <c r="L86" s="19"/>
      <c r="M86" s="19"/>
      <c r="N86" s="19"/>
      <c r="O86" s="18"/>
      <c r="Z86" s="167"/>
      <c r="AA86" s="167"/>
      <c r="AB86" s="83"/>
      <c r="AC86" s="194" t="e">
        <f t="shared" si="12"/>
        <v>#VALUE!</v>
      </c>
      <c r="AD86" s="83" t="e">
        <f>VLOOKUP($AC86,デモテーブル[#All],2,FALSE)</f>
        <v>#VALUE!</v>
      </c>
      <c r="AE86" s="83" t="s">
        <v>15</v>
      </c>
      <c r="AF86" s="83">
        <f t="shared" si="13"/>
        <v>0</v>
      </c>
      <c r="AG86" s="83"/>
      <c r="AH86" s="190">
        <f t="shared" si="14"/>
        <v>0</v>
      </c>
      <c r="AI86" s="83"/>
      <c r="AJ86" s="190">
        <f t="shared" si="15"/>
        <v>0</v>
      </c>
      <c r="AK86" s="83"/>
      <c r="AL86" s="83"/>
      <c r="AM86" s="83"/>
      <c r="AN86" s="83"/>
      <c r="AO86" s="83"/>
      <c r="AP86" s="191">
        <f t="shared" si="16"/>
        <v>0</v>
      </c>
      <c r="AQ86" s="83"/>
      <c r="AR86" s="192">
        <f t="shared" si="17"/>
        <v>0</v>
      </c>
      <c r="AS86" s="193" t="e">
        <f t="shared" si="18"/>
        <v>#DIV/0!</v>
      </c>
      <c r="AT86" s="85"/>
      <c r="AU86" s="85"/>
      <c r="AV86" s="83" t="e">
        <f>VLOOKUP($AC86,デモテーブル[#All],3,FALSE)</f>
        <v>#VALUE!</v>
      </c>
      <c r="AW86" s="83" t="e">
        <f>VLOOKUP($AC86,デモテーブル[#All],4,FALSE)</f>
        <v>#VALUE!</v>
      </c>
      <c r="AX86" s="83" t="e">
        <f>VLOOKUP($AC86,デモテーブル[#All],5,FALSE)</f>
        <v>#VALUE!</v>
      </c>
      <c r="AY86" s="83" t="e">
        <f>VLOOKUP($AC86,デモテーブル[#All],6,FALSE)</f>
        <v>#VALUE!</v>
      </c>
      <c r="AZ86" s="83" t="e">
        <f>VLOOKUP($AC86,デモテーブル[#All],7,FALSE)</f>
        <v>#VALUE!</v>
      </c>
      <c r="BA86" s="83" t="e">
        <f>VLOOKUP($AC86,デモテーブル[#All],12,FALSE)</f>
        <v>#VALUE!</v>
      </c>
      <c r="BB86" s="83" t="e">
        <f>VLOOKUP($AC86,デモテーブル[#All],13,FALSE)</f>
        <v>#VALUE!</v>
      </c>
    </row>
    <row r="87" spans="2:54" x14ac:dyDescent="0.15">
      <c r="B87" s="76">
        <v>44819</v>
      </c>
      <c r="C87" s="164">
        <v>86</v>
      </c>
      <c r="D87" s="73" t="s">
        <v>181</v>
      </c>
      <c r="E87" s="6" t="s">
        <v>530</v>
      </c>
      <c r="G87" s="9" t="e">
        <f t="shared" si="11"/>
        <v>#VALUE!</v>
      </c>
      <c r="H87" s="16"/>
      <c r="I87" s="16"/>
      <c r="J87" s="16"/>
      <c r="K87" s="17"/>
      <c r="L87" s="18"/>
      <c r="M87" s="19"/>
      <c r="N87" s="19"/>
      <c r="O87" s="19"/>
      <c r="Z87" s="167"/>
      <c r="AA87" s="167"/>
      <c r="AB87" s="83"/>
      <c r="AC87" s="194" t="e">
        <f t="shared" si="12"/>
        <v>#VALUE!</v>
      </c>
      <c r="AD87" s="83" t="e">
        <f>VLOOKUP($AC87,デモテーブル[#All],2,FALSE)</f>
        <v>#VALUE!</v>
      </c>
      <c r="AE87" s="83" t="s">
        <v>15</v>
      </c>
      <c r="AF87" s="83">
        <f t="shared" si="13"/>
        <v>0</v>
      </c>
      <c r="AG87" s="83"/>
      <c r="AH87" s="190">
        <f t="shared" si="14"/>
        <v>0</v>
      </c>
      <c r="AI87" s="83"/>
      <c r="AJ87" s="190">
        <f t="shared" si="15"/>
        <v>0</v>
      </c>
      <c r="AK87" s="83"/>
      <c r="AL87" s="83"/>
      <c r="AM87" s="83"/>
      <c r="AN87" s="83"/>
      <c r="AO87" s="83"/>
      <c r="AP87" s="191">
        <f t="shared" si="16"/>
        <v>0</v>
      </c>
      <c r="AQ87" s="83"/>
      <c r="AR87" s="192">
        <f t="shared" si="17"/>
        <v>0</v>
      </c>
      <c r="AS87" s="193" t="e">
        <f t="shared" si="18"/>
        <v>#DIV/0!</v>
      </c>
      <c r="AT87" s="85"/>
      <c r="AU87" s="85"/>
      <c r="AV87" s="83" t="e">
        <f>VLOOKUP($AC87,デモテーブル[#All],3,FALSE)</f>
        <v>#VALUE!</v>
      </c>
      <c r="AW87" s="83" t="e">
        <f>VLOOKUP($AC87,デモテーブル[#All],4,FALSE)</f>
        <v>#VALUE!</v>
      </c>
      <c r="AX87" s="83" t="e">
        <f>VLOOKUP($AC87,デモテーブル[#All],5,FALSE)</f>
        <v>#VALUE!</v>
      </c>
      <c r="AY87" s="83" t="e">
        <f>VLOOKUP($AC87,デモテーブル[#All],6,FALSE)</f>
        <v>#VALUE!</v>
      </c>
      <c r="AZ87" s="83" t="e">
        <f>VLOOKUP($AC87,デモテーブル[#All],7,FALSE)</f>
        <v>#VALUE!</v>
      </c>
      <c r="BA87" s="83" t="e">
        <f>VLOOKUP($AC87,デモテーブル[#All],12,FALSE)</f>
        <v>#VALUE!</v>
      </c>
      <c r="BB87" s="83" t="e">
        <f>VLOOKUP($AC87,デモテーブル[#All],13,FALSE)</f>
        <v>#VALUE!</v>
      </c>
    </row>
    <row r="88" spans="2:54" x14ac:dyDescent="0.15">
      <c r="B88" s="76">
        <v>44819</v>
      </c>
      <c r="C88" s="164">
        <v>87</v>
      </c>
      <c r="D88" s="73" t="s">
        <v>181</v>
      </c>
      <c r="E88" s="6" t="s">
        <v>530</v>
      </c>
      <c r="G88" s="9" t="e">
        <f t="shared" si="11"/>
        <v>#VALUE!</v>
      </c>
      <c r="H88" s="16"/>
      <c r="I88" s="16"/>
      <c r="J88" s="16"/>
      <c r="K88" s="17"/>
      <c r="L88" s="18"/>
      <c r="M88" s="19"/>
      <c r="N88" s="19"/>
      <c r="O88" s="19"/>
      <c r="Z88" s="167"/>
      <c r="AA88" s="167"/>
      <c r="AB88" s="83"/>
      <c r="AC88" s="194" t="e">
        <f t="shared" si="12"/>
        <v>#VALUE!</v>
      </c>
      <c r="AD88" s="83" t="e">
        <f>VLOOKUP($AC88,デモテーブル[#All],2,FALSE)</f>
        <v>#VALUE!</v>
      </c>
      <c r="AE88" s="83" t="s">
        <v>15</v>
      </c>
      <c r="AF88" s="83">
        <f t="shared" si="13"/>
        <v>0</v>
      </c>
      <c r="AG88" s="83"/>
      <c r="AH88" s="190">
        <f t="shared" si="14"/>
        <v>0</v>
      </c>
      <c r="AI88" s="83"/>
      <c r="AJ88" s="190">
        <f t="shared" si="15"/>
        <v>0</v>
      </c>
      <c r="AK88" s="83"/>
      <c r="AL88" s="83"/>
      <c r="AM88" s="83"/>
      <c r="AN88" s="83"/>
      <c r="AO88" s="83"/>
      <c r="AP88" s="191">
        <f t="shared" si="16"/>
        <v>0</v>
      </c>
      <c r="AQ88" s="83"/>
      <c r="AR88" s="192">
        <f t="shared" si="17"/>
        <v>0</v>
      </c>
      <c r="AS88" s="193" t="e">
        <f t="shared" si="18"/>
        <v>#DIV/0!</v>
      </c>
      <c r="AT88" s="85"/>
      <c r="AU88" s="85"/>
      <c r="AV88" s="83" t="e">
        <f>VLOOKUP($AC88,デモテーブル[#All],3,FALSE)</f>
        <v>#VALUE!</v>
      </c>
      <c r="AW88" s="83" t="e">
        <f>VLOOKUP($AC88,デモテーブル[#All],4,FALSE)</f>
        <v>#VALUE!</v>
      </c>
      <c r="AX88" s="83" t="e">
        <f>VLOOKUP($AC88,デモテーブル[#All],5,FALSE)</f>
        <v>#VALUE!</v>
      </c>
      <c r="AY88" s="83" t="e">
        <f>VLOOKUP($AC88,デモテーブル[#All],6,FALSE)</f>
        <v>#VALUE!</v>
      </c>
      <c r="AZ88" s="83" t="e">
        <f>VLOOKUP($AC88,デモテーブル[#All],7,FALSE)</f>
        <v>#VALUE!</v>
      </c>
      <c r="BA88" s="83" t="e">
        <f>VLOOKUP($AC88,デモテーブル[#All],12,FALSE)</f>
        <v>#VALUE!</v>
      </c>
      <c r="BB88" s="83" t="e">
        <f>VLOOKUP($AC88,デモテーブル[#All],13,FALSE)</f>
        <v>#VALUE!</v>
      </c>
    </row>
    <row r="89" spans="2:54" x14ac:dyDescent="0.15">
      <c r="B89" s="76">
        <v>44819</v>
      </c>
      <c r="C89" s="164">
        <v>88</v>
      </c>
      <c r="D89" s="73" t="s">
        <v>181</v>
      </c>
      <c r="E89" s="6" t="s">
        <v>530</v>
      </c>
      <c r="G89" s="9" t="e">
        <f t="shared" si="11"/>
        <v>#VALUE!</v>
      </c>
      <c r="H89" s="16"/>
      <c r="I89" s="16"/>
      <c r="J89" s="16"/>
      <c r="K89" s="17"/>
      <c r="L89" s="18"/>
      <c r="M89" s="19"/>
      <c r="N89" s="19"/>
      <c r="O89" s="19"/>
      <c r="Z89" s="167"/>
      <c r="AA89" s="167"/>
      <c r="AB89" s="83"/>
      <c r="AC89" s="194" t="e">
        <f t="shared" si="12"/>
        <v>#VALUE!</v>
      </c>
      <c r="AD89" s="83" t="e">
        <f>VLOOKUP($AC89,デモテーブル[#All],2,FALSE)</f>
        <v>#VALUE!</v>
      </c>
      <c r="AE89" s="83" t="s">
        <v>15</v>
      </c>
      <c r="AF89" s="83">
        <f t="shared" si="13"/>
        <v>0</v>
      </c>
      <c r="AG89" s="83"/>
      <c r="AH89" s="190">
        <f t="shared" si="14"/>
        <v>0</v>
      </c>
      <c r="AI89" s="83"/>
      <c r="AJ89" s="190">
        <f t="shared" si="15"/>
        <v>0</v>
      </c>
      <c r="AK89" s="83"/>
      <c r="AL89" s="83"/>
      <c r="AM89" s="83"/>
      <c r="AN89" s="83"/>
      <c r="AO89" s="83"/>
      <c r="AP89" s="191">
        <f t="shared" si="16"/>
        <v>0</v>
      </c>
      <c r="AQ89" s="83"/>
      <c r="AR89" s="192">
        <f t="shared" si="17"/>
        <v>0</v>
      </c>
      <c r="AS89" s="193" t="e">
        <f t="shared" si="18"/>
        <v>#DIV/0!</v>
      </c>
      <c r="AT89" s="85"/>
      <c r="AU89" s="85"/>
      <c r="AV89" s="83" t="e">
        <f>VLOOKUP($AC89,デモテーブル[#All],3,FALSE)</f>
        <v>#VALUE!</v>
      </c>
      <c r="AW89" s="83" t="e">
        <f>VLOOKUP($AC89,デモテーブル[#All],4,FALSE)</f>
        <v>#VALUE!</v>
      </c>
      <c r="AX89" s="83" t="e">
        <f>VLOOKUP($AC89,デモテーブル[#All],5,FALSE)</f>
        <v>#VALUE!</v>
      </c>
      <c r="AY89" s="83" t="e">
        <f>VLOOKUP($AC89,デモテーブル[#All],6,FALSE)</f>
        <v>#VALUE!</v>
      </c>
      <c r="AZ89" s="83" t="e">
        <f>VLOOKUP($AC89,デモテーブル[#All],7,FALSE)</f>
        <v>#VALUE!</v>
      </c>
      <c r="BA89" s="83" t="e">
        <f>VLOOKUP($AC89,デモテーブル[#All],12,FALSE)</f>
        <v>#VALUE!</v>
      </c>
      <c r="BB89" s="83" t="e">
        <f>VLOOKUP($AC89,デモテーブル[#All],13,FALSE)</f>
        <v>#VALUE!</v>
      </c>
    </row>
    <row r="90" spans="2:54" x14ac:dyDescent="0.15">
      <c r="B90" s="76">
        <v>44819</v>
      </c>
      <c r="C90" s="164">
        <v>89</v>
      </c>
      <c r="D90" s="73" t="s">
        <v>181</v>
      </c>
      <c r="E90" s="6" t="s">
        <v>530</v>
      </c>
      <c r="G90" s="9" t="e">
        <f t="shared" si="11"/>
        <v>#VALUE!</v>
      </c>
      <c r="H90" s="16"/>
      <c r="I90" s="16"/>
      <c r="J90" s="16"/>
      <c r="K90" s="17"/>
      <c r="L90" s="18"/>
      <c r="M90" s="19"/>
      <c r="N90" s="19"/>
      <c r="O90" s="19"/>
      <c r="Z90" s="167"/>
      <c r="AA90" s="167"/>
      <c r="AB90" s="83"/>
      <c r="AC90" s="194" t="e">
        <f t="shared" si="12"/>
        <v>#VALUE!</v>
      </c>
      <c r="AD90" s="83" t="e">
        <f>VLOOKUP($AC90,デモテーブル[#All],2,FALSE)</f>
        <v>#VALUE!</v>
      </c>
      <c r="AE90" s="83" t="s">
        <v>15</v>
      </c>
      <c r="AF90" s="83">
        <f t="shared" si="13"/>
        <v>0</v>
      </c>
      <c r="AG90" s="83"/>
      <c r="AH90" s="190">
        <f t="shared" si="14"/>
        <v>0</v>
      </c>
      <c r="AI90" s="83"/>
      <c r="AJ90" s="190">
        <f t="shared" si="15"/>
        <v>0</v>
      </c>
      <c r="AK90" s="83"/>
      <c r="AL90" s="83"/>
      <c r="AM90" s="83"/>
      <c r="AN90" s="83"/>
      <c r="AO90" s="83"/>
      <c r="AP90" s="191">
        <f t="shared" si="16"/>
        <v>0</v>
      </c>
      <c r="AQ90" s="83"/>
      <c r="AR90" s="192">
        <f t="shared" si="17"/>
        <v>0</v>
      </c>
      <c r="AS90" s="193" t="e">
        <f t="shared" si="18"/>
        <v>#DIV/0!</v>
      </c>
      <c r="AT90" s="85"/>
      <c r="AU90" s="85"/>
      <c r="AV90" s="83" t="e">
        <f>VLOOKUP($AC90,デモテーブル[#All],3,FALSE)</f>
        <v>#VALUE!</v>
      </c>
      <c r="AW90" s="83" t="e">
        <f>VLOOKUP($AC90,デモテーブル[#All],4,FALSE)</f>
        <v>#VALUE!</v>
      </c>
      <c r="AX90" s="83" t="e">
        <f>VLOOKUP($AC90,デモテーブル[#All],5,FALSE)</f>
        <v>#VALUE!</v>
      </c>
      <c r="AY90" s="83" t="e">
        <f>VLOOKUP($AC90,デモテーブル[#All],6,FALSE)</f>
        <v>#VALUE!</v>
      </c>
      <c r="AZ90" s="83" t="e">
        <f>VLOOKUP($AC90,デモテーブル[#All],7,FALSE)</f>
        <v>#VALUE!</v>
      </c>
      <c r="BA90" s="83" t="e">
        <f>VLOOKUP($AC90,デモテーブル[#All],12,FALSE)</f>
        <v>#VALUE!</v>
      </c>
      <c r="BB90" s="83" t="e">
        <f>VLOOKUP($AC90,デモテーブル[#All],13,FALSE)</f>
        <v>#VALUE!</v>
      </c>
    </row>
    <row r="91" spans="2:54" x14ac:dyDescent="0.15">
      <c r="B91" s="76">
        <v>44819</v>
      </c>
      <c r="C91" s="164">
        <v>90</v>
      </c>
      <c r="D91" s="73" t="s">
        <v>181</v>
      </c>
      <c r="E91" s="6" t="s">
        <v>530</v>
      </c>
      <c r="G91" s="9" t="e">
        <f t="shared" si="11"/>
        <v>#VALUE!</v>
      </c>
      <c r="H91" s="16"/>
      <c r="I91" s="16"/>
      <c r="J91" s="16"/>
      <c r="K91" s="17"/>
      <c r="L91" s="18"/>
      <c r="M91" s="19"/>
      <c r="N91" s="19"/>
      <c r="O91" s="19"/>
      <c r="Z91" s="167"/>
      <c r="AA91" s="167"/>
      <c r="AB91" s="83"/>
      <c r="AC91" s="194" t="e">
        <f t="shared" si="12"/>
        <v>#VALUE!</v>
      </c>
      <c r="AD91" s="83" t="e">
        <f>VLOOKUP($AC91,デモテーブル[#All],2,FALSE)</f>
        <v>#VALUE!</v>
      </c>
      <c r="AE91" s="83" t="s">
        <v>15</v>
      </c>
      <c r="AF91" s="83">
        <f t="shared" si="13"/>
        <v>0</v>
      </c>
      <c r="AG91" s="83"/>
      <c r="AH91" s="190">
        <f t="shared" si="14"/>
        <v>0</v>
      </c>
      <c r="AI91" s="83"/>
      <c r="AJ91" s="190">
        <f t="shared" si="15"/>
        <v>0</v>
      </c>
      <c r="AK91" s="83"/>
      <c r="AL91" s="83"/>
      <c r="AM91" s="83"/>
      <c r="AN91" s="83"/>
      <c r="AO91" s="83"/>
      <c r="AP91" s="191">
        <f t="shared" si="16"/>
        <v>0</v>
      </c>
      <c r="AQ91" s="83"/>
      <c r="AR91" s="192">
        <f t="shared" si="17"/>
        <v>0</v>
      </c>
      <c r="AS91" s="193" t="e">
        <f t="shared" si="18"/>
        <v>#DIV/0!</v>
      </c>
      <c r="AT91" s="85"/>
      <c r="AU91" s="85"/>
      <c r="AV91" s="83" t="e">
        <f>VLOOKUP($AC91,デモテーブル[#All],3,FALSE)</f>
        <v>#VALUE!</v>
      </c>
      <c r="AW91" s="83" t="e">
        <f>VLOOKUP($AC91,デモテーブル[#All],4,FALSE)</f>
        <v>#VALUE!</v>
      </c>
      <c r="AX91" s="83" t="e">
        <f>VLOOKUP($AC91,デモテーブル[#All],5,FALSE)</f>
        <v>#VALUE!</v>
      </c>
      <c r="AY91" s="83" t="e">
        <f>VLOOKUP($AC91,デモテーブル[#All],6,FALSE)</f>
        <v>#VALUE!</v>
      </c>
      <c r="AZ91" s="83" t="e">
        <f>VLOOKUP($AC91,デモテーブル[#All],7,FALSE)</f>
        <v>#VALUE!</v>
      </c>
      <c r="BA91" s="83" t="e">
        <f>VLOOKUP($AC91,デモテーブル[#All],12,FALSE)</f>
        <v>#VALUE!</v>
      </c>
      <c r="BB91" s="83" t="e">
        <f>VLOOKUP($AC91,デモテーブル[#All],13,FALSE)</f>
        <v>#VALUE!</v>
      </c>
    </row>
    <row r="92" spans="2:54" x14ac:dyDescent="0.15">
      <c r="B92" s="76">
        <v>44819</v>
      </c>
      <c r="C92" s="164">
        <v>91</v>
      </c>
      <c r="D92" s="73" t="s">
        <v>181</v>
      </c>
      <c r="E92" s="6" t="s">
        <v>530</v>
      </c>
      <c r="G92" s="9" t="e">
        <f t="shared" si="11"/>
        <v>#VALUE!</v>
      </c>
      <c r="H92" s="16"/>
      <c r="I92" s="16"/>
      <c r="J92" s="16"/>
      <c r="K92" s="17"/>
      <c r="L92" s="18"/>
      <c r="M92" s="19"/>
      <c r="N92" s="19"/>
      <c r="O92" s="19"/>
      <c r="Z92" s="167"/>
      <c r="AA92" s="167"/>
      <c r="AB92" s="83"/>
      <c r="AC92" s="194" t="e">
        <f t="shared" si="12"/>
        <v>#VALUE!</v>
      </c>
      <c r="AD92" s="83" t="e">
        <f>VLOOKUP($AC92,デモテーブル[#All],2,FALSE)</f>
        <v>#VALUE!</v>
      </c>
      <c r="AE92" s="83" t="s">
        <v>15</v>
      </c>
      <c r="AF92" s="83">
        <f t="shared" si="13"/>
        <v>0</v>
      </c>
      <c r="AG92" s="83"/>
      <c r="AH92" s="190">
        <f t="shared" si="14"/>
        <v>0</v>
      </c>
      <c r="AI92" s="83"/>
      <c r="AJ92" s="190">
        <f t="shared" si="15"/>
        <v>0</v>
      </c>
      <c r="AK92" s="83"/>
      <c r="AL92" s="83"/>
      <c r="AM92" s="83"/>
      <c r="AN92" s="83"/>
      <c r="AO92" s="83"/>
      <c r="AP92" s="191">
        <f t="shared" si="16"/>
        <v>0</v>
      </c>
      <c r="AQ92" s="83"/>
      <c r="AR92" s="192">
        <f t="shared" si="17"/>
        <v>0</v>
      </c>
      <c r="AS92" s="193" t="e">
        <f t="shared" si="18"/>
        <v>#DIV/0!</v>
      </c>
      <c r="AT92" s="85"/>
      <c r="AU92" s="85"/>
      <c r="AV92" s="83" t="e">
        <f>VLOOKUP($AC92,デモテーブル[#All],3,FALSE)</f>
        <v>#VALUE!</v>
      </c>
      <c r="AW92" s="83" t="e">
        <f>VLOOKUP($AC92,デモテーブル[#All],4,FALSE)</f>
        <v>#VALUE!</v>
      </c>
      <c r="AX92" s="83" t="e">
        <f>VLOOKUP($AC92,デモテーブル[#All],5,FALSE)</f>
        <v>#VALUE!</v>
      </c>
      <c r="AY92" s="83" t="e">
        <f>VLOOKUP($AC92,デモテーブル[#All],6,FALSE)</f>
        <v>#VALUE!</v>
      </c>
      <c r="AZ92" s="83" t="e">
        <f>VLOOKUP($AC92,デモテーブル[#All],7,FALSE)</f>
        <v>#VALUE!</v>
      </c>
      <c r="BA92" s="83" t="e">
        <f>VLOOKUP($AC92,デモテーブル[#All],12,FALSE)</f>
        <v>#VALUE!</v>
      </c>
      <c r="BB92" s="83" t="e">
        <f>VLOOKUP($AC92,デモテーブル[#All],13,FALSE)</f>
        <v>#VALUE!</v>
      </c>
    </row>
    <row r="93" spans="2:54" x14ac:dyDescent="0.15">
      <c r="B93" s="76">
        <v>44819</v>
      </c>
      <c r="C93" s="164">
        <v>92</v>
      </c>
      <c r="D93" s="73" t="s">
        <v>181</v>
      </c>
      <c r="E93" s="6" t="s">
        <v>530</v>
      </c>
      <c r="G93" s="9" t="e">
        <f t="shared" si="11"/>
        <v>#VALUE!</v>
      </c>
      <c r="H93" s="16"/>
      <c r="I93" s="16"/>
      <c r="J93" s="16"/>
      <c r="K93" s="17"/>
      <c r="L93" s="18"/>
      <c r="M93" s="19"/>
      <c r="N93" s="19"/>
      <c r="O93" s="19"/>
      <c r="Z93" s="167"/>
      <c r="AA93" s="167"/>
      <c r="AB93" s="83"/>
      <c r="AC93" s="194" t="e">
        <f t="shared" si="12"/>
        <v>#VALUE!</v>
      </c>
      <c r="AD93" s="83" t="e">
        <f>VLOOKUP($AC93,デモテーブル[#All],2,FALSE)</f>
        <v>#VALUE!</v>
      </c>
      <c r="AE93" s="83" t="s">
        <v>15</v>
      </c>
      <c r="AF93" s="83">
        <f t="shared" si="13"/>
        <v>0</v>
      </c>
      <c r="AG93" s="83"/>
      <c r="AH93" s="190">
        <f t="shared" si="14"/>
        <v>0</v>
      </c>
      <c r="AI93" s="83"/>
      <c r="AJ93" s="190">
        <f t="shared" si="15"/>
        <v>0</v>
      </c>
      <c r="AK93" s="83"/>
      <c r="AL93" s="83"/>
      <c r="AM93" s="83"/>
      <c r="AN93" s="83"/>
      <c r="AO93" s="83"/>
      <c r="AP93" s="191">
        <f t="shared" si="16"/>
        <v>0</v>
      </c>
      <c r="AQ93" s="83"/>
      <c r="AR93" s="192">
        <f t="shared" si="17"/>
        <v>0</v>
      </c>
      <c r="AS93" s="193" t="e">
        <f t="shared" si="18"/>
        <v>#DIV/0!</v>
      </c>
      <c r="AT93" s="85"/>
      <c r="AU93" s="85"/>
      <c r="AV93" s="83" t="e">
        <f>VLOOKUP($AC93,デモテーブル[#All],3,FALSE)</f>
        <v>#VALUE!</v>
      </c>
      <c r="AW93" s="83" t="e">
        <f>VLOOKUP($AC93,デモテーブル[#All],4,FALSE)</f>
        <v>#VALUE!</v>
      </c>
      <c r="AX93" s="83" t="e">
        <f>VLOOKUP($AC93,デモテーブル[#All],5,FALSE)</f>
        <v>#VALUE!</v>
      </c>
      <c r="AY93" s="83" t="e">
        <f>VLOOKUP($AC93,デモテーブル[#All],6,FALSE)</f>
        <v>#VALUE!</v>
      </c>
      <c r="AZ93" s="83" t="e">
        <f>VLOOKUP($AC93,デモテーブル[#All],7,FALSE)</f>
        <v>#VALUE!</v>
      </c>
      <c r="BA93" s="83" t="e">
        <f>VLOOKUP($AC93,デモテーブル[#All],12,FALSE)</f>
        <v>#VALUE!</v>
      </c>
      <c r="BB93" s="83" t="e">
        <f>VLOOKUP($AC93,デモテーブル[#All],13,FALSE)</f>
        <v>#VALUE!</v>
      </c>
    </row>
    <row r="94" spans="2:54" x14ac:dyDescent="0.15">
      <c r="B94" s="76">
        <v>44819</v>
      </c>
      <c r="C94" s="164">
        <v>93</v>
      </c>
      <c r="D94" s="73" t="s">
        <v>181</v>
      </c>
      <c r="E94" s="6" t="s">
        <v>530</v>
      </c>
      <c r="G94" s="9" t="e">
        <f t="shared" si="11"/>
        <v>#VALUE!</v>
      </c>
      <c r="H94" s="16"/>
      <c r="I94" s="16"/>
      <c r="J94" s="16"/>
      <c r="K94" s="17"/>
      <c r="L94" s="18"/>
      <c r="M94" s="19"/>
      <c r="N94" s="19"/>
      <c r="O94" s="19"/>
      <c r="Z94" s="167"/>
      <c r="AA94" s="167"/>
      <c r="AB94" s="83"/>
      <c r="AC94" s="194" t="e">
        <f t="shared" si="12"/>
        <v>#VALUE!</v>
      </c>
      <c r="AD94" s="83" t="e">
        <f>VLOOKUP($AC94,デモテーブル[#All],2,FALSE)</f>
        <v>#VALUE!</v>
      </c>
      <c r="AE94" s="83" t="s">
        <v>15</v>
      </c>
      <c r="AF94" s="83">
        <f t="shared" si="13"/>
        <v>0</v>
      </c>
      <c r="AG94" s="83"/>
      <c r="AH94" s="190">
        <f t="shared" si="14"/>
        <v>0</v>
      </c>
      <c r="AI94" s="83"/>
      <c r="AJ94" s="190">
        <f t="shared" si="15"/>
        <v>0</v>
      </c>
      <c r="AK94" s="83"/>
      <c r="AL94" s="83"/>
      <c r="AM94" s="83"/>
      <c r="AN94" s="83"/>
      <c r="AO94" s="83"/>
      <c r="AP94" s="191">
        <f t="shared" si="16"/>
        <v>0</v>
      </c>
      <c r="AQ94" s="83"/>
      <c r="AR94" s="192">
        <f t="shared" si="17"/>
        <v>0</v>
      </c>
      <c r="AS94" s="193" t="e">
        <f t="shared" si="18"/>
        <v>#DIV/0!</v>
      </c>
      <c r="AT94" s="85"/>
      <c r="AU94" s="85"/>
      <c r="AV94" s="83" t="e">
        <f>VLOOKUP($AC94,デモテーブル[#All],3,FALSE)</f>
        <v>#VALUE!</v>
      </c>
      <c r="AW94" s="83" t="e">
        <f>VLOOKUP($AC94,デモテーブル[#All],4,FALSE)</f>
        <v>#VALUE!</v>
      </c>
      <c r="AX94" s="83" t="e">
        <f>VLOOKUP($AC94,デモテーブル[#All],5,FALSE)</f>
        <v>#VALUE!</v>
      </c>
      <c r="AY94" s="83" t="e">
        <f>VLOOKUP($AC94,デモテーブル[#All],6,FALSE)</f>
        <v>#VALUE!</v>
      </c>
      <c r="AZ94" s="83" t="e">
        <f>VLOOKUP($AC94,デモテーブル[#All],7,FALSE)</f>
        <v>#VALUE!</v>
      </c>
      <c r="BA94" s="83" t="e">
        <f>VLOOKUP($AC94,デモテーブル[#All],12,FALSE)</f>
        <v>#VALUE!</v>
      </c>
      <c r="BB94" s="83" t="e">
        <f>VLOOKUP($AC94,デモテーブル[#All],13,FALSE)</f>
        <v>#VALUE!</v>
      </c>
    </row>
    <row r="95" spans="2:54" x14ac:dyDescent="0.15">
      <c r="B95" s="76">
        <v>44819</v>
      </c>
      <c r="C95" s="164">
        <v>94</v>
      </c>
      <c r="D95" s="73" t="s">
        <v>181</v>
      </c>
      <c r="E95" s="6" t="s">
        <v>530</v>
      </c>
      <c r="G95" s="9" t="e">
        <f t="shared" si="11"/>
        <v>#VALUE!</v>
      </c>
      <c r="H95" s="16"/>
      <c r="I95" s="16"/>
      <c r="J95" s="16"/>
      <c r="K95" s="17"/>
      <c r="L95" s="18"/>
      <c r="M95" s="19"/>
      <c r="N95" s="19"/>
      <c r="O95" s="19"/>
      <c r="Z95" s="167"/>
      <c r="AA95" s="167"/>
      <c r="AB95" s="83"/>
      <c r="AC95" s="194" t="e">
        <f t="shared" si="12"/>
        <v>#VALUE!</v>
      </c>
      <c r="AD95" s="83" t="e">
        <f>VLOOKUP($AC95,デモテーブル[#All],2,FALSE)</f>
        <v>#VALUE!</v>
      </c>
      <c r="AE95" s="83" t="s">
        <v>15</v>
      </c>
      <c r="AF95" s="83">
        <f t="shared" si="13"/>
        <v>0</v>
      </c>
      <c r="AG95" s="83"/>
      <c r="AH95" s="190">
        <f t="shared" si="14"/>
        <v>0</v>
      </c>
      <c r="AI95" s="83"/>
      <c r="AJ95" s="190">
        <f t="shared" si="15"/>
        <v>0</v>
      </c>
      <c r="AK95" s="83"/>
      <c r="AL95" s="83"/>
      <c r="AM95" s="83"/>
      <c r="AN95" s="83"/>
      <c r="AO95" s="83"/>
      <c r="AP95" s="191">
        <f t="shared" si="16"/>
        <v>0</v>
      </c>
      <c r="AQ95" s="83"/>
      <c r="AR95" s="192">
        <f t="shared" si="17"/>
        <v>0</v>
      </c>
      <c r="AS95" s="193" t="e">
        <f t="shared" si="18"/>
        <v>#DIV/0!</v>
      </c>
      <c r="AT95" s="85"/>
      <c r="AU95" s="85"/>
      <c r="AV95" s="83" t="e">
        <f>VLOOKUP($AC95,デモテーブル[#All],3,FALSE)</f>
        <v>#VALUE!</v>
      </c>
      <c r="AW95" s="83" t="e">
        <f>VLOOKUP($AC95,デモテーブル[#All],4,FALSE)</f>
        <v>#VALUE!</v>
      </c>
      <c r="AX95" s="83" t="e">
        <f>VLOOKUP($AC95,デモテーブル[#All],5,FALSE)</f>
        <v>#VALUE!</v>
      </c>
      <c r="AY95" s="83" t="e">
        <f>VLOOKUP($AC95,デモテーブル[#All],6,FALSE)</f>
        <v>#VALUE!</v>
      </c>
      <c r="AZ95" s="83" t="e">
        <f>VLOOKUP($AC95,デモテーブル[#All],7,FALSE)</f>
        <v>#VALUE!</v>
      </c>
      <c r="BA95" s="83" t="e">
        <f>VLOOKUP($AC95,デモテーブル[#All],12,FALSE)</f>
        <v>#VALUE!</v>
      </c>
      <c r="BB95" s="83" t="e">
        <f>VLOOKUP($AC95,デモテーブル[#All],13,FALSE)</f>
        <v>#VALUE!</v>
      </c>
    </row>
    <row r="96" spans="2:54" x14ac:dyDescent="0.15">
      <c r="B96" s="76">
        <v>44819</v>
      </c>
      <c r="C96" s="164">
        <v>95</v>
      </c>
      <c r="D96" s="73" t="s">
        <v>181</v>
      </c>
      <c r="E96" s="6" t="s">
        <v>530</v>
      </c>
      <c r="G96" s="9" t="e">
        <f t="shared" si="11"/>
        <v>#VALUE!</v>
      </c>
      <c r="H96" s="16"/>
      <c r="I96" s="16"/>
      <c r="J96" s="16"/>
      <c r="K96" s="17"/>
      <c r="L96" s="18"/>
      <c r="M96" s="19"/>
      <c r="N96" s="19"/>
      <c r="O96" s="19"/>
      <c r="Z96" s="167"/>
      <c r="AA96" s="167"/>
      <c r="AB96" s="83"/>
      <c r="AC96" s="194" t="e">
        <f t="shared" si="12"/>
        <v>#VALUE!</v>
      </c>
      <c r="AD96" s="83" t="e">
        <f>VLOOKUP($AC96,デモテーブル[#All],2,FALSE)</f>
        <v>#VALUE!</v>
      </c>
      <c r="AE96" s="83" t="s">
        <v>15</v>
      </c>
      <c r="AF96" s="83">
        <f t="shared" si="13"/>
        <v>0</v>
      </c>
      <c r="AG96" s="83"/>
      <c r="AH96" s="190">
        <f t="shared" si="14"/>
        <v>0</v>
      </c>
      <c r="AI96" s="83"/>
      <c r="AJ96" s="190">
        <f t="shared" si="15"/>
        <v>0</v>
      </c>
      <c r="AK96" s="83"/>
      <c r="AL96" s="83"/>
      <c r="AM96" s="83"/>
      <c r="AN96" s="83"/>
      <c r="AO96" s="83"/>
      <c r="AP96" s="191">
        <f t="shared" si="16"/>
        <v>0</v>
      </c>
      <c r="AQ96" s="83"/>
      <c r="AR96" s="192">
        <f t="shared" si="17"/>
        <v>0</v>
      </c>
      <c r="AS96" s="193" t="e">
        <f t="shared" si="18"/>
        <v>#DIV/0!</v>
      </c>
      <c r="AT96" s="85"/>
      <c r="AU96" s="85"/>
      <c r="AV96" s="83" t="e">
        <f>VLOOKUP($AC96,デモテーブル[#All],3,FALSE)</f>
        <v>#VALUE!</v>
      </c>
      <c r="AW96" s="83" t="e">
        <f>VLOOKUP($AC96,デモテーブル[#All],4,FALSE)</f>
        <v>#VALUE!</v>
      </c>
      <c r="AX96" s="83" t="e">
        <f>VLOOKUP($AC96,デモテーブル[#All],5,FALSE)</f>
        <v>#VALUE!</v>
      </c>
      <c r="AY96" s="83" t="e">
        <f>VLOOKUP($AC96,デモテーブル[#All],6,FALSE)</f>
        <v>#VALUE!</v>
      </c>
      <c r="AZ96" s="83" t="e">
        <f>VLOOKUP($AC96,デモテーブル[#All],7,FALSE)</f>
        <v>#VALUE!</v>
      </c>
      <c r="BA96" s="83" t="e">
        <f>VLOOKUP($AC96,デモテーブル[#All],12,FALSE)</f>
        <v>#VALUE!</v>
      </c>
      <c r="BB96" s="83" t="e">
        <f>VLOOKUP($AC96,デモテーブル[#All],13,FALSE)</f>
        <v>#VALUE!</v>
      </c>
    </row>
    <row r="97" spans="2:54" x14ac:dyDescent="0.15">
      <c r="B97" s="76">
        <v>44819</v>
      </c>
      <c r="C97" s="164">
        <v>96</v>
      </c>
      <c r="D97" s="73" t="s">
        <v>181</v>
      </c>
      <c r="E97" s="6" t="s">
        <v>530</v>
      </c>
      <c r="G97" s="9" t="e">
        <f t="shared" si="11"/>
        <v>#VALUE!</v>
      </c>
      <c r="H97" s="16"/>
      <c r="I97" s="16"/>
      <c r="J97" s="16"/>
      <c r="K97" s="17"/>
      <c r="L97" s="18"/>
      <c r="M97" s="19"/>
      <c r="N97" s="19"/>
      <c r="O97" s="19"/>
      <c r="Z97" s="167"/>
      <c r="AA97" s="167"/>
      <c r="AB97" s="83"/>
      <c r="AC97" s="194" t="e">
        <f t="shared" si="12"/>
        <v>#VALUE!</v>
      </c>
      <c r="AD97" s="83" t="e">
        <f>VLOOKUP($AC97,デモテーブル[#All],2,FALSE)</f>
        <v>#VALUE!</v>
      </c>
      <c r="AE97" s="83" t="s">
        <v>15</v>
      </c>
      <c r="AF97" s="83">
        <f t="shared" si="13"/>
        <v>0</v>
      </c>
      <c r="AG97" s="83"/>
      <c r="AH97" s="190">
        <f t="shared" si="14"/>
        <v>0</v>
      </c>
      <c r="AI97" s="83"/>
      <c r="AJ97" s="190">
        <f t="shared" si="15"/>
        <v>0</v>
      </c>
      <c r="AK97" s="83"/>
      <c r="AL97" s="83"/>
      <c r="AM97" s="83"/>
      <c r="AN97" s="83"/>
      <c r="AO97" s="83"/>
      <c r="AP97" s="191">
        <f t="shared" si="16"/>
        <v>0</v>
      </c>
      <c r="AQ97" s="83"/>
      <c r="AR97" s="192">
        <f t="shared" si="17"/>
        <v>0</v>
      </c>
      <c r="AS97" s="193" t="e">
        <f t="shared" si="18"/>
        <v>#DIV/0!</v>
      </c>
      <c r="AT97" s="85"/>
      <c r="AU97" s="85"/>
      <c r="AV97" s="83" t="e">
        <f>VLOOKUP($AC97,デモテーブル[#All],3,FALSE)</f>
        <v>#VALUE!</v>
      </c>
      <c r="AW97" s="83" t="e">
        <f>VLOOKUP($AC97,デモテーブル[#All],4,FALSE)</f>
        <v>#VALUE!</v>
      </c>
      <c r="AX97" s="83" t="e">
        <f>VLOOKUP($AC97,デモテーブル[#All],5,FALSE)</f>
        <v>#VALUE!</v>
      </c>
      <c r="AY97" s="83" t="e">
        <f>VLOOKUP($AC97,デモテーブル[#All],6,FALSE)</f>
        <v>#VALUE!</v>
      </c>
      <c r="AZ97" s="83" t="e">
        <f>VLOOKUP($AC97,デモテーブル[#All],7,FALSE)</f>
        <v>#VALUE!</v>
      </c>
      <c r="BA97" s="83" t="e">
        <f>VLOOKUP($AC97,デモテーブル[#All],12,FALSE)</f>
        <v>#VALUE!</v>
      </c>
      <c r="BB97" s="83" t="e">
        <f>VLOOKUP($AC97,デモテーブル[#All],13,FALSE)</f>
        <v>#VALUE!</v>
      </c>
    </row>
    <row r="98" spans="2:54" x14ac:dyDescent="0.15">
      <c r="B98" s="76">
        <v>44819</v>
      </c>
      <c r="C98" s="164">
        <v>97</v>
      </c>
      <c r="D98" s="73" t="s">
        <v>181</v>
      </c>
      <c r="E98" s="6" t="s">
        <v>530</v>
      </c>
      <c r="G98" s="9" t="e">
        <f t="shared" si="11"/>
        <v>#VALUE!</v>
      </c>
      <c r="H98" s="16"/>
      <c r="I98" s="16"/>
      <c r="J98" s="16"/>
      <c r="K98" s="17"/>
      <c r="L98" s="18"/>
      <c r="M98" s="19"/>
      <c r="N98" s="19"/>
      <c r="O98" s="19"/>
      <c r="Z98" s="167"/>
      <c r="AA98" s="167"/>
      <c r="AB98" s="83"/>
      <c r="AC98" s="194" t="e">
        <f t="shared" si="12"/>
        <v>#VALUE!</v>
      </c>
      <c r="AD98" s="83" t="e">
        <f>VLOOKUP($AC98,デモテーブル[#All],2,FALSE)</f>
        <v>#VALUE!</v>
      </c>
      <c r="AE98" s="83" t="s">
        <v>15</v>
      </c>
      <c r="AF98" s="83">
        <f t="shared" si="13"/>
        <v>0</v>
      </c>
      <c r="AG98" s="83"/>
      <c r="AH98" s="190">
        <f t="shared" si="14"/>
        <v>0</v>
      </c>
      <c r="AI98" s="83"/>
      <c r="AJ98" s="190">
        <f t="shared" si="15"/>
        <v>0</v>
      </c>
      <c r="AK98" s="83"/>
      <c r="AL98" s="83"/>
      <c r="AM98" s="83"/>
      <c r="AN98" s="83"/>
      <c r="AO98" s="83"/>
      <c r="AP98" s="191">
        <f t="shared" si="16"/>
        <v>0</v>
      </c>
      <c r="AQ98" s="83"/>
      <c r="AR98" s="192">
        <f t="shared" si="17"/>
        <v>0</v>
      </c>
      <c r="AS98" s="193" t="e">
        <f t="shared" si="18"/>
        <v>#DIV/0!</v>
      </c>
      <c r="AT98" s="85"/>
      <c r="AU98" s="85"/>
      <c r="AV98" s="83" t="e">
        <f>VLOOKUP($AC98,デモテーブル[#All],3,FALSE)</f>
        <v>#VALUE!</v>
      </c>
      <c r="AW98" s="83" t="e">
        <f>VLOOKUP($AC98,デモテーブル[#All],4,FALSE)</f>
        <v>#VALUE!</v>
      </c>
      <c r="AX98" s="83" t="e">
        <f>VLOOKUP($AC98,デモテーブル[#All],5,FALSE)</f>
        <v>#VALUE!</v>
      </c>
      <c r="AY98" s="83" t="e">
        <f>VLOOKUP($AC98,デモテーブル[#All],6,FALSE)</f>
        <v>#VALUE!</v>
      </c>
      <c r="AZ98" s="83" t="e">
        <f>VLOOKUP($AC98,デモテーブル[#All],7,FALSE)</f>
        <v>#VALUE!</v>
      </c>
      <c r="BA98" s="83" t="e">
        <f>VLOOKUP($AC98,デモテーブル[#All],12,FALSE)</f>
        <v>#VALUE!</v>
      </c>
      <c r="BB98" s="83" t="e">
        <f>VLOOKUP($AC98,デモテーブル[#All],13,FALSE)</f>
        <v>#VALUE!</v>
      </c>
    </row>
    <row r="99" spans="2:54" x14ac:dyDescent="0.15">
      <c r="B99" s="76">
        <v>44819</v>
      </c>
      <c r="C99" s="164">
        <v>98</v>
      </c>
      <c r="D99" s="73" t="s">
        <v>181</v>
      </c>
      <c r="E99" s="6" t="s">
        <v>530</v>
      </c>
      <c r="G99" s="9" t="e">
        <f t="shared" si="11"/>
        <v>#VALUE!</v>
      </c>
      <c r="H99" s="16"/>
      <c r="I99" s="16"/>
      <c r="J99" s="16"/>
      <c r="K99" s="17"/>
      <c r="L99" s="18"/>
      <c r="M99" s="19"/>
      <c r="N99" s="19"/>
      <c r="O99" s="19"/>
      <c r="Z99" s="167"/>
      <c r="AA99" s="167"/>
      <c r="AB99" s="83"/>
      <c r="AC99" s="194" t="e">
        <f t="shared" si="12"/>
        <v>#VALUE!</v>
      </c>
      <c r="AD99" s="83" t="e">
        <f>VLOOKUP($AC99,デモテーブル[#All],2,FALSE)</f>
        <v>#VALUE!</v>
      </c>
      <c r="AE99" s="83" t="s">
        <v>15</v>
      </c>
      <c r="AF99" s="83">
        <f t="shared" si="13"/>
        <v>0</v>
      </c>
      <c r="AG99" s="83"/>
      <c r="AH99" s="190">
        <f t="shared" si="14"/>
        <v>0</v>
      </c>
      <c r="AI99" s="83"/>
      <c r="AJ99" s="190">
        <f t="shared" si="15"/>
        <v>0</v>
      </c>
      <c r="AK99" s="83"/>
      <c r="AL99" s="83"/>
      <c r="AM99" s="83"/>
      <c r="AN99" s="83"/>
      <c r="AO99" s="83"/>
      <c r="AP99" s="191">
        <f t="shared" si="16"/>
        <v>0</v>
      </c>
      <c r="AQ99" s="83"/>
      <c r="AR99" s="192">
        <f t="shared" si="17"/>
        <v>0</v>
      </c>
      <c r="AS99" s="193" t="e">
        <f t="shared" si="18"/>
        <v>#DIV/0!</v>
      </c>
      <c r="AT99" s="85"/>
      <c r="AU99" s="85"/>
      <c r="AV99" s="83" t="e">
        <f>VLOOKUP($AC99,デモテーブル[#All],3,FALSE)</f>
        <v>#VALUE!</v>
      </c>
      <c r="AW99" s="83" t="e">
        <f>VLOOKUP($AC99,デモテーブル[#All],4,FALSE)</f>
        <v>#VALUE!</v>
      </c>
      <c r="AX99" s="83" t="e">
        <f>VLOOKUP($AC99,デモテーブル[#All],5,FALSE)</f>
        <v>#VALUE!</v>
      </c>
      <c r="AY99" s="83" t="e">
        <f>VLOOKUP($AC99,デモテーブル[#All],6,FALSE)</f>
        <v>#VALUE!</v>
      </c>
      <c r="AZ99" s="83" t="e">
        <f>VLOOKUP($AC99,デモテーブル[#All],7,FALSE)</f>
        <v>#VALUE!</v>
      </c>
      <c r="BA99" s="83" t="e">
        <f>VLOOKUP($AC99,デモテーブル[#All],12,FALSE)</f>
        <v>#VALUE!</v>
      </c>
      <c r="BB99" s="83" t="e">
        <f>VLOOKUP($AC99,デモテーブル[#All],13,FALSE)</f>
        <v>#VALUE!</v>
      </c>
    </row>
    <row r="100" spans="2:54" x14ac:dyDescent="0.15">
      <c r="B100" s="76">
        <v>44819</v>
      </c>
      <c r="C100" s="164">
        <v>99</v>
      </c>
      <c r="D100" s="73" t="s">
        <v>181</v>
      </c>
      <c r="E100" s="6" t="s">
        <v>530</v>
      </c>
      <c r="G100" s="9" t="e">
        <f t="shared" si="11"/>
        <v>#VALUE!</v>
      </c>
      <c r="H100" s="16"/>
      <c r="I100" s="16"/>
      <c r="J100" s="16"/>
      <c r="K100" s="17"/>
      <c r="L100" s="18"/>
      <c r="M100" s="19"/>
      <c r="N100" s="19"/>
      <c r="O100" s="19"/>
      <c r="Z100" s="167"/>
      <c r="AA100" s="167"/>
      <c r="AB100" s="83"/>
      <c r="AC100" s="194" t="e">
        <f t="shared" si="12"/>
        <v>#VALUE!</v>
      </c>
      <c r="AD100" s="83" t="e">
        <f>VLOOKUP($AC100,デモテーブル[#All],2,FALSE)</f>
        <v>#VALUE!</v>
      </c>
      <c r="AE100" s="83" t="s">
        <v>15</v>
      </c>
      <c r="AF100" s="83">
        <f t="shared" si="13"/>
        <v>0</v>
      </c>
      <c r="AG100" s="83"/>
      <c r="AH100" s="190">
        <f t="shared" si="14"/>
        <v>0</v>
      </c>
      <c r="AI100" s="83"/>
      <c r="AJ100" s="190">
        <f t="shared" si="15"/>
        <v>0</v>
      </c>
      <c r="AK100" s="83"/>
      <c r="AL100" s="83"/>
      <c r="AM100" s="83"/>
      <c r="AN100" s="83"/>
      <c r="AO100" s="83"/>
      <c r="AP100" s="191">
        <f t="shared" si="16"/>
        <v>0</v>
      </c>
      <c r="AQ100" s="83"/>
      <c r="AR100" s="192">
        <f t="shared" si="17"/>
        <v>0</v>
      </c>
      <c r="AS100" s="193" t="e">
        <f t="shared" si="18"/>
        <v>#DIV/0!</v>
      </c>
      <c r="AT100" s="85"/>
      <c r="AU100" s="85"/>
      <c r="AV100" s="83" t="e">
        <f>VLOOKUP($AC100,デモテーブル[#All],3,FALSE)</f>
        <v>#VALUE!</v>
      </c>
      <c r="AW100" s="83" t="e">
        <f>VLOOKUP($AC100,デモテーブル[#All],4,FALSE)</f>
        <v>#VALUE!</v>
      </c>
      <c r="AX100" s="83" t="e">
        <f>VLOOKUP($AC100,デモテーブル[#All],5,FALSE)</f>
        <v>#VALUE!</v>
      </c>
      <c r="AY100" s="83" t="e">
        <f>VLOOKUP($AC100,デモテーブル[#All],6,FALSE)</f>
        <v>#VALUE!</v>
      </c>
      <c r="AZ100" s="83" t="e">
        <f>VLOOKUP($AC100,デモテーブル[#All],7,FALSE)</f>
        <v>#VALUE!</v>
      </c>
      <c r="BA100" s="83" t="e">
        <f>VLOOKUP($AC100,デモテーブル[#All],12,FALSE)</f>
        <v>#VALUE!</v>
      </c>
      <c r="BB100" s="83" t="e">
        <f>VLOOKUP($AC100,デモテーブル[#All],13,FALSE)</f>
        <v>#VALUE!</v>
      </c>
    </row>
    <row r="101" spans="2:54" x14ac:dyDescent="0.15">
      <c r="B101" s="76">
        <v>44819</v>
      </c>
      <c r="C101" s="164">
        <v>100</v>
      </c>
      <c r="D101" s="73" t="s">
        <v>181</v>
      </c>
      <c r="E101" s="6" t="s">
        <v>530</v>
      </c>
      <c r="G101" s="9" t="e">
        <f t="shared" si="11"/>
        <v>#VALUE!</v>
      </c>
      <c r="H101" s="16"/>
      <c r="I101" s="16"/>
      <c r="J101" s="16"/>
      <c r="K101" s="17"/>
      <c r="L101" s="18"/>
      <c r="M101" s="19"/>
      <c r="N101" s="19"/>
      <c r="O101" s="19"/>
      <c r="Z101" s="167"/>
      <c r="AA101" s="167"/>
      <c r="AB101" s="83"/>
      <c r="AC101" s="194" t="e">
        <f t="shared" si="12"/>
        <v>#VALUE!</v>
      </c>
      <c r="AD101" s="83" t="e">
        <f>VLOOKUP($AC101,デモテーブル[#All],2,FALSE)</f>
        <v>#VALUE!</v>
      </c>
      <c r="AE101" s="83" t="s">
        <v>15</v>
      </c>
      <c r="AF101" s="83">
        <f t="shared" si="13"/>
        <v>0</v>
      </c>
      <c r="AG101" s="83"/>
      <c r="AH101" s="190">
        <f t="shared" si="14"/>
        <v>0</v>
      </c>
      <c r="AI101" s="83"/>
      <c r="AJ101" s="190">
        <f t="shared" si="15"/>
        <v>0</v>
      </c>
      <c r="AK101" s="83"/>
      <c r="AL101" s="83"/>
      <c r="AM101" s="83"/>
      <c r="AN101" s="83"/>
      <c r="AO101" s="83"/>
      <c r="AP101" s="191">
        <f t="shared" si="16"/>
        <v>0</v>
      </c>
      <c r="AQ101" s="83"/>
      <c r="AR101" s="192">
        <f t="shared" si="17"/>
        <v>0</v>
      </c>
      <c r="AS101" s="193" t="e">
        <f t="shared" si="18"/>
        <v>#DIV/0!</v>
      </c>
      <c r="AT101" s="85"/>
      <c r="AU101" s="85"/>
      <c r="AV101" s="83" t="e">
        <f>VLOOKUP($AC101,デモテーブル[#All],3,FALSE)</f>
        <v>#VALUE!</v>
      </c>
      <c r="AW101" s="83" t="e">
        <f>VLOOKUP($AC101,デモテーブル[#All],4,FALSE)</f>
        <v>#VALUE!</v>
      </c>
      <c r="AX101" s="83" t="e">
        <f>VLOOKUP($AC101,デモテーブル[#All],5,FALSE)</f>
        <v>#VALUE!</v>
      </c>
      <c r="AY101" s="83" t="e">
        <f>VLOOKUP($AC101,デモテーブル[#All],6,FALSE)</f>
        <v>#VALUE!</v>
      </c>
      <c r="AZ101" s="83" t="e">
        <f>VLOOKUP($AC101,デモテーブル[#All],7,FALSE)</f>
        <v>#VALUE!</v>
      </c>
      <c r="BA101" s="83" t="e">
        <f>VLOOKUP($AC101,デモテーブル[#All],12,FALSE)</f>
        <v>#VALUE!</v>
      </c>
      <c r="BB101" s="83" t="e">
        <f>VLOOKUP($AC101,デモテーブル[#All],13,FALSE)</f>
        <v>#VALUE!</v>
      </c>
    </row>
    <row r="102" spans="2:54" x14ac:dyDescent="0.15">
      <c r="B102" s="76">
        <v>44819</v>
      </c>
      <c r="C102" s="164">
        <v>101</v>
      </c>
      <c r="D102" s="73" t="s">
        <v>181</v>
      </c>
      <c r="E102" s="6" t="s">
        <v>530</v>
      </c>
      <c r="G102" s="9" t="e">
        <f t="shared" si="11"/>
        <v>#VALUE!</v>
      </c>
      <c r="H102" s="16"/>
      <c r="I102" s="16"/>
      <c r="J102" s="16"/>
      <c r="K102" s="17"/>
      <c r="L102" s="18"/>
      <c r="M102" s="19"/>
      <c r="N102" s="19"/>
      <c r="O102" s="19"/>
      <c r="Z102" s="167"/>
      <c r="AA102" s="167"/>
      <c r="AB102" s="83"/>
      <c r="AC102" s="194" t="e">
        <f t="shared" si="12"/>
        <v>#VALUE!</v>
      </c>
      <c r="AD102" s="83" t="e">
        <f>VLOOKUP($AC102,デモテーブル[#All],2,FALSE)</f>
        <v>#VALUE!</v>
      </c>
      <c r="AE102" s="83" t="s">
        <v>15</v>
      </c>
      <c r="AF102" s="83">
        <f t="shared" si="13"/>
        <v>0</v>
      </c>
      <c r="AG102" s="83"/>
      <c r="AH102" s="190">
        <f t="shared" si="14"/>
        <v>0</v>
      </c>
      <c r="AI102" s="83"/>
      <c r="AJ102" s="190">
        <f t="shared" si="15"/>
        <v>0</v>
      </c>
      <c r="AK102" s="83"/>
      <c r="AL102" s="83"/>
      <c r="AM102" s="83"/>
      <c r="AN102" s="83"/>
      <c r="AO102" s="83"/>
      <c r="AP102" s="191">
        <f t="shared" si="16"/>
        <v>0</v>
      </c>
      <c r="AQ102" s="83"/>
      <c r="AR102" s="192">
        <f t="shared" si="17"/>
        <v>0</v>
      </c>
      <c r="AS102" s="193" t="e">
        <f t="shared" si="18"/>
        <v>#DIV/0!</v>
      </c>
      <c r="AT102" s="85"/>
      <c r="AU102" s="85"/>
      <c r="AV102" s="83" t="e">
        <f>VLOOKUP($AC102,デモテーブル[#All],3,FALSE)</f>
        <v>#VALUE!</v>
      </c>
      <c r="AW102" s="83" t="e">
        <f>VLOOKUP($AC102,デモテーブル[#All],4,FALSE)</f>
        <v>#VALUE!</v>
      </c>
      <c r="AX102" s="83" t="e">
        <f>VLOOKUP($AC102,デモテーブル[#All],5,FALSE)</f>
        <v>#VALUE!</v>
      </c>
      <c r="AY102" s="83" t="e">
        <f>VLOOKUP($AC102,デモテーブル[#All],6,FALSE)</f>
        <v>#VALUE!</v>
      </c>
      <c r="AZ102" s="83" t="e">
        <f>VLOOKUP($AC102,デモテーブル[#All],7,FALSE)</f>
        <v>#VALUE!</v>
      </c>
      <c r="BA102" s="83" t="e">
        <f>VLOOKUP($AC102,デモテーブル[#All],12,FALSE)</f>
        <v>#VALUE!</v>
      </c>
      <c r="BB102" s="83" t="e">
        <f>VLOOKUP($AC102,デモテーブル[#All],13,FALSE)</f>
        <v>#VALUE!</v>
      </c>
    </row>
    <row r="103" spans="2:54" x14ac:dyDescent="0.15">
      <c r="B103" s="76">
        <v>44819</v>
      </c>
      <c r="C103" s="164">
        <v>102</v>
      </c>
      <c r="D103" s="73" t="s">
        <v>181</v>
      </c>
      <c r="E103" s="6" t="s">
        <v>530</v>
      </c>
      <c r="G103" s="9" t="e">
        <f t="shared" si="11"/>
        <v>#VALUE!</v>
      </c>
      <c r="H103" s="186" t="s">
        <v>540</v>
      </c>
      <c r="I103" s="12"/>
      <c r="J103" s="12"/>
      <c r="K103" s="11"/>
      <c r="L103" s="186" t="s">
        <v>541</v>
      </c>
      <c r="M103" s="15"/>
      <c r="N103" s="15"/>
      <c r="O103" s="15"/>
      <c r="Z103" s="167"/>
      <c r="AA103" s="167"/>
      <c r="AB103" s="10"/>
      <c r="AC103" s="187" t="e">
        <f t="shared" si="12"/>
        <v>#VALUE!</v>
      </c>
      <c r="AD103" s="10" t="e">
        <f>VLOOKUP($AC103,デモテーブル[#All],2,FALSE)</f>
        <v>#VALUE!</v>
      </c>
      <c r="AE103" s="10" t="s">
        <v>15</v>
      </c>
      <c r="AF103" s="10" t="str">
        <f t="shared" si="13"/>
        <v>●↓評価額(円）</v>
      </c>
      <c r="AG103" s="10"/>
      <c r="AH103" s="12">
        <f t="shared" si="14"/>
        <v>0</v>
      </c>
      <c r="AI103" s="10"/>
      <c r="AJ103" s="12">
        <f t="shared" si="15"/>
        <v>0</v>
      </c>
      <c r="AK103" s="10"/>
      <c r="AL103" s="10"/>
      <c r="AM103" s="10"/>
      <c r="AN103" s="10"/>
      <c r="AO103" s="10"/>
      <c r="AP103" s="66">
        <f t="shared" si="16"/>
        <v>0</v>
      </c>
      <c r="AQ103" s="10"/>
      <c r="AR103" s="38">
        <f t="shared" si="17"/>
        <v>0</v>
      </c>
      <c r="AS103" s="56" t="e">
        <f t="shared" si="18"/>
        <v>#DIV/0!</v>
      </c>
      <c r="AT103" s="85"/>
      <c r="AU103" s="85"/>
      <c r="AV103" s="10" t="e">
        <f>VLOOKUP($AC103,デモテーブル[#All],3,FALSE)</f>
        <v>#VALUE!</v>
      </c>
      <c r="AW103" s="10" t="e">
        <f>VLOOKUP($AC103,デモテーブル[#All],4,FALSE)</f>
        <v>#VALUE!</v>
      </c>
      <c r="AX103" s="10" t="e">
        <f>VLOOKUP($AC103,デモテーブル[#All],5,FALSE)</f>
        <v>#VALUE!</v>
      </c>
      <c r="AY103" s="10" t="e">
        <f>VLOOKUP($AC103,デモテーブル[#All],6,FALSE)</f>
        <v>#VALUE!</v>
      </c>
      <c r="AZ103" s="10" t="e">
        <f>VLOOKUP($AC103,デモテーブル[#All],7,FALSE)</f>
        <v>#VALUE!</v>
      </c>
      <c r="BA103" s="10" t="e">
        <f>VLOOKUP($AC103,デモテーブル[#All],12,FALSE)</f>
        <v>#VALUE!</v>
      </c>
      <c r="BB103" s="10" t="e">
        <f>VLOOKUP($AC103,デモテーブル[#All],13,FALSE)</f>
        <v>#VALUE!</v>
      </c>
    </row>
    <row r="104" spans="2:54" x14ac:dyDescent="0.15">
      <c r="B104" s="76">
        <v>44819</v>
      </c>
      <c r="C104" s="164">
        <v>103</v>
      </c>
      <c r="D104" s="73" t="s">
        <v>181</v>
      </c>
      <c r="E104" s="6" t="s">
        <v>530</v>
      </c>
      <c r="F104" s="29" t="s">
        <v>543</v>
      </c>
      <c r="G104" s="9" t="e">
        <f t="shared" si="11"/>
        <v>#VALUE!</v>
      </c>
      <c r="H104" s="78"/>
      <c r="I104" s="79"/>
      <c r="J104" s="80"/>
      <c r="K104" s="81"/>
      <c r="L104" s="79"/>
      <c r="M104" s="79"/>
      <c r="N104" s="80"/>
      <c r="O104" s="79"/>
      <c r="P104" s="79" t="s">
        <v>547</v>
      </c>
      <c r="Q104" s="79"/>
      <c r="R104" s="79"/>
      <c r="S104" s="79"/>
      <c r="T104" s="79"/>
      <c r="U104" s="79"/>
      <c r="V104" s="79"/>
      <c r="W104" s="79"/>
      <c r="X104" s="79"/>
      <c r="Y104" s="79"/>
      <c r="Z104" s="167"/>
      <c r="AA104" s="167"/>
      <c r="AB104" s="79"/>
      <c r="AC104" s="79" t="e">
        <f t="shared" si="12"/>
        <v>#VALUE!</v>
      </c>
      <c r="AD104" s="79" t="e">
        <f>VLOOKUP($AC104,デモテーブル[#All],2,FALSE)</f>
        <v>#VALUE!</v>
      </c>
      <c r="AE104" s="188" t="s">
        <v>547</v>
      </c>
      <c r="AF104" s="79">
        <f t="shared" si="13"/>
        <v>0</v>
      </c>
      <c r="AG104" s="79"/>
      <c r="AH104" s="79">
        <f t="shared" si="14"/>
        <v>0</v>
      </c>
      <c r="AI104" s="79"/>
      <c r="AJ104" s="79">
        <f t="shared" si="15"/>
        <v>0</v>
      </c>
      <c r="AK104" s="79"/>
      <c r="AL104" s="79"/>
      <c r="AM104" s="79"/>
      <c r="AN104" s="79"/>
      <c r="AO104" s="79"/>
      <c r="AP104" s="79">
        <f t="shared" si="16"/>
        <v>0</v>
      </c>
      <c r="AQ104" s="79"/>
      <c r="AR104" s="79">
        <f t="shared" si="17"/>
        <v>0</v>
      </c>
      <c r="AS104" s="79" t="e">
        <f t="shared" si="18"/>
        <v>#DIV/0!</v>
      </c>
      <c r="AT104" s="85"/>
      <c r="AU104" s="85"/>
      <c r="AV104" s="79" t="e">
        <f>VLOOKUP($AC104,デモテーブル[#All],3,FALSE)</f>
        <v>#VALUE!</v>
      </c>
      <c r="AW104" s="79" t="e">
        <f>VLOOKUP($AC104,デモテーブル[#All],4,FALSE)</f>
        <v>#VALUE!</v>
      </c>
      <c r="AX104" s="79" t="e">
        <f>VLOOKUP($AC104,デモテーブル[#All],5,FALSE)</f>
        <v>#VALUE!</v>
      </c>
      <c r="AY104" s="79" t="e">
        <f>VLOOKUP($AC104,デモテーブル[#All],6,FALSE)</f>
        <v>#VALUE!</v>
      </c>
      <c r="AZ104" s="79" t="e">
        <f>VLOOKUP($AC104,デモテーブル[#All],7,FALSE)</f>
        <v>#VALUE!</v>
      </c>
      <c r="BA104" s="79" t="e">
        <f>VLOOKUP($AC104,デモテーブル[#All],12,FALSE)</f>
        <v>#VALUE!</v>
      </c>
      <c r="BB104" s="79" t="e">
        <f>VLOOKUP($AC104,デモテーブル[#All],13,FALSE)</f>
        <v>#VALUE!</v>
      </c>
    </row>
    <row r="105" spans="2:54" x14ac:dyDescent="0.15">
      <c r="B105" s="76">
        <v>44819</v>
      </c>
      <c r="C105" s="164">
        <v>104</v>
      </c>
      <c r="D105" s="73" t="s">
        <v>181</v>
      </c>
      <c r="E105" s="6" t="s">
        <v>530</v>
      </c>
      <c r="F105" s="29" t="s">
        <v>548</v>
      </c>
      <c r="G105" s="9" t="e">
        <f t="shared" si="11"/>
        <v>#VALUE!</v>
      </c>
      <c r="H105" s="78"/>
      <c r="I105" s="78"/>
      <c r="J105" s="78"/>
      <c r="K105" s="81"/>
      <c r="L105" s="78"/>
      <c r="M105" s="78"/>
      <c r="N105" s="78"/>
      <c r="O105" s="78"/>
      <c r="P105" s="79" t="s">
        <v>547</v>
      </c>
      <c r="Q105" s="78"/>
      <c r="R105" s="78"/>
      <c r="S105" s="78"/>
      <c r="T105" s="78"/>
      <c r="U105" s="78"/>
      <c r="V105" s="78"/>
      <c r="W105" s="78"/>
      <c r="X105" s="78"/>
      <c r="Y105" s="78"/>
      <c r="Z105" s="167"/>
      <c r="AA105" s="167"/>
      <c r="AB105" s="79"/>
      <c r="AC105" s="79" t="e">
        <f t="shared" si="12"/>
        <v>#VALUE!</v>
      </c>
      <c r="AD105" s="79" t="e">
        <f>VLOOKUP($AC105,デモテーブル[#All],2,FALSE)</f>
        <v>#VALUE!</v>
      </c>
      <c r="AE105" s="188" t="s">
        <v>547</v>
      </c>
      <c r="AF105" s="79">
        <f t="shared" si="13"/>
        <v>0</v>
      </c>
      <c r="AG105" s="79"/>
      <c r="AH105" s="79">
        <f t="shared" si="14"/>
        <v>0</v>
      </c>
      <c r="AI105" s="79"/>
      <c r="AJ105" s="79">
        <f t="shared" si="15"/>
        <v>0</v>
      </c>
      <c r="AK105" s="79"/>
      <c r="AL105" s="79"/>
      <c r="AM105" s="79"/>
      <c r="AN105" s="79"/>
      <c r="AO105" s="79"/>
      <c r="AP105" s="79">
        <f t="shared" si="16"/>
        <v>0</v>
      </c>
      <c r="AQ105" s="79"/>
      <c r="AR105" s="79">
        <f t="shared" si="17"/>
        <v>0</v>
      </c>
      <c r="AS105" s="79" t="e">
        <f t="shared" si="18"/>
        <v>#DIV/0!</v>
      </c>
      <c r="AT105" s="85"/>
      <c r="AU105" s="85"/>
      <c r="AV105" s="78" t="e">
        <f>VLOOKUP($AC105,デモテーブル[#All],3,FALSE)</f>
        <v>#VALUE!</v>
      </c>
      <c r="AW105" s="78" t="e">
        <f>VLOOKUP($AC105,デモテーブル[#All],4,FALSE)</f>
        <v>#VALUE!</v>
      </c>
      <c r="AX105" s="78" t="e">
        <f>VLOOKUP($AC105,デモテーブル[#All],5,FALSE)</f>
        <v>#VALUE!</v>
      </c>
      <c r="AY105" s="78" t="e">
        <f>VLOOKUP($AC105,デモテーブル[#All],6,FALSE)</f>
        <v>#VALUE!</v>
      </c>
      <c r="AZ105" s="78" t="e">
        <f>VLOOKUP($AC105,デモテーブル[#All],7,FALSE)</f>
        <v>#VALUE!</v>
      </c>
      <c r="BA105" s="78" t="e">
        <f>VLOOKUP($AC105,デモテーブル[#All],12,FALSE)</f>
        <v>#VALUE!</v>
      </c>
      <c r="BB105" s="78" t="e">
        <f>VLOOKUP($AC105,デモテーブル[#All],13,FALSE)</f>
        <v>#VALUE!</v>
      </c>
    </row>
    <row r="106" spans="2:54" x14ac:dyDescent="0.15">
      <c r="B106" s="76">
        <v>44819</v>
      </c>
      <c r="C106" s="164">
        <v>105</v>
      </c>
      <c r="D106" s="73" t="s">
        <v>181</v>
      </c>
      <c r="E106" s="6" t="s">
        <v>530</v>
      </c>
      <c r="F106" s="29" t="s">
        <v>551</v>
      </c>
      <c r="G106" s="9" t="e">
        <f t="shared" si="11"/>
        <v>#VALUE!</v>
      </c>
      <c r="H106" s="78"/>
      <c r="I106" s="79"/>
      <c r="J106" s="79"/>
      <c r="K106" s="81"/>
      <c r="L106" s="78"/>
      <c r="M106" s="79"/>
      <c r="N106" s="79"/>
      <c r="O106" s="79"/>
      <c r="P106" s="79" t="s">
        <v>547</v>
      </c>
      <c r="Q106" s="79"/>
      <c r="R106" s="79"/>
      <c r="S106" s="79"/>
      <c r="T106" s="79"/>
      <c r="U106" s="79"/>
      <c r="V106" s="79"/>
      <c r="W106" s="79"/>
      <c r="X106" s="79"/>
      <c r="Y106" s="79"/>
      <c r="Z106" s="167"/>
      <c r="AA106" s="167"/>
      <c r="AB106" s="79"/>
      <c r="AC106" s="79" t="e">
        <f t="shared" si="12"/>
        <v>#VALUE!</v>
      </c>
      <c r="AD106" s="79" t="e">
        <f>VLOOKUP($AC106,デモテーブル[#All],2,FALSE)</f>
        <v>#VALUE!</v>
      </c>
      <c r="AE106" s="188" t="s">
        <v>547</v>
      </c>
      <c r="AF106" s="79">
        <f t="shared" si="13"/>
        <v>0</v>
      </c>
      <c r="AG106" s="79"/>
      <c r="AH106" s="79">
        <f t="shared" si="14"/>
        <v>0</v>
      </c>
      <c r="AI106" s="79"/>
      <c r="AJ106" s="79">
        <f t="shared" si="15"/>
        <v>0</v>
      </c>
      <c r="AK106" s="79"/>
      <c r="AL106" s="79"/>
      <c r="AM106" s="79"/>
      <c r="AN106" s="79"/>
      <c r="AO106" s="79"/>
      <c r="AP106" s="79">
        <f t="shared" si="16"/>
        <v>0</v>
      </c>
      <c r="AQ106" s="79"/>
      <c r="AR106" s="79">
        <f t="shared" si="17"/>
        <v>0</v>
      </c>
      <c r="AS106" s="79" t="e">
        <f t="shared" si="18"/>
        <v>#DIV/0!</v>
      </c>
      <c r="AT106" s="85"/>
      <c r="AU106" s="85"/>
      <c r="AV106" s="79" t="e">
        <f>VLOOKUP($AC106,デモテーブル[#All],3,FALSE)</f>
        <v>#VALUE!</v>
      </c>
      <c r="AW106" s="79" t="e">
        <f>VLOOKUP($AC106,デモテーブル[#All],4,FALSE)</f>
        <v>#VALUE!</v>
      </c>
      <c r="AX106" s="79" t="e">
        <f>VLOOKUP($AC106,デモテーブル[#All],5,FALSE)</f>
        <v>#VALUE!</v>
      </c>
      <c r="AY106" s="79" t="e">
        <f>VLOOKUP($AC106,デモテーブル[#All],6,FALSE)</f>
        <v>#VALUE!</v>
      </c>
      <c r="AZ106" s="79" t="e">
        <f>VLOOKUP($AC106,デモテーブル[#All],7,FALSE)</f>
        <v>#VALUE!</v>
      </c>
      <c r="BA106" s="79" t="e">
        <f>VLOOKUP($AC106,デモテーブル[#All],12,FALSE)</f>
        <v>#VALUE!</v>
      </c>
      <c r="BB106" s="79" t="e">
        <f>VLOOKUP($AC106,デモテーブル[#All],13,FALSE)</f>
        <v>#VALUE!</v>
      </c>
    </row>
    <row r="107" spans="2:54" x14ac:dyDescent="0.15">
      <c r="B107" s="76">
        <v>44819</v>
      </c>
      <c r="C107" s="164">
        <v>106</v>
      </c>
      <c r="D107" s="73" t="s">
        <v>181</v>
      </c>
      <c r="E107" s="6" t="s">
        <v>530</v>
      </c>
      <c r="F107" s="29" t="s">
        <v>552</v>
      </c>
      <c r="G107" s="9" t="e">
        <f t="shared" si="11"/>
        <v>#VALUE!</v>
      </c>
      <c r="H107" s="79"/>
      <c r="I107" s="79"/>
      <c r="J107" s="79"/>
      <c r="K107" s="81"/>
      <c r="L107" s="79"/>
      <c r="M107" s="79"/>
      <c r="N107" s="79"/>
      <c r="O107" s="79"/>
      <c r="P107" s="79" t="s">
        <v>547</v>
      </c>
      <c r="Q107" s="79"/>
      <c r="R107" s="79"/>
      <c r="S107" s="79"/>
      <c r="T107" s="79"/>
      <c r="U107" s="79"/>
      <c r="V107" s="79"/>
      <c r="W107" s="79"/>
      <c r="X107" s="79"/>
      <c r="Y107" s="79"/>
      <c r="Z107" s="167"/>
      <c r="AA107" s="167"/>
      <c r="AB107" s="79"/>
      <c r="AC107" s="79" t="e">
        <f t="shared" si="12"/>
        <v>#VALUE!</v>
      </c>
      <c r="AD107" s="79" t="e">
        <f>VLOOKUP($AC107,デモテーブル[#All],2,FALSE)</f>
        <v>#VALUE!</v>
      </c>
      <c r="AE107" s="188" t="s">
        <v>547</v>
      </c>
      <c r="AF107" s="79">
        <f t="shared" si="13"/>
        <v>0</v>
      </c>
      <c r="AG107" s="79"/>
      <c r="AH107" s="79">
        <f t="shared" si="14"/>
        <v>0</v>
      </c>
      <c r="AI107" s="79"/>
      <c r="AJ107" s="79">
        <f t="shared" si="15"/>
        <v>0</v>
      </c>
      <c r="AK107" s="79"/>
      <c r="AL107" s="79"/>
      <c r="AM107" s="79"/>
      <c r="AN107" s="79"/>
      <c r="AO107" s="79"/>
      <c r="AP107" s="79">
        <f t="shared" si="16"/>
        <v>0</v>
      </c>
      <c r="AQ107" s="79"/>
      <c r="AR107" s="79">
        <f t="shared" si="17"/>
        <v>0</v>
      </c>
      <c r="AS107" s="79" t="e">
        <f t="shared" si="18"/>
        <v>#DIV/0!</v>
      </c>
      <c r="AT107" s="85"/>
      <c r="AU107" s="85"/>
      <c r="AV107" s="79" t="e">
        <f>VLOOKUP($AC107,デモテーブル[#All],3,FALSE)</f>
        <v>#VALUE!</v>
      </c>
      <c r="AW107" s="79" t="e">
        <f>VLOOKUP($AC107,デモテーブル[#All],4,FALSE)</f>
        <v>#VALUE!</v>
      </c>
      <c r="AX107" s="79" t="e">
        <f>VLOOKUP($AC107,デモテーブル[#All],5,FALSE)</f>
        <v>#VALUE!</v>
      </c>
      <c r="AY107" s="79" t="e">
        <f>VLOOKUP($AC107,デモテーブル[#All],6,FALSE)</f>
        <v>#VALUE!</v>
      </c>
      <c r="AZ107" s="79" t="e">
        <f>VLOOKUP($AC107,デモテーブル[#All],7,FALSE)</f>
        <v>#VALUE!</v>
      </c>
      <c r="BA107" s="79" t="e">
        <f>VLOOKUP($AC107,デモテーブル[#All],12,FALSE)</f>
        <v>#VALUE!</v>
      </c>
      <c r="BB107" s="79" t="e">
        <f>VLOOKUP($AC107,デモテーブル[#All],13,FALSE)</f>
        <v>#VALUE!</v>
      </c>
    </row>
    <row r="108" spans="2:54" x14ac:dyDescent="0.15">
      <c r="B108" s="76">
        <v>44819</v>
      </c>
      <c r="C108" s="164">
        <v>107</v>
      </c>
      <c r="D108" s="73" t="s">
        <v>181</v>
      </c>
      <c r="E108" s="6" t="s">
        <v>530</v>
      </c>
      <c r="G108" s="9" t="e">
        <f t="shared" si="11"/>
        <v>#VALUE!</v>
      </c>
      <c r="H108" s="78"/>
      <c r="I108" s="79"/>
      <c r="J108" s="79"/>
      <c r="K108" s="81"/>
      <c r="L108" s="79"/>
      <c r="M108" s="79"/>
      <c r="N108" s="79"/>
      <c r="O108" s="79"/>
      <c r="P108" s="79" t="s">
        <v>547</v>
      </c>
      <c r="Q108" s="79"/>
      <c r="R108" s="79"/>
      <c r="S108" s="79"/>
      <c r="T108" s="79"/>
      <c r="U108" s="79"/>
      <c r="V108" s="79"/>
      <c r="W108" s="79"/>
      <c r="X108" s="79"/>
      <c r="Y108" s="79"/>
      <c r="Z108" s="167"/>
      <c r="AA108" s="167"/>
      <c r="AB108" s="79"/>
      <c r="AC108" s="79" t="e">
        <f t="shared" si="12"/>
        <v>#VALUE!</v>
      </c>
      <c r="AD108" s="79" t="e">
        <f>VLOOKUP($AC108,デモテーブル[#All],2,FALSE)</f>
        <v>#VALUE!</v>
      </c>
      <c r="AE108" s="188" t="s">
        <v>547</v>
      </c>
      <c r="AF108" s="79">
        <f t="shared" si="13"/>
        <v>0</v>
      </c>
      <c r="AG108" s="79"/>
      <c r="AH108" s="79">
        <f t="shared" si="14"/>
        <v>0</v>
      </c>
      <c r="AI108" s="79"/>
      <c r="AJ108" s="79">
        <f t="shared" si="15"/>
        <v>0</v>
      </c>
      <c r="AK108" s="79"/>
      <c r="AL108" s="79"/>
      <c r="AM108" s="79"/>
      <c r="AN108" s="79"/>
      <c r="AO108" s="79"/>
      <c r="AP108" s="79">
        <f t="shared" si="16"/>
        <v>0</v>
      </c>
      <c r="AQ108" s="79"/>
      <c r="AR108" s="79">
        <f t="shared" si="17"/>
        <v>0</v>
      </c>
      <c r="AS108" s="79" t="e">
        <f t="shared" si="18"/>
        <v>#DIV/0!</v>
      </c>
      <c r="AT108" s="85"/>
      <c r="AU108" s="85"/>
      <c r="AV108" s="79" t="e">
        <f>VLOOKUP($AC108,デモテーブル[#All],3,FALSE)</f>
        <v>#VALUE!</v>
      </c>
      <c r="AW108" s="79" t="e">
        <f>VLOOKUP($AC108,デモテーブル[#All],4,FALSE)</f>
        <v>#VALUE!</v>
      </c>
      <c r="AX108" s="79" t="e">
        <f>VLOOKUP($AC108,デモテーブル[#All],5,FALSE)</f>
        <v>#VALUE!</v>
      </c>
      <c r="AY108" s="79" t="e">
        <f>VLOOKUP($AC108,デモテーブル[#All],6,FALSE)</f>
        <v>#VALUE!</v>
      </c>
      <c r="AZ108" s="79" t="e">
        <f>VLOOKUP($AC108,デモテーブル[#All],7,FALSE)</f>
        <v>#VALUE!</v>
      </c>
      <c r="BA108" s="79" t="e">
        <f>VLOOKUP($AC108,デモテーブル[#All],12,FALSE)</f>
        <v>#VALUE!</v>
      </c>
      <c r="BB108" s="79" t="e">
        <f>VLOOKUP($AC108,デモテーブル[#All],13,FALSE)</f>
        <v>#VALUE!</v>
      </c>
    </row>
    <row r="109" spans="2:54" x14ac:dyDescent="0.15">
      <c r="B109" s="76">
        <v>44819</v>
      </c>
      <c r="C109" s="164">
        <v>108</v>
      </c>
      <c r="D109" s="73" t="s">
        <v>181</v>
      </c>
      <c r="E109" s="6" t="s">
        <v>530</v>
      </c>
      <c r="F109" s="29"/>
      <c r="G109" s="9" t="e">
        <f t="shared" si="11"/>
        <v>#VALUE!</v>
      </c>
      <c r="H109" s="79"/>
      <c r="I109" s="79"/>
      <c r="J109" s="79"/>
      <c r="K109" s="81"/>
      <c r="L109" s="79"/>
      <c r="M109" s="79"/>
      <c r="N109" s="79"/>
      <c r="O109" s="79"/>
      <c r="P109" s="79" t="s">
        <v>547</v>
      </c>
      <c r="Q109" s="79"/>
      <c r="R109" s="79"/>
      <c r="S109" s="79"/>
      <c r="T109" s="79"/>
      <c r="U109" s="79"/>
      <c r="V109" s="79"/>
      <c r="W109" s="79"/>
      <c r="X109" s="79"/>
      <c r="Y109" s="79"/>
      <c r="Z109" s="167"/>
      <c r="AA109" s="167"/>
      <c r="AB109" s="79"/>
      <c r="AC109" s="79" t="e">
        <f t="shared" si="12"/>
        <v>#VALUE!</v>
      </c>
      <c r="AD109" s="79" t="e">
        <f>VLOOKUP($AC109,デモテーブル[#All],2,FALSE)</f>
        <v>#VALUE!</v>
      </c>
      <c r="AE109" s="188" t="s">
        <v>547</v>
      </c>
      <c r="AF109" s="79">
        <f t="shared" si="13"/>
        <v>0</v>
      </c>
      <c r="AG109" s="79"/>
      <c r="AH109" s="79">
        <f t="shared" si="14"/>
        <v>0</v>
      </c>
      <c r="AI109" s="79"/>
      <c r="AJ109" s="79">
        <f t="shared" si="15"/>
        <v>0</v>
      </c>
      <c r="AK109" s="79"/>
      <c r="AL109" s="79"/>
      <c r="AM109" s="79"/>
      <c r="AN109" s="79"/>
      <c r="AO109" s="79"/>
      <c r="AP109" s="79">
        <f t="shared" si="16"/>
        <v>0</v>
      </c>
      <c r="AQ109" s="79"/>
      <c r="AR109" s="79">
        <f t="shared" si="17"/>
        <v>0</v>
      </c>
      <c r="AS109" s="79" t="e">
        <f t="shared" si="18"/>
        <v>#DIV/0!</v>
      </c>
      <c r="AT109" s="85"/>
      <c r="AU109" s="85"/>
      <c r="AV109" s="79" t="e">
        <f>VLOOKUP($AC109,デモテーブル[#All],3,FALSE)</f>
        <v>#VALUE!</v>
      </c>
      <c r="AW109" s="79" t="e">
        <f>VLOOKUP($AC109,デモテーブル[#All],4,FALSE)</f>
        <v>#VALUE!</v>
      </c>
      <c r="AX109" s="79" t="e">
        <f>VLOOKUP($AC109,デモテーブル[#All],5,FALSE)</f>
        <v>#VALUE!</v>
      </c>
      <c r="AY109" s="79" t="e">
        <f>VLOOKUP($AC109,デモテーブル[#All],6,FALSE)</f>
        <v>#VALUE!</v>
      </c>
      <c r="AZ109" s="79" t="e">
        <f>VLOOKUP($AC109,デモテーブル[#All],7,FALSE)</f>
        <v>#VALUE!</v>
      </c>
      <c r="BA109" s="79" t="e">
        <f>VLOOKUP($AC109,デモテーブル[#All],12,FALSE)</f>
        <v>#VALUE!</v>
      </c>
      <c r="BB109" s="79" t="e">
        <f>VLOOKUP($AC109,デモテーブル[#All],13,FALSE)</f>
        <v>#VALUE!</v>
      </c>
    </row>
    <row r="110" spans="2:54" x14ac:dyDescent="0.15">
      <c r="B110" s="76">
        <v>44819</v>
      </c>
      <c r="C110" s="164">
        <v>109</v>
      </c>
      <c r="D110" s="73" t="s">
        <v>181</v>
      </c>
      <c r="E110" s="6" t="s">
        <v>530</v>
      </c>
      <c r="G110" s="9" t="e">
        <f t="shared" si="11"/>
        <v>#VALUE!</v>
      </c>
      <c r="H110" s="16"/>
      <c r="I110" s="16"/>
      <c r="J110" s="16"/>
      <c r="K110" s="17"/>
      <c r="L110" s="18"/>
      <c r="M110" s="19"/>
      <c r="N110" s="19"/>
      <c r="O110" s="19"/>
      <c r="Z110" s="167"/>
      <c r="AA110" s="167"/>
      <c r="AB110" s="83"/>
      <c r="AC110" s="194" t="e">
        <f t="shared" si="12"/>
        <v>#VALUE!</v>
      </c>
      <c r="AD110" s="83" t="e">
        <f>VLOOKUP($AC110,デモテーブル[#All],2,FALSE)</f>
        <v>#VALUE!</v>
      </c>
      <c r="AE110" s="83" t="s">
        <v>15</v>
      </c>
      <c r="AF110" s="83">
        <f t="shared" si="13"/>
        <v>0</v>
      </c>
      <c r="AG110" s="83"/>
      <c r="AH110" s="190">
        <f t="shared" si="14"/>
        <v>0</v>
      </c>
      <c r="AI110" s="83"/>
      <c r="AJ110" s="190">
        <f t="shared" si="15"/>
        <v>0</v>
      </c>
      <c r="AK110" s="83"/>
      <c r="AL110" s="83"/>
      <c r="AM110" s="83"/>
      <c r="AN110" s="83"/>
      <c r="AO110" s="83"/>
      <c r="AP110" s="191">
        <f t="shared" si="16"/>
        <v>0</v>
      </c>
      <c r="AQ110" s="83"/>
      <c r="AR110" s="192">
        <f t="shared" si="17"/>
        <v>0</v>
      </c>
      <c r="AS110" s="193" t="e">
        <f t="shared" si="18"/>
        <v>#DIV/0!</v>
      </c>
      <c r="AT110" s="85"/>
      <c r="AU110" s="85"/>
      <c r="AV110" s="83" t="e">
        <f>VLOOKUP($AC110,デモテーブル[#All],3,FALSE)</f>
        <v>#VALUE!</v>
      </c>
      <c r="AW110" s="83" t="e">
        <f>VLOOKUP($AC110,デモテーブル[#All],4,FALSE)</f>
        <v>#VALUE!</v>
      </c>
      <c r="AX110" s="83" t="e">
        <f>VLOOKUP($AC110,デモテーブル[#All],5,FALSE)</f>
        <v>#VALUE!</v>
      </c>
      <c r="AY110" s="83" t="e">
        <f>VLOOKUP($AC110,デモテーブル[#All],6,FALSE)</f>
        <v>#VALUE!</v>
      </c>
      <c r="AZ110" s="83" t="e">
        <f>VLOOKUP($AC110,デモテーブル[#All],7,FALSE)</f>
        <v>#VALUE!</v>
      </c>
      <c r="BA110" s="83" t="e">
        <f>VLOOKUP($AC110,デモテーブル[#All],12,FALSE)</f>
        <v>#VALUE!</v>
      </c>
      <c r="BB110" s="83" t="e">
        <f>VLOOKUP($AC110,デモテーブル[#All],13,FALSE)</f>
        <v>#VALUE!</v>
      </c>
    </row>
    <row r="111" spans="2:54" x14ac:dyDescent="0.15">
      <c r="B111" s="76">
        <v>44819</v>
      </c>
      <c r="C111" s="164">
        <v>110</v>
      </c>
      <c r="D111" s="73" t="s">
        <v>181</v>
      </c>
      <c r="E111" s="6" t="s">
        <v>530</v>
      </c>
      <c r="G111" s="9" t="e">
        <f t="shared" si="11"/>
        <v>#VALUE!</v>
      </c>
      <c r="H111" s="16"/>
      <c r="I111" s="16"/>
      <c r="J111" s="16"/>
      <c r="K111" s="17"/>
      <c r="L111" s="18"/>
      <c r="M111" s="19"/>
      <c r="N111" s="19"/>
      <c r="O111" s="19"/>
      <c r="Z111" s="167"/>
      <c r="AA111" s="167"/>
      <c r="AB111" s="83"/>
      <c r="AC111" s="194" t="e">
        <f t="shared" si="12"/>
        <v>#VALUE!</v>
      </c>
      <c r="AD111" s="83" t="e">
        <f>VLOOKUP($AC111,デモテーブル[#All],2,FALSE)</f>
        <v>#VALUE!</v>
      </c>
      <c r="AE111" s="83" t="s">
        <v>15</v>
      </c>
      <c r="AF111" s="83">
        <f t="shared" si="13"/>
        <v>0</v>
      </c>
      <c r="AG111" s="83"/>
      <c r="AH111" s="190">
        <f t="shared" si="14"/>
        <v>0</v>
      </c>
      <c r="AI111" s="83"/>
      <c r="AJ111" s="190">
        <f t="shared" si="15"/>
        <v>0</v>
      </c>
      <c r="AK111" s="83"/>
      <c r="AL111" s="83"/>
      <c r="AM111" s="83"/>
      <c r="AN111" s="83"/>
      <c r="AO111" s="83"/>
      <c r="AP111" s="191">
        <f t="shared" si="16"/>
        <v>0</v>
      </c>
      <c r="AQ111" s="83"/>
      <c r="AR111" s="192">
        <f t="shared" si="17"/>
        <v>0</v>
      </c>
      <c r="AS111" s="193" t="e">
        <f t="shared" si="18"/>
        <v>#DIV/0!</v>
      </c>
      <c r="AT111" s="85"/>
      <c r="AU111" s="85"/>
      <c r="AV111" s="83" t="e">
        <f>VLOOKUP($AC111,デモテーブル[#All],3,FALSE)</f>
        <v>#VALUE!</v>
      </c>
      <c r="AW111" s="83" t="e">
        <f>VLOOKUP($AC111,デモテーブル[#All],4,FALSE)</f>
        <v>#VALUE!</v>
      </c>
      <c r="AX111" s="83" t="e">
        <f>VLOOKUP($AC111,デモテーブル[#All],5,FALSE)</f>
        <v>#VALUE!</v>
      </c>
      <c r="AY111" s="83" t="e">
        <f>VLOOKUP($AC111,デモテーブル[#All],6,FALSE)</f>
        <v>#VALUE!</v>
      </c>
      <c r="AZ111" s="83" t="e">
        <f>VLOOKUP($AC111,デモテーブル[#All],7,FALSE)</f>
        <v>#VALUE!</v>
      </c>
      <c r="BA111" s="83" t="e">
        <f>VLOOKUP($AC111,デモテーブル[#All],12,FALSE)</f>
        <v>#VALUE!</v>
      </c>
      <c r="BB111" s="83" t="e">
        <f>VLOOKUP($AC111,デモテーブル[#All],13,FALSE)</f>
        <v>#VALUE!</v>
      </c>
    </row>
    <row r="112" spans="2:54" x14ac:dyDescent="0.15">
      <c r="B112" s="76">
        <v>44819</v>
      </c>
      <c r="C112" s="164">
        <v>111</v>
      </c>
      <c r="D112" s="73" t="s">
        <v>181</v>
      </c>
      <c r="E112" s="6" t="s">
        <v>530</v>
      </c>
      <c r="G112" s="9" t="e">
        <f t="shared" si="11"/>
        <v>#VALUE!</v>
      </c>
      <c r="H112" s="16"/>
      <c r="I112" s="16"/>
      <c r="J112" s="16"/>
      <c r="K112" s="17"/>
      <c r="L112" s="18"/>
      <c r="M112" s="19"/>
      <c r="N112" s="19"/>
      <c r="O112" s="19"/>
      <c r="Z112" s="167"/>
      <c r="AA112" s="167"/>
      <c r="AB112" s="83"/>
      <c r="AC112" s="194" t="e">
        <f t="shared" si="12"/>
        <v>#VALUE!</v>
      </c>
      <c r="AD112" s="83" t="e">
        <f>VLOOKUP($AC112,デモテーブル[#All],2,FALSE)</f>
        <v>#VALUE!</v>
      </c>
      <c r="AE112" s="83" t="s">
        <v>15</v>
      </c>
      <c r="AF112" s="83">
        <f t="shared" si="13"/>
        <v>0</v>
      </c>
      <c r="AG112" s="83"/>
      <c r="AH112" s="190">
        <f t="shared" si="14"/>
        <v>0</v>
      </c>
      <c r="AI112" s="83"/>
      <c r="AJ112" s="190">
        <f t="shared" si="15"/>
        <v>0</v>
      </c>
      <c r="AK112" s="83"/>
      <c r="AL112" s="83"/>
      <c r="AM112" s="83"/>
      <c r="AN112" s="83"/>
      <c r="AO112" s="83"/>
      <c r="AP112" s="191">
        <f t="shared" si="16"/>
        <v>0</v>
      </c>
      <c r="AQ112" s="83"/>
      <c r="AR112" s="192">
        <f t="shared" si="17"/>
        <v>0</v>
      </c>
      <c r="AS112" s="193" t="e">
        <f t="shared" si="18"/>
        <v>#DIV/0!</v>
      </c>
      <c r="AT112" s="85"/>
      <c r="AU112" s="85"/>
      <c r="AV112" s="83" t="e">
        <f>VLOOKUP($AC112,デモテーブル[#All],3,FALSE)</f>
        <v>#VALUE!</v>
      </c>
      <c r="AW112" s="83" t="e">
        <f>VLOOKUP($AC112,デモテーブル[#All],4,FALSE)</f>
        <v>#VALUE!</v>
      </c>
      <c r="AX112" s="83" t="e">
        <f>VLOOKUP($AC112,デモテーブル[#All],5,FALSE)</f>
        <v>#VALUE!</v>
      </c>
      <c r="AY112" s="83" t="e">
        <f>VLOOKUP($AC112,デモテーブル[#All],6,FALSE)</f>
        <v>#VALUE!</v>
      </c>
      <c r="AZ112" s="83" t="e">
        <f>VLOOKUP($AC112,デモテーブル[#All],7,FALSE)</f>
        <v>#VALUE!</v>
      </c>
      <c r="BA112" s="83" t="e">
        <f>VLOOKUP($AC112,デモテーブル[#All],12,FALSE)</f>
        <v>#VALUE!</v>
      </c>
      <c r="BB112" s="83" t="e">
        <f>VLOOKUP($AC112,デモテーブル[#All],13,FALSE)</f>
        <v>#VALUE!</v>
      </c>
    </row>
    <row r="113" spans="2:54" ht="14.25" thickBot="1" x14ac:dyDescent="0.2">
      <c r="B113" s="76">
        <v>44819</v>
      </c>
      <c r="C113" s="164">
        <v>112</v>
      </c>
      <c r="D113" s="73" t="s">
        <v>181</v>
      </c>
      <c r="E113" s="6" t="s">
        <v>530</v>
      </c>
      <c r="G113" s="9" t="e">
        <f t="shared" si="11"/>
        <v>#VALUE!</v>
      </c>
      <c r="H113" s="16"/>
      <c r="I113" s="16"/>
      <c r="J113" s="16"/>
      <c r="K113" s="17"/>
      <c r="L113" s="18"/>
      <c r="M113" s="19"/>
      <c r="N113" s="19"/>
      <c r="O113" s="19"/>
      <c r="Z113" s="167"/>
      <c r="AA113" s="167"/>
      <c r="AB113" s="83"/>
      <c r="AC113" s="194" t="e">
        <f t="shared" si="12"/>
        <v>#VALUE!</v>
      </c>
      <c r="AD113" s="83" t="e">
        <f>VLOOKUP($AC113,デモテーブル[#All],2,FALSE)</f>
        <v>#VALUE!</v>
      </c>
      <c r="AE113" s="83" t="s">
        <v>15</v>
      </c>
      <c r="AF113" s="83">
        <f t="shared" si="13"/>
        <v>0</v>
      </c>
      <c r="AG113" s="83"/>
      <c r="AH113" s="190">
        <f t="shared" si="14"/>
        <v>0</v>
      </c>
      <c r="AI113" s="83"/>
      <c r="AJ113" s="190">
        <f t="shared" si="15"/>
        <v>0</v>
      </c>
      <c r="AK113" s="83"/>
      <c r="AL113" s="83"/>
      <c r="AM113" s="83"/>
      <c r="AN113" s="83"/>
      <c r="AO113" s="83"/>
      <c r="AP113" s="191">
        <f t="shared" si="16"/>
        <v>0</v>
      </c>
      <c r="AQ113" s="83"/>
      <c r="AR113" s="192">
        <f t="shared" si="17"/>
        <v>0</v>
      </c>
      <c r="AS113" s="193" t="e">
        <f t="shared" si="18"/>
        <v>#DIV/0!</v>
      </c>
      <c r="AT113" s="85"/>
      <c r="AU113" s="85"/>
      <c r="AV113" s="83" t="e">
        <f>VLOOKUP($AC113,デモテーブル[#All],3,FALSE)</f>
        <v>#VALUE!</v>
      </c>
      <c r="AW113" s="83" t="e">
        <f>VLOOKUP($AC113,デモテーブル[#All],4,FALSE)</f>
        <v>#VALUE!</v>
      </c>
      <c r="AX113" s="83" t="e">
        <f>VLOOKUP($AC113,デモテーブル[#All],5,FALSE)</f>
        <v>#VALUE!</v>
      </c>
      <c r="AY113" s="83" t="e">
        <f>VLOOKUP($AC113,デモテーブル[#All],6,FALSE)</f>
        <v>#VALUE!</v>
      </c>
      <c r="AZ113" s="83" t="e">
        <f>VLOOKUP($AC113,デモテーブル[#All],7,FALSE)</f>
        <v>#VALUE!</v>
      </c>
      <c r="BA113" s="83" t="e">
        <f>VLOOKUP($AC113,デモテーブル[#All],12,FALSE)</f>
        <v>#VALUE!</v>
      </c>
      <c r="BB113" s="83" t="e">
        <f>VLOOKUP($AC113,デモテーブル[#All],13,FALSE)</f>
        <v>#VALUE!</v>
      </c>
    </row>
    <row r="114" spans="2:54" ht="14.25" thickBot="1" x14ac:dyDescent="0.2">
      <c r="B114" s="76">
        <v>44819</v>
      </c>
      <c r="C114" s="164">
        <v>113</v>
      </c>
      <c r="D114" s="195" t="s">
        <v>553</v>
      </c>
      <c r="E114" s="47" t="s">
        <v>521</v>
      </c>
      <c r="F114" s="43" t="s">
        <v>522</v>
      </c>
      <c r="G114" s="166" t="s">
        <v>463</v>
      </c>
      <c r="H114" s="49" t="s">
        <v>513</v>
      </c>
      <c r="I114" s="50" t="s">
        <v>149</v>
      </c>
      <c r="J114" s="51" t="s">
        <v>150</v>
      </c>
      <c r="K114" s="51" t="s">
        <v>151</v>
      </c>
      <c r="L114" s="51" t="s">
        <v>152</v>
      </c>
      <c r="M114" s="51" t="s">
        <v>153</v>
      </c>
      <c r="N114" s="51" t="s">
        <v>154</v>
      </c>
      <c r="O114" s="51" t="s">
        <v>155</v>
      </c>
      <c r="P114" s="48" t="s">
        <v>523</v>
      </c>
      <c r="Q114" s="47"/>
      <c r="R114" s="47"/>
      <c r="S114" s="47"/>
      <c r="T114" s="47"/>
      <c r="U114" s="47"/>
      <c r="V114" s="47"/>
      <c r="W114" s="47"/>
      <c r="X114" s="47"/>
      <c r="Y114" s="47"/>
      <c r="Z114" s="167"/>
      <c r="AA114" s="167"/>
      <c r="AB114" s="43" t="s">
        <v>554</v>
      </c>
      <c r="AC114" s="169"/>
      <c r="AD114" s="168"/>
      <c r="AE114" s="168"/>
      <c r="AF114" s="168"/>
      <c r="AG114" s="168"/>
      <c r="AH114" s="170"/>
      <c r="AI114" s="168"/>
      <c r="AJ114" s="168"/>
      <c r="AK114" s="171"/>
      <c r="AL114" s="168"/>
      <c r="AM114" s="168"/>
      <c r="AN114" s="168"/>
      <c r="AO114" s="168"/>
      <c r="AP114" s="172"/>
      <c r="AQ114" s="168"/>
      <c r="AR114" s="172"/>
      <c r="AS114" s="168"/>
      <c r="AT114" s="173"/>
      <c r="AU114" s="173"/>
      <c r="AV114" s="174"/>
      <c r="AW114" s="174"/>
      <c r="AX114" s="174"/>
      <c r="AY114" s="174"/>
      <c r="AZ114" s="174"/>
      <c r="BA114" s="174"/>
      <c r="BB114" s="174"/>
    </row>
    <row r="115" spans="2:54" ht="14.25" thickBot="1" x14ac:dyDescent="0.2">
      <c r="B115" s="76">
        <v>44819</v>
      </c>
      <c r="C115" s="164">
        <v>114</v>
      </c>
      <c r="D115" s="195" t="s">
        <v>553</v>
      </c>
      <c r="E115" s="27" t="s">
        <v>521</v>
      </c>
      <c r="F115" s="29" t="s">
        <v>525</v>
      </c>
      <c r="G115" s="100" t="s">
        <v>463</v>
      </c>
      <c r="H115" s="75" t="s">
        <v>501</v>
      </c>
      <c r="I115" s="109">
        <v>866667</v>
      </c>
      <c r="J115" s="100" t="s">
        <v>526</v>
      </c>
      <c r="K115" s="100"/>
      <c r="L115" s="100"/>
      <c r="M115" s="100"/>
      <c r="N115" s="100"/>
      <c r="O115" s="100"/>
      <c r="P115" s="100"/>
      <c r="Q115" s="27"/>
      <c r="R115" s="27"/>
      <c r="S115" s="27"/>
      <c r="T115" s="27"/>
      <c r="U115" s="27"/>
      <c r="V115" s="27"/>
      <c r="W115" s="27"/>
      <c r="X115" s="27"/>
      <c r="Y115" s="27"/>
      <c r="Z115" s="167"/>
      <c r="AA115" s="167"/>
      <c r="AB115" s="176"/>
      <c r="AC115" s="42" t="s">
        <v>527</v>
      </c>
      <c r="AD115" s="176" t="str">
        <f>VLOOKUP($AC115,デモテーブル[#All],2,FALSE)</f>
        <v>現預金・住信SBIネット銀行・普通口座</v>
      </c>
      <c r="AE115" s="176" t="s">
        <v>287</v>
      </c>
      <c r="AF115" s="176"/>
      <c r="AG115" s="176"/>
      <c r="AH115" s="41"/>
      <c r="AI115" s="176"/>
      <c r="AJ115" s="176"/>
      <c r="AK115" s="177"/>
      <c r="AL115" s="176"/>
      <c r="AM115" s="176"/>
      <c r="AN115" s="176"/>
      <c r="AO115" s="176"/>
      <c r="AP115" s="41">
        <f>I115</f>
        <v>866667</v>
      </c>
      <c r="AQ115" s="176"/>
      <c r="AR115" s="178"/>
      <c r="AS115" s="176">
        <f t="shared" ref="AS115:AS120" si="19">AR115/(AP115-AR115)</f>
        <v>0</v>
      </c>
      <c r="AT115" s="173"/>
      <c r="AU115" s="173"/>
      <c r="AV115" s="176" t="str">
        <f>VLOOKUP($AC115,デモテーブル[#All],3,FALSE)</f>
        <v>2現金・米国債など</v>
      </c>
      <c r="AW115" s="176" t="str">
        <f>VLOOKUP($AC115,デモテーブル[#All],4,FALSE)</f>
        <v>2現金</v>
      </c>
      <c r="AX115" s="176" t="str">
        <f>VLOOKUP($AC115,デモテーブル[#All],5,FALSE)</f>
        <v>現預金</v>
      </c>
      <c r="AY115" s="176" t="str">
        <f>VLOOKUP($AC115,デモテーブル[#All],6,FALSE)</f>
        <v>現預金</v>
      </c>
      <c r="AZ115" s="176" t="str">
        <f>VLOOKUP($AC115,デモテーブル[#All],7,FALSE)</f>
        <v>01 日本円</v>
      </c>
      <c r="BA115" s="176" t="str">
        <f>VLOOKUP($AC115,デモテーブル[#All],12,FALSE)</f>
        <v>リスク・なし</v>
      </c>
      <c r="BB115" s="176" t="str">
        <f>VLOOKUP($AC115,デモテーブル[#All],13,FALSE)</f>
        <v>リスク・なし</v>
      </c>
    </row>
    <row r="116" spans="2:54" ht="14.25" thickBot="1" x14ac:dyDescent="0.2">
      <c r="B116" s="76">
        <v>44819</v>
      </c>
      <c r="C116" s="164">
        <v>115</v>
      </c>
      <c r="D116" s="195" t="s">
        <v>553</v>
      </c>
      <c r="E116" s="27" t="s">
        <v>521</v>
      </c>
      <c r="F116" s="100"/>
      <c r="G116" s="100" t="s">
        <v>463</v>
      </c>
      <c r="H116" s="75" t="s">
        <v>461</v>
      </c>
      <c r="I116" s="109">
        <v>708413</v>
      </c>
      <c r="J116" s="100" t="s">
        <v>526</v>
      </c>
      <c r="K116" s="100"/>
      <c r="L116" s="100"/>
      <c r="M116" s="100"/>
      <c r="N116" s="100"/>
      <c r="O116" s="100"/>
      <c r="P116" s="100"/>
      <c r="Q116" s="27"/>
      <c r="R116" s="27"/>
      <c r="S116" s="27"/>
      <c r="T116" s="27"/>
      <c r="U116" s="27"/>
      <c r="V116" s="27"/>
      <c r="W116" s="27"/>
      <c r="X116" s="27"/>
      <c r="Y116" s="27"/>
      <c r="Z116" s="167"/>
      <c r="AA116" s="167"/>
      <c r="AB116" s="176"/>
      <c r="AC116" s="42" t="s">
        <v>528</v>
      </c>
      <c r="AD116" s="176" t="str">
        <f>VLOOKUP($AC116,デモテーブル[#All],2,FALSE)</f>
        <v>現預金・住信SBIネット銀行・ハイブリッド口座</v>
      </c>
      <c r="AE116" s="176" t="s">
        <v>287</v>
      </c>
      <c r="AF116" s="176"/>
      <c r="AG116" s="176"/>
      <c r="AH116" s="41"/>
      <c r="AI116" s="176"/>
      <c r="AJ116" s="176"/>
      <c r="AK116" s="177"/>
      <c r="AL116" s="176"/>
      <c r="AM116" s="176"/>
      <c r="AN116" s="176"/>
      <c r="AO116" s="176"/>
      <c r="AP116" s="41">
        <f t="shared" ref="AP116:AP120" si="20">I116</f>
        <v>708413</v>
      </c>
      <c r="AQ116" s="176"/>
      <c r="AR116" s="178"/>
      <c r="AS116" s="176">
        <f t="shared" si="19"/>
        <v>0</v>
      </c>
      <c r="AT116" s="173"/>
      <c r="AU116" s="173"/>
      <c r="AV116" s="176" t="str">
        <f>VLOOKUP($AC116,デモテーブル[#All],3,FALSE)</f>
        <v>2現金・米国債など</v>
      </c>
      <c r="AW116" s="176" t="str">
        <f>VLOOKUP($AC116,デモテーブル[#All],4,FALSE)</f>
        <v>2現金</v>
      </c>
      <c r="AX116" s="176" t="str">
        <f>VLOOKUP($AC116,デモテーブル[#All],5,FALSE)</f>
        <v>現預金</v>
      </c>
      <c r="AY116" s="176" t="str">
        <f>VLOOKUP($AC116,デモテーブル[#All],6,FALSE)</f>
        <v>現預金</v>
      </c>
      <c r="AZ116" s="176" t="str">
        <f>VLOOKUP($AC116,デモテーブル[#All],7,FALSE)</f>
        <v>01 日本円</v>
      </c>
      <c r="BA116" s="176" t="str">
        <f>VLOOKUP($AC116,デモテーブル[#All],12,FALSE)</f>
        <v>リスク・なし</v>
      </c>
      <c r="BB116" s="176" t="str">
        <f>VLOOKUP($AC116,デモテーブル[#All],13,FALSE)</f>
        <v>リスク・なし</v>
      </c>
    </row>
    <row r="117" spans="2:54" x14ac:dyDescent="0.15">
      <c r="B117" s="76">
        <v>44819</v>
      </c>
      <c r="C117" s="164">
        <v>116</v>
      </c>
      <c r="D117" s="195" t="s">
        <v>553</v>
      </c>
      <c r="E117" s="27" t="s">
        <v>521</v>
      </c>
      <c r="F117" s="100"/>
      <c r="G117" s="100" t="s">
        <v>463</v>
      </c>
      <c r="H117" s="75" t="s">
        <v>502</v>
      </c>
      <c r="I117" s="75">
        <v>8</v>
      </c>
      <c r="J117" s="100" t="s">
        <v>526</v>
      </c>
      <c r="K117" s="100"/>
      <c r="L117" s="100"/>
      <c r="M117" s="100"/>
      <c r="N117" s="100"/>
      <c r="O117" s="100"/>
      <c r="P117" s="100"/>
      <c r="Q117" s="27"/>
      <c r="R117" s="27"/>
      <c r="S117" s="27"/>
      <c r="T117" s="27"/>
      <c r="U117" s="27"/>
      <c r="V117" s="27"/>
      <c r="W117" s="27"/>
      <c r="X117" s="27"/>
      <c r="Y117" s="27"/>
      <c r="Z117" s="167"/>
      <c r="AA117" s="167"/>
      <c r="AB117" s="176"/>
      <c r="AC117" s="42" t="s">
        <v>529</v>
      </c>
      <c r="AD117" s="176" t="str">
        <f>VLOOKUP($AC117,デモテーブル[#All],2,FALSE)</f>
        <v>現預金・住信SBIネット銀行・外貨預金</v>
      </c>
      <c r="AE117" s="176" t="s">
        <v>287</v>
      </c>
      <c r="AF117" s="176"/>
      <c r="AG117" s="176"/>
      <c r="AH117" s="41"/>
      <c r="AI117" s="176"/>
      <c r="AJ117" s="176"/>
      <c r="AK117" s="177"/>
      <c r="AL117" s="176"/>
      <c r="AM117" s="176"/>
      <c r="AN117" s="176"/>
      <c r="AO117" s="176"/>
      <c r="AP117" s="41">
        <f t="shared" si="20"/>
        <v>8</v>
      </c>
      <c r="AQ117" s="176"/>
      <c r="AR117" s="178"/>
      <c r="AS117" s="176">
        <f t="shared" si="19"/>
        <v>0</v>
      </c>
      <c r="AT117" s="173"/>
      <c r="AU117" s="173"/>
      <c r="AV117" s="176" t="str">
        <f>VLOOKUP($AC117,デモテーブル[#All],3,FALSE)</f>
        <v>2現金・米国債など</v>
      </c>
      <c r="AW117" s="176" t="str">
        <f>VLOOKUP($AC117,デモテーブル[#All],4,FALSE)</f>
        <v>2現金</v>
      </c>
      <c r="AX117" s="176" t="str">
        <f>VLOOKUP($AC117,デモテーブル[#All],5,FALSE)</f>
        <v>現預金</v>
      </c>
      <c r="AY117" s="176" t="str">
        <f>VLOOKUP($AC117,デモテーブル[#All],6,FALSE)</f>
        <v>現預金</v>
      </c>
      <c r="AZ117" s="176" t="str">
        <f>VLOOKUP($AC117,デモテーブル[#All],7,FALSE)</f>
        <v>90 その他（円換算）</v>
      </c>
      <c r="BA117" s="176" t="str">
        <f>VLOOKUP($AC117,デモテーブル[#All],12,FALSE)</f>
        <v>リスク・有</v>
      </c>
      <c r="BB117" s="176" t="str">
        <f>VLOOKUP($AC117,デモテーブル[#All],13,FALSE)</f>
        <v>リスク・なし</v>
      </c>
    </row>
    <row r="118" spans="2:54" x14ac:dyDescent="0.15">
      <c r="B118" s="76">
        <v>44819</v>
      </c>
      <c r="C118" s="164">
        <v>117</v>
      </c>
      <c r="D118" s="195" t="s">
        <v>553</v>
      </c>
      <c r="E118" s="27" t="s">
        <v>521</v>
      </c>
      <c r="F118" s="100"/>
      <c r="G118" s="100" t="s">
        <v>463</v>
      </c>
      <c r="H118" s="100"/>
      <c r="I118" s="100"/>
      <c r="J118" s="100"/>
      <c r="K118" s="100"/>
      <c r="L118" s="100"/>
      <c r="M118" s="100"/>
      <c r="N118" s="100"/>
      <c r="O118" s="100"/>
      <c r="P118" s="100"/>
      <c r="Q118" s="27"/>
      <c r="R118" s="27"/>
      <c r="S118" s="27"/>
      <c r="T118" s="27"/>
      <c r="U118" s="27"/>
      <c r="V118" s="27"/>
      <c r="W118" s="27"/>
      <c r="X118" s="27"/>
      <c r="Y118" s="27"/>
      <c r="Z118" s="167"/>
      <c r="AA118" s="167"/>
      <c r="AB118" s="176"/>
      <c r="AC118" s="176"/>
      <c r="AD118" s="176" t="e">
        <f>VLOOKUP($AC118,デモテーブル[#All],2,FALSE)</f>
        <v>#N/A</v>
      </c>
      <c r="AE118" s="176" t="s">
        <v>287</v>
      </c>
      <c r="AF118" s="176"/>
      <c r="AG118" s="176"/>
      <c r="AH118" s="41"/>
      <c r="AI118" s="176"/>
      <c r="AJ118" s="176"/>
      <c r="AK118" s="177"/>
      <c r="AL118" s="176"/>
      <c r="AM118" s="176"/>
      <c r="AN118" s="176"/>
      <c r="AO118" s="176"/>
      <c r="AP118" s="41">
        <f t="shared" si="20"/>
        <v>0</v>
      </c>
      <c r="AQ118" s="176"/>
      <c r="AR118" s="178"/>
      <c r="AS118" s="176" t="e">
        <f t="shared" si="19"/>
        <v>#DIV/0!</v>
      </c>
      <c r="AT118" s="173"/>
      <c r="AU118" s="173"/>
      <c r="AV118" s="176" t="e">
        <f>VLOOKUP($AC118,デモテーブル[#All],3,FALSE)</f>
        <v>#N/A</v>
      </c>
      <c r="AW118" s="176" t="e">
        <f>VLOOKUP($AC118,デモテーブル[#All],4,FALSE)</f>
        <v>#N/A</v>
      </c>
      <c r="AX118" s="176" t="e">
        <f>VLOOKUP($AC118,デモテーブル[#All],5,FALSE)</f>
        <v>#N/A</v>
      </c>
      <c r="AY118" s="176" t="e">
        <f>VLOOKUP($AC118,デモテーブル[#All],6,FALSE)</f>
        <v>#N/A</v>
      </c>
      <c r="AZ118" s="176" t="e">
        <f>VLOOKUP($AC118,デモテーブル[#All],7,FALSE)</f>
        <v>#N/A</v>
      </c>
      <c r="BA118" s="176" t="e">
        <f>VLOOKUP($AC118,デモテーブル[#All],12,FALSE)</f>
        <v>#N/A</v>
      </c>
      <c r="BB118" s="176" t="e">
        <f>VLOOKUP($AC118,デモテーブル[#All],13,FALSE)</f>
        <v>#N/A</v>
      </c>
    </row>
    <row r="119" spans="2:54" x14ac:dyDescent="0.15">
      <c r="B119" s="76">
        <v>44819</v>
      </c>
      <c r="C119" s="164">
        <v>118</v>
      </c>
      <c r="D119" s="195" t="s">
        <v>553</v>
      </c>
      <c r="E119" s="27" t="s">
        <v>521</v>
      </c>
      <c r="F119" s="100"/>
      <c r="G119" s="100" t="s">
        <v>463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27"/>
      <c r="R119" s="27"/>
      <c r="S119" s="27"/>
      <c r="T119" s="27"/>
      <c r="U119" s="27"/>
      <c r="V119" s="27"/>
      <c r="W119" s="27"/>
      <c r="X119" s="27"/>
      <c r="Y119" s="27"/>
      <c r="Z119" s="167"/>
      <c r="AA119" s="167"/>
      <c r="AB119" s="176"/>
      <c r="AC119" s="176"/>
      <c r="AD119" s="176" t="e">
        <f>VLOOKUP($AC119,デモテーブル[#All],2,FALSE)</f>
        <v>#N/A</v>
      </c>
      <c r="AE119" s="176" t="s">
        <v>287</v>
      </c>
      <c r="AF119" s="176"/>
      <c r="AG119" s="176"/>
      <c r="AH119" s="41"/>
      <c r="AI119" s="176"/>
      <c r="AJ119" s="176"/>
      <c r="AK119" s="177"/>
      <c r="AL119" s="176"/>
      <c r="AM119" s="176"/>
      <c r="AN119" s="176"/>
      <c r="AO119" s="176"/>
      <c r="AP119" s="41">
        <f t="shared" si="20"/>
        <v>0</v>
      </c>
      <c r="AQ119" s="176"/>
      <c r="AR119" s="178"/>
      <c r="AS119" s="176" t="e">
        <f t="shared" si="19"/>
        <v>#DIV/0!</v>
      </c>
      <c r="AT119" s="173"/>
      <c r="AU119" s="173"/>
      <c r="AV119" s="176" t="e">
        <f>VLOOKUP($AC119,デモテーブル[#All],3,FALSE)</f>
        <v>#N/A</v>
      </c>
      <c r="AW119" s="176" t="e">
        <f>VLOOKUP($AC119,デモテーブル[#All],4,FALSE)</f>
        <v>#N/A</v>
      </c>
      <c r="AX119" s="176" t="e">
        <f>VLOOKUP($AC119,デモテーブル[#All],5,FALSE)</f>
        <v>#N/A</v>
      </c>
      <c r="AY119" s="176" t="e">
        <f>VLOOKUP($AC119,デモテーブル[#All],6,FALSE)</f>
        <v>#N/A</v>
      </c>
      <c r="AZ119" s="176" t="e">
        <f>VLOOKUP($AC119,デモテーブル[#All],7,FALSE)</f>
        <v>#N/A</v>
      </c>
      <c r="BA119" s="176" t="e">
        <f>VLOOKUP($AC119,デモテーブル[#All],12,FALSE)</f>
        <v>#N/A</v>
      </c>
      <c r="BB119" s="176" t="e">
        <f>VLOOKUP($AC119,デモテーブル[#All],13,FALSE)</f>
        <v>#N/A</v>
      </c>
    </row>
    <row r="120" spans="2:54" x14ac:dyDescent="0.15">
      <c r="B120" s="76">
        <v>44819</v>
      </c>
      <c r="C120" s="164">
        <v>119</v>
      </c>
      <c r="D120" s="195" t="s">
        <v>553</v>
      </c>
      <c r="E120" s="27" t="s">
        <v>521</v>
      </c>
      <c r="F120" s="100"/>
      <c r="G120" s="100" t="s">
        <v>463</v>
      </c>
      <c r="H120" s="100"/>
      <c r="I120" s="100"/>
      <c r="J120" s="100"/>
      <c r="K120" s="100"/>
      <c r="L120" s="100"/>
      <c r="M120" s="100"/>
      <c r="N120" s="100"/>
      <c r="O120" s="100"/>
      <c r="P120" s="100"/>
      <c r="Q120" s="27"/>
      <c r="R120" s="27"/>
      <c r="S120" s="27"/>
      <c r="T120" s="27"/>
      <c r="U120" s="27"/>
      <c r="V120" s="27"/>
      <c r="W120" s="27"/>
      <c r="X120" s="27"/>
      <c r="Y120" s="27"/>
      <c r="Z120" s="167"/>
      <c r="AA120" s="167"/>
      <c r="AB120" s="176"/>
      <c r="AC120" s="176"/>
      <c r="AD120" s="176" t="e">
        <f>VLOOKUP($AC120,デモテーブル[#All],2,FALSE)</f>
        <v>#N/A</v>
      </c>
      <c r="AE120" s="176" t="s">
        <v>287</v>
      </c>
      <c r="AF120" s="176"/>
      <c r="AG120" s="176"/>
      <c r="AH120" s="41"/>
      <c r="AI120" s="176"/>
      <c r="AJ120" s="176"/>
      <c r="AK120" s="177"/>
      <c r="AL120" s="176"/>
      <c r="AM120" s="176"/>
      <c r="AN120" s="176"/>
      <c r="AO120" s="176"/>
      <c r="AP120" s="41">
        <f t="shared" si="20"/>
        <v>0</v>
      </c>
      <c r="AQ120" s="176"/>
      <c r="AR120" s="178"/>
      <c r="AS120" s="176" t="e">
        <f t="shared" si="19"/>
        <v>#DIV/0!</v>
      </c>
      <c r="AT120" s="173"/>
      <c r="AU120" s="173"/>
      <c r="AV120" s="176" t="e">
        <f>VLOOKUP($AC120,デモテーブル[#All],3,FALSE)</f>
        <v>#N/A</v>
      </c>
      <c r="AW120" s="176" t="e">
        <f>VLOOKUP($AC120,デモテーブル[#All],4,FALSE)</f>
        <v>#N/A</v>
      </c>
      <c r="AX120" s="176" t="e">
        <f>VLOOKUP($AC120,デモテーブル[#All],5,FALSE)</f>
        <v>#N/A</v>
      </c>
      <c r="AY120" s="176" t="e">
        <f>VLOOKUP($AC120,デモテーブル[#All],6,FALSE)</f>
        <v>#N/A</v>
      </c>
      <c r="AZ120" s="176" t="e">
        <f>VLOOKUP($AC120,デモテーブル[#All],7,FALSE)</f>
        <v>#N/A</v>
      </c>
      <c r="BA120" s="176" t="e">
        <f>VLOOKUP($AC120,デモテーブル[#All],12,FALSE)</f>
        <v>#N/A</v>
      </c>
      <c r="BB120" s="176" t="e">
        <f>VLOOKUP($AC120,デモテーブル[#All],13,FALSE)</f>
        <v>#N/A</v>
      </c>
    </row>
    <row r="121" spans="2:54" ht="14.25" thickBot="1" x14ac:dyDescent="0.2">
      <c r="B121" s="76">
        <v>44819</v>
      </c>
      <c r="C121" s="164">
        <v>120</v>
      </c>
      <c r="D121" s="195" t="s">
        <v>553</v>
      </c>
      <c r="E121" s="47" t="s">
        <v>530</v>
      </c>
      <c r="F121" s="43" t="s">
        <v>522</v>
      </c>
      <c r="G121" s="169"/>
      <c r="H121" s="48" t="s">
        <v>513</v>
      </c>
      <c r="I121" s="48" t="s">
        <v>149</v>
      </c>
      <c r="J121" s="165" t="s">
        <v>150</v>
      </c>
      <c r="K121" s="165" t="s">
        <v>151</v>
      </c>
      <c r="L121" s="165" t="s">
        <v>152</v>
      </c>
      <c r="M121" s="165" t="s">
        <v>153</v>
      </c>
      <c r="N121" s="165" t="s">
        <v>154</v>
      </c>
      <c r="O121" s="165" t="s">
        <v>155</v>
      </c>
      <c r="P121" s="48"/>
      <c r="Q121" s="47"/>
      <c r="R121" s="47"/>
      <c r="S121" s="47"/>
      <c r="T121" s="47"/>
      <c r="U121" s="47"/>
      <c r="V121" s="47"/>
      <c r="W121" s="47"/>
      <c r="X121" s="47"/>
      <c r="Y121" s="47"/>
      <c r="Z121" s="167"/>
      <c r="AA121" s="167"/>
      <c r="AB121" s="43" t="s">
        <v>554</v>
      </c>
      <c r="AC121" s="44"/>
      <c r="AD121" s="174"/>
      <c r="AE121" s="174"/>
      <c r="AF121" s="174"/>
      <c r="AG121" s="174"/>
      <c r="AH121" s="46"/>
      <c r="AI121" s="174"/>
      <c r="AJ121" s="174"/>
      <c r="AK121" s="179"/>
      <c r="AL121" s="174"/>
      <c r="AM121" s="174"/>
      <c r="AN121" s="174"/>
      <c r="AO121" s="174"/>
      <c r="AP121" s="180"/>
      <c r="AQ121" s="174"/>
      <c r="AR121" s="180"/>
      <c r="AS121" s="174"/>
      <c r="AT121" s="173"/>
      <c r="AU121" s="173"/>
      <c r="AV121" s="174"/>
      <c r="AW121" s="174"/>
      <c r="AX121" s="174"/>
      <c r="AY121" s="174"/>
      <c r="AZ121" s="174"/>
      <c r="BA121" s="174"/>
      <c r="BB121" s="174"/>
    </row>
    <row r="122" spans="2:54" ht="14.25" thickBot="1" x14ac:dyDescent="0.2">
      <c r="B122" s="76">
        <v>44819</v>
      </c>
      <c r="C122" s="164">
        <v>121</v>
      </c>
      <c r="D122" s="195" t="s">
        <v>553</v>
      </c>
      <c r="E122" s="27" t="s">
        <v>530</v>
      </c>
      <c r="F122" s="181" t="s">
        <v>525</v>
      </c>
      <c r="G122" s="100" t="s">
        <v>463</v>
      </c>
      <c r="H122" s="182" t="s">
        <v>532</v>
      </c>
      <c r="I122" s="183">
        <v>100002</v>
      </c>
      <c r="J122" s="100" t="s">
        <v>526</v>
      </c>
      <c r="K122" s="40"/>
      <c r="L122" s="100"/>
      <c r="M122" s="100"/>
      <c r="N122" s="100"/>
      <c r="O122" s="100"/>
      <c r="P122" s="100"/>
      <c r="Q122" s="27"/>
      <c r="R122" s="27"/>
      <c r="S122" s="27"/>
      <c r="T122" s="27"/>
      <c r="U122" s="27"/>
      <c r="V122" s="27"/>
      <c r="W122" s="27"/>
      <c r="X122" s="27"/>
      <c r="Y122" s="27"/>
      <c r="Z122" s="167"/>
      <c r="AA122" s="167"/>
      <c r="AB122" s="100"/>
      <c r="AC122" s="42" t="s">
        <v>533</v>
      </c>
      <c r="AD122" s="176" t="str">
        <f>VLOOKUP($AC122,デモテーブル[#All],2,FALSE)</f>
        <v>現預金・SBI証券・日本円</v>
      </c>
      <c r="AE122" s="100" t="s">
        <v>287</v>
      </c>
      <c r="AF122" s="100"/>
      <c r="AG122" s="100"/>
      <c r="AH122" s="101"/>
      <c r="AI122" s="100"/>
      <c r="AJ122" s="101"/>
      <c r="AK122" s="100"/>
      <c r="AL122" s="100"/>
      <c r="AM122" s="100"/>
      <c r="AN122" s="100"/>
      <c r="AO122" s="100"/>
      <c r="AP122" s="63">
        <f>I122</f>
        <v>100002</v>
      </c>
      <c r="AQ122" s="100"/>
      <c r="AR122" s="41"/>
      <c r="AS122" s="176">
        <f t="shared" ref="AS122:AS124" si="21">AR122/(AP122-AR122)</f>
        <v>0</v>
      </c>
      <c r="AT122" s="102"/>
      <c r="AU122" s="102"/>
      <c r="AV122" s="100" t="str">
        <f>VLOOKUP($AC122,デモテーブル[#All],3,FALSE)</f>
        <v>2現金・米国債など</v>
      </c>
      <c r="AW122" s="100" t="str">
        <f>VLOOKUP($AC122,デモテーブル[#All],4,FALSE)</f>
        <v>2現金</v>
      </c>
      <c r="AX122" s="100" t="str">
        <f>VLOOKUP($AC122,デモテーブル[#All],5,FALSE)</f>
        <v>現預金</v>
      </c>
      <c r="AY122" s="100" t="str">
        <f>VLOOKUP($AC122,デモテーブル[#All],6,FALSE)</f>
        <v>現預金</v>
      </c>
      <c r="AZ122" s="100" t="str">
        <f>VLOOKUP($AC122,デモテーブル[#All],7,FALSE)</f>
        <v>01 日本円</v>
      </c>
      <c r="BA122" s="100" t="str">
        <f>VLOOKUP($AC122,デモテーブル[#All],12,FALSE)</f>
        <v>リスク・なし</v>
      </c>
      <c r="BB122" s="100" t="str">
        <f>VLOOKUP($AC122,デモテーブル[#All],13,FALSE)</f>
        <v>リスク・なし</v>
      </c>
    </row>
    <row r="123" spans="2:54" ht="14.25" thickBot="1" x14ac:dyDescent="0.2">
      <c r="B123" s="76">
        <v>44819</v>
      </c>
      <c r="C123" s="164">
        <v>122</v>
      </c>
      <c r="D123" s="195" t="s">
        <v>553</v>
      </c>
      <c r="E123" s="27" t="s">
        <v>530</v>
      </c>
      <c r="F123" s="100"/>
      <c r="G123" s="100" t="s">
        <v>463</v>
      </c>
      <c r="H123" s="182" t="s">
        <v>176</v>
      </c>
      <c r="I123" s="183">
        <v>40000</v>
      </c>
      <c r="J123" s="40" t="s">
        <v>534</v>
      </c>
      <c r="K123" s="40"/>
      <c r="L123" s="184" t="s">
        <v>535</v>
      </c>
      <c r="M123" s="103" t="s">
        <v>274</v>
      </c>
      <c r="N123" s="104">
        <v>133.88999999999999</v>
      </c>
      <c r="O123" s="40" t="s">
        <v>536</v>
      </c>
      <c r="P123" s="40"/>
      <c r="Q123" s="40" t="s">
        <v>537</v>
      </c>
      <c r="R123" s="27"/>
      <c r="S123" s="27"/>
      <c r="T123" s="27"/>
      <c r="U123" s="27"/>
      <c r="V123" s="27"/>
      <c r="W123" s="27"/>
      <c r="X123" s="27"/>
      <c r="Y123" s="27"/>
      <c r="Z123" s="167"/>
      <c r="AA123" s="167"/>
      <c r="AB123" s="100"/>
      <c r="AC123" s="42" t="s">
        <v>538</v>
      </c>
      <c r="AD123" s="176" t="str">
        <f>VLOOKUP($AC123,デモテーブル[#All],2,FALSE)</f>
        <v>現預金・SBI証券・米ドル</v>
      </c>
      <c r="AE123" s="100" t="s">
        <v>287</v>
      </c>
      <c r="AF123" s="100"/>
      <c r="AG123" s="100"/>
      <c r="AH123" s="101"/>
      <c r="AI123" s="100"/>
      <c r="AJ123" s="101"/>
      <c r="AK123" s="100"/>
      <c r="AL123" s="100"/>
      <c r="AM123" s="100"/>
      <c r="AN123" s="100"/>
      <c r="AO123" s="40" t="s">
        <v>537</v>
      </c>
      <c r="AP123" s="63">
        <f>I123*N123</f>
        <v>5355599.9999999991</v>
      </c>
      <c r="AQ123" s="100"/>
      <c r="AR123" s="41"/>
      <c r="AS123" s="176">
        <f t="shared" si="21"/>
        <v>0</v>
      </c>
      <c r="AT123" s="102"/>
      <c r="AU123" s="102"/>
      <c r="AV123" s="100" t="str">
        <f>VLOOKUP($AC123,デモテーブル[#All],3,FALSE)</f>
        <v>2現金・米国債など</v>
      </c>
      <c r="AW123" s="100" t="str">
        <f>VLOOKUP($AC123,デモテーブル[#All],4,FALSE)</f>
        <v>2現金</v>
      </c>
      <c r="AX123" s="100" t="str">
        <f>VLOOKUP($AC123,デモテーブル[#All],5,FALSE)</f>
        <v>現預金</v>
      </c>
      <c r="AY123" s="100" t="str">
        <f>VLOOKUP($AC123,デモテーブル[#All],6,FALSE)</f>
        <v>現預金</v>
      </c>
      <c r="AZ123" s="100" t="str">
        <f>VLOOKUP($AC123,デモテーブル[#All],7,FALSE)</f>
        <v>02 米ドル（円換算）</v>
      </c>
      <c r="BA123" s="100" t="str">
        <f>VLOOKUP($AC123,デモテーブル[#All],12,FALSE)</f>
        <v>リスク・有</v>
      </c>
      <c r="BB123" s="100" t="str">
        <f>VLOOKUP($AC123,デモテーブル[#All],13,FALSE)</f>
        <v>リスク・なし</v>
      </c>
    </row>
    <row r="124" spans="2:54" x14ac:dyDescent="0.15">
      <c r="B124" s="76">
        <v>44819</v>
      </c>
      <c r="C124" s="164">
        <v>123</v>
      </c>
      <c r="D124" s="195" t="s">
        <v>553</v>
      </c>
      <c r="E124" s="27" t="s">
        <v>530</v>
      </c>
      <c r="F124" s="100"/>
      <c r="G124" s="100" t="s">
        <v>463</v>
      </c>
      <c r="H124" s="182"/>
      <c r="I124" s="183"/>
      <c r="J124" s="100" t="s">
        <v>539</v>
      </c>
      <c r="K124" s="100"/>
      <c r="L124" s="184" t="s">
        <v>535</v>
      </c>
      <c r="M124" s="103"/>
      <c r="N124" s="104"/>
      <c r="O124" s="100"/>
      <c r="P124" s="100"/>
      <c r="Q124" s="40" t="s">
        <v>537</v>
      </c>
      <c r="R124" s="27"/>
      <c r="S124" s="27"/>
      <c r="T124" s="27"/>
      <c r="U124" s="27"/>
      <c r="V124" s="27"/>
      <c r="W124" s="27"/>
      <c r="X124" s="27"/>
      <c r="Y124" s="27"/>
      <c r="Z124" s="167"/>
      <c r="AA124" s="167"/>
      <c r="AB124" s="100"/>
      <c r="AC124" s="42"/>
      <c r="AD124" s="176" t="e">
        <f>VLOOKUP($AC124,デモテーブル[#All],2,FALSE)</f>
        <v>#N/A</v>
      </c>
      <c r="AE124" s="100" t="s">
        <v>287</v>
      </c>
      <c r="AF124" s="100"/>
      <c r="AG124" s="100"/>
      <c r="AH124" s="101"/>
      <c r="AI124" s="100"/>
      <c r="AJ124" s="101"/>
      <c r="AK124" s="100"/>
      <c r="AL124" s="100"/>
      <c r="AM124" s="100"/>
      <c r="AN124" s="100"/>
      <c r="AO124" s="40" t="s">
        <v>537</v>
      </c>
      <c r="AP124" s="63">
        <f>I124*N124</f>
        <v>0</v>
      </c>
      <c r="AQ124" s="100"/>
      <c r="AR124" s="41"/>
      <c r="AS124" s="176" t="e">
        <f t="shared" si="21"/>
        <v>#DIV/0!</v>
      </c>
      <c r="AT124" s="102"/>
      <c r="AU124" s="102"/>
      <c r="AV124" s="100" t="e">
        <f>VLOOKUP($AC124,デモテーブル[#All],3,FALSE)</f>
        <v>#N/A</v>
      </c>
      <c r="AW124" s="100" t="e">
        <f>VLOOKUP($AC124,デモテーブル[#All],4,FALSE)</f>
        <v>#N/A</v>
      </c>
      <c r="AX124" s="100" t="e">
        <f>VLOOKUP($AC124,デモテーブル[#All],5,FALSE)</f>
        <v>#N/A</v>
      </c>
      <c r="AY124" s="100" t="e">
        <f>VLOOKUP($AC124,デモテーブル[#All],6,FALSE)</f>
        <v>#N/A</v>
      </c>
      <c r="AZ124" s="100" t="e">
        <f>VLOOKUP($AC124,デモテーブル[#All],7,FALSE)</f>
        <v>#N/A</v>
      </c>
      <c r="BA124" s="100" t="e">
        <f>VLOOKUP($AC124,デモテーブル[#All],12,FALSE)</f>
        <v>#N/A</v>
      </c>
      <c r="BB124" s="100" t="e">
        <f>VLOOKUP($AC124,デモテーブル[#All],13,FALSE)</f>
        <v>#N/A</v>
      </c>
    </row>
    <row r="125" spans="2:54" x14ac:dyDescent="0.15">
      <c r="B125" s="76">
        <v>44819</v>
      </c>
      <c r="C125" s="164">
        <v>124</v>
      </c>
      <c r="D125" s="195" t="s">
        <v>553</v>
      </c>
      <c r="E125" s="47" t="s">
        <v>530</v>
      </c>
      <c r="F125" s="43" t="s">
        <v>522</v>
      </c>
      <c r="G125" s="43"/>
      <c r="H125" s="185" t="s">
        <v>540</v>
      </c>
      <c r="I125" s="165" t="s">
        <v>149</v>
      </c>
      <c r="J125" s="43" t="s">
        <v>150</v>
      </c>
      <c r="K125" s="43" t="s">
        <v>151</v>
      </c>
      <c r="L125" s="186" t="s">
        <v>541</v>
      </c>
      <c r="M125" s="43" t="s">
        <v>153</v>
      </c>
      <c r="N125" s="43" t="s">
        <v>154</v>
      </c>
      <c r="O125" s="43" t="s">
        <v>155</v>
      </c>
      <c r="P125" s="48" t="s">
        <v>523</v>
      </c>
      <c r="Q125" s="47"/>
      <c r="R125" s="47"/>
      <c r="S125" s="47"/>
      <c r="T125" s="47"/>
      <c r="U125" s="47"/>
      <c r="V125" s="47"/>
      <c r="W125" s="47"/>
      <c r="X125" s="47"/>
      <c r="Y125" s="47"/>
      <c r="Z125" s="167"/>
      <c r="AA125" s="167"/>
      <c r="AB125" s="43" t="s">
        <v>554</v>
      </c>
      <c r="AC125" s="44"/>
      <c r="AD125" s="43"/>
      <c r="AE125" s="43"/>
      <c r="AF125" s="43"/>
      <c r="AG125" s="43"/>
      <c r="AH125" s="45"/>
      <c r="AI125" s="43"/>
      <c r="AJ125" s="45"/>
      <c r="AK125" s="43"/>
      <c r="AL125" s="43"/>
      <c r="AM125" s="43"/>
      <c r="AN125" s="43"/>
      <c r="AO125" s="43"/>
      <c r="AP125" s="62"/>
      <c r="AQ125" s="43"/>
      <c r="AR125" s="46"/>
      <c r="AS125" s="55"/>
      <c r="AT125" s="86"/>
      <c r="AU125" s="86"/>
      <c r="AV125" s="43"/>
      <c r="AW125" s="43"/>
      <c r="AX125" s="43"/>
      <c r="AY125" s="43"/>
      <c r="AZ125" s="43"/>
      <c r="BA125" s="43"/>
      <c r="BB125" s="43"/>
    </row>
    <row r="126" spans="2:54" ht="13.5" customHeight="1" x14ac:dyDescent="0.15">
      <c r="B126" s="76">
        <v>44819</v>
      </c>
      <c r="C126" s="164">
        <v>125</v>
      </c>
      <c r="D126" s="195" t="s">
        <v>553</v>
      </c>
      <c r="E126" s="6" t="s">
        <v>530</v>
      </c>
      <c r="F126" s="29" t="s">
        <v>543</v>
      </c>
      <c r="G126" s="9" t="e">
        <f t="shared" ref="G126:G184" si="22">LEFT(H125, FIND(" ", H125) - 1 )</f>
        <v>#VALUE!</v>
      </c>
      <c r="H126" s="10" t="s">
        <v>128</v>
      </c>
      <c r="I126" s="10" t="s">
        <v>127</v>
      </c>
      <c r="J126" s="10"/>
      <c r="K126" s="11"/>
      <c r="L126" s="14" t="s">
        <v>128</v>
      </c>
      <c r="M126" s="14" t="s">
        <v>127</v>
      </c>
      <c r="N126" s="14"/>
      <c r="O126" s="14"/>
      <c r="P126" s="87" t="s">
        <v>544</v>
      </c>
      <c r="Z126" s="167"/>
      <c r="AA126" s="167"/>
      <c r="AB126" s="10"/>
      <c r="AC126" s="187" t="e">
        <f t="shared" ref="AC126:AC189" si="23">G126</f>
        <v>#VALUE!</v>
      </c>
      <c r="AD126" s="10" t="e">
        <f>VLOOKUP($AC126,デモテーブル[#All],2,FALSE)</f>
        <v>#VALUE!</v>
      </c>
      <c r="AE126" s="10" t="s">
        <v>15</v>
      </c>
      <c r="AF126" s="10" t="str">
        <f t="shared" ref="AF126:AF189" si="24">H126</f>
        <v>1541 純プラ信 メールアラート画面へ</v>
      </c>
      <c r="AG126" s="10"/>
      <c r="AH126" s="12" t="str">
        <f t="shared" ref="AH126:AH189" si="25">I126</f>
        <v xml:space="preserve">現買 現売 </v>
      </c>
      <c r="AI126" s="10"/>
      <c r="AJ126" s="12">
        <f t="shared" ref="AJ126:AJ189" si="26">J126</f>
        <v>0</v>
      </c>
      <c r="AK126" s="10"/>
      <c r="AL126" s="10"/>
      <c r="AM126" s="10"/>
      <c r="AN126" s="10"/>
      <c r="AO126" s="10"/>
      <c r="AP126" s="66">
        <f t="shared" ref="AP126:AP189" si="27">K126</f>
        <v>0</v>
      </c>
      <c r="AQ126" s="10"/>
      <c r="AR126" s="38">
        <f t="shared" ref="AR126:AR189" si="28">O126</f>
        <v>0</v>
      </c>
      <c r="AS126" s="56" t="e">
        <f>AR126/(AP126-AR126)</f>
        <v>#DIV/0!</v>
      </c>
      <c r="AT126" s="85"/>
      <c r="AU126" s="85"/>
      <c r="AV126" s="10" t="e">
        <f>VLOOKUP($AC126,デモテーブル[#All],3,FALSE)</f>
        <v>#VALUE!</v>
      </c>
      <c r="AW126" s="10" t="e">
        <f>VLOOKUP($AC126,デモテーブル[#All],4,FALSE)</f>
        <v>#VALUE!</v>
      </c>
      <c r="AX126" s="10" t="e">
        <f>VLOOKUP($AC126,デモテーブル[#All],5,FALSE)</f>
        <v>#VALUE!</v>
      </c>
      <c r="AY126" s="10" t="e">
        <f>VLOOKUP($AC126,デモテーブル[#All],6,FALSE)</f>
        <v>#VALUE!</v>
      </c>
      <c r="AZ126" s="10" t="e">
        <f>VLOOKUP($AC126,デモテーブル[#All],7,FALSE)</f>
        <v>#VALUE!</v>
      </c>
      <c r="BA126" s="10" t="e">
        <f>VLOOKUP($AC126,デモテーブル[#All],12,FALSE)</f>
        <v>#VALUE!</v>
      </c>
      <c r="BB126" s="10" t="e">
        <f>VLOOKUP($AC126,デモテーブル[#All],13,FALSE)</f>
        <v>#VALUE!</v>
      </c>
    </row>
    <row r="127" spans="2:54" x14ac:dyDescent="0.15">
      <c r="B127" s="76">
        <v>44819</v>
      </c>
      <c r="C127" s="164">
        <v>126</v>
      </c>
      <c r="D127" s="195" t="s">
        <v>553</v>
      </c>
      <c r="E127" s="6" t="s">
        <v>530</v>
      </c>
      <c r="F127" s="29" t="s">
        <v>545</v>
      </c>
      <c r="G127" s="9" t="str">
        <f t="shared" si="22"/>
        <v>1541</v>
      </c>
      <c r="H127" s="10">
        <v>13</v>
      </c>
      <c r="I127" s="12">
        <v>3710</v>
      </c>
      <c r="J127" s="12">
        <v>3610</v>
      </c>
      <c r="K127" s="11">
        <v>46930</v>
      </c>
      <c r="L127" s="15">
        <v>13</v>
      </c>
      <c r="M127" s="15">
        <v>3710</v>
      </c>
      <c r="N127" s="15">
        <v>3610</v>
      </c>
      <c r="O127" s="15">
        <v>-1300</v>
      </c>
      <c r="Z127" s="167"/>
      <c r="AA127" s="167"/>
      <c r="AB127" s="10"/>
      <c r="AC127" s="187" t="str">
        <f t="shared" si="23"/>
        <v>1541</v>
      </c>
      <c r="AD127" s="10" t="str">
        <f>VLOOKUP($AC127,デモテーブル[#All],2,FALSE)</f>
        <v>純プラチナ上場信託</v>
      </c>
      <c r="AE127" s="10" t="s">
        <v>15</v>
      </c>
      <c r="AF127" s="10">
        <f t="shared" si="24"/>
        <v>13</v>
      </c>
      <c r="AG127" s="10"/>
      <c r="AH127" s="12">
        <f t="shared" si="25"/>
        <v>3710</v>
      </c>
      <c r="AI127" s="10"/>
      <c r="AJ127" s="12">
        <f t="shared" si="26"/>
        <v>3610</v>
      </c>
      <c r="AK127" s="10"/>
      <c r="AL127" s="10"/>
      <c r="AM127" s="10"/>
      <c r="AN127" s="10"/>
      <c r="AO127" s="10"/>
      <c r="AP127" s="66">
        <f t="shared" si="27"/>
        <v>46930</v>
      </c>
      <c r="AQ127" s="10"/>
      <c r="AR127" s="38">
        <f t="shared" si="28"/>
        <v>-1300</v>
      </c>
      <c r="AS127" s="56">
        <f t="shared" ref="AS127:AS190" si="29">AR127/(AP127-AR127)</f>
        <v>-2.6954177897574125E-2</v>
      </c>
      <c r="AT127" s="85"/>
      <c r="AU127" s="85"/>
      <c r="AV127" s="10" t="str">
        <f>VLOOKUP($AC127,デモテーブル[#All],3,FALSE)</f>
        <v>3貴金属･ｺﾓ・仮通</v>
      </c>
      <c r="AW127" s="10" t="str">
        <f>VLOOKUP($AC127,デモテーブル[#All],4,FALSE)</f>
        <v>3貴金属</v>
      </c>
      <c r="AX127" s="10" t="str">
        <f>VLOOKUP($AC127,デモテーブル[#All],5,FALSE)</f>
        <v>プラチナ</v>
      </c>
      <c r="AY127" s="10" t="str">
        <f>VLOOKUP($AC127,デモテーブル[#All],6,FALSE)</f>
        <v>国内・プラチナ</v>
      </c>
      <c r="AZ127" s="10" t="str">
        <f>VLOOKUP($AC127,デモテーブル[#All],7,FALSE)</f>
        <v>01 日本円</v>
      </c>
      <c r="BA127" s="10" t="str">
        <f>VLOOKUP($AC127,デモテーブル[#All],12,FALSE)</f>
        <v>リスク・なし</v>
      </c>
      <c r="BB127" s="10" t="str">
        <f>VLOOKUP($AC127,デモテーブル[#All],13,FALSE)</f>
        <v>リスク・なし</v>
      </c>
    </row>
    <row r="128" spans="2:54" x14ac:dyDescent="0.15">
      <c r="B128" s="76">
        <v>44819</v>
      </c>
      <c r="C128" s="164">
        <v>127</v>
      </c>
      <c r="D128" s="195" t="s">
        <v>553</v>
      </c>
      <c r="E128" s="6" t="s">
        <v>530</v>
      </c>
      <c r="G128" s="9" t="e">
        <f t="shared" si="22"/>
        <v>#VALUE!</v>
      </c>
      <c r="H128" s="10" t="s">
        <v>129</v>
      </c>
      <c r="I128" s="10" t="s">
        <v>127</v>
      </c>
      <c r="J128" s="10"/>
      <c r="K128" s="11"/>
      <c r="L128" s="14" t="s">
        <v>129</v>
      </c>
      <c r="M128" s="14" t="s">
        <v>127</v>
      </c>
      <c r="N128" s="14"/>
      <c r="O128" s="14"/>
      <c r="Z128" s="167"/>
      <c r="AA128" s="167"/>
      <c r="AB128" s="10"/>
      <c r="AC128" s="187" t="e">
        <f t="shared" si="23"/>
        <v>#VALUE!</v>
      </c>
      <c r="AD128" s="10" t="e">
        <f>VLOOKUP($AC128,デモテーブル[#All],2,FALSE)</f>
        <v>#VALUE!</v>
      </c>
      <c r="AE128" s="10" t="s">
        <v>15</v>
      </c>
      <c r="AF128" s="10" t="str">
        <f t="shared" si="24"/>
        <v>9020 ＪＲ東 メールアラート画面へ</v>
      </c>
      <c r="AG128" s="10"/>
      <c r="AH128" s="12" t="str">
        <f t="shared" si="25"/>
        <v xml:space="preserve">現買 現売 </v>
      </c>
      <c r="AI128" s="10"/>
      <c r="AJ128" s="12">
        <f t="shared" si="26"/>
        <v>0</v>
      </c>
      <c r="AK128" s="10"/>
      <c r="AL128" s="10"/>
      <c r="AM128" s="10"/>
      <c r="AN128" s="10"/>
      <c r="AO128" s="10"/>
      <c r="AP128" s="66">
        <f t="shared" si="27"/>
        <v>0</v>
      </c>
      <c r="AQ128" s="10"/>
      <c r="AR128" s="38">
        <f t="shared" si="28"/>
        <v>0</v>
      </c>
      <c r="AS128" s="56" t="e">
        <f t="shared" si="29"/>
        <v>#DIV/0!</v>
      </c>
      <c r="AT128" s="85"/>
      <c r="AU128" s="85"/>
      <c r="AV128" s="10" t="e">
        <f>VLOOKUP($AC128,デモテーブル[#All],3,FALSE)</f>
        <v>#VALUE!</v>
      </c>
      <c r="AW128" s="10" t="e">
        <f>VLOOKUP($AC128,デモテーブル[#All],4,FALSE)</f>
        <v>#VALUE!</v>
      </c>
      <c r="AX128" s="10" t="e">
        <f>VLOOKUP($AC128,デモテーブル[#All],5,FALSE)</f>
        <v>#VALUE!</v>
      </c>
      <c r="AY128" s="10" t="e">
        <f>VLOOKUP($AC128,デモテーブル[#All],6,FALSE)</f>
        <v>#VALUE!</v>
      </c>
      <c r="AZ128" s="10" t="e">
        <f>VLOOKUP($AC128,デモテーブル[#All],7,FALSE)</f>
        <v>#VALUE!</v>
      </c>
      <c r="BA128" s="10" t="e">
        <f>VLOOKUP($AC128,デモテーブル[#All],12,FALSE)</f>
        <v>#VALUE!</v>
      </c>
      <c r="BB128" s="10" t="e">
        <f>VLOOKUP($AC128,デモテーブル[#All],13,FALSE)</f>
        <v>#VALUE!</v>
      </c>
    </row>
    <row r="129" spans="2:54" x14ac:dyDescent="0.15">
      <c r="B129" s="76">
        <v>44819</v>
      </c>
      <c r="C129" s="164">
        <v>128</v>
      </c>
      <c r="D129" s="195" t="s">
        <v>553</v>
      </c>
      <c r="E129" s="6" t="s">
        <v>530</v>
      </c>
      <c r="G129" s="9" t="str">
        <f t="shared" si="22"/>
        <v>9020</v>
      </c>
      <c r="H129" s="10">
        <v>9</v>
      </c>
      <c r="I129" s="12">
        <v>7749</v>
      </c>
      <c r="J129" s="12">
        <v>6785</v>
      </c>
      <c r="K129" s="11">
        <v>61065</v>
      </c>
      <c r="L129" s="15">
        <v>9</v>
      </c>
      <c r="M129" s="15">
        <v>7749</v>
      </c>
      <c r="N129" s="15">
        <v>6785</v>
      </c>
      <c r="O129" s="15">
        <v>-8676</v>
      </c>
      <c r="Z129" s="167"/>
      <c r="AA129" s="167"/>
      <c r="AB129" s="10"/>
      <c r="AC129" s="187" t="str">
        <f t="shared" si="23"/>
        <v>9020</v>
      </c>
      <c r="AD129" s="10" t="str">
        <f>VLOOKUP($AC129,デモテーブル[#All],2,FALSE)</f>
        <v>東日本旅客鉄道</v>
      </c>
      <c r="AE129" s="10" t="s">
        <v>15</v>
      </c>
      <c r="AF129" s="10">
        <f t="shared" si="24"/>
        <v>9</v>
      </c>
      <c r="AG129" s="10"/>
      <c r="AH129" s="12">
        <f t="shared" si="25"/>
        <v>7749</v>
      </c>
      <c r="AI129" s="10"/>
      <c r="AJ129" s="12">
        <f t="shared" si="26"/>
        <v>6785</v>
      </c>
      <c r="AK129" s="10"/>
      <c r="AL129" s="10"/>
      <c r="AM129" s="10"/>
      <c r="AN129" s="10"/>
      <c r="AO129" s="10"/>
      <c r="AP129" s="66">
        <f t="shared" si="27"/>
        <v>61065</v>
      </c>
      <c r="AQ129" s="10"/>
      <c r="AR129" s="38">
        <f t="shared" si="28"/>
        <v>-8676</v>
      </c>
      <c r="AS129" s="56">
        <f t="shared" si="29"/>
        <v>-0.12440314879339269</v>
      </c>
      <c r="AT129" s="85"/>
      <c r="AU129" s="85"/>
      <c r="AV129" s="10" t="str">
        <f>VLOOKUP($AC129,デモテーブル[#All],3,FALSE)</f>
        <v>1株式・投信等</v>
      </c>
      <c r="AW129" s="10" t="str">
        <f>VLOOKUP($AC129,デモテーブル[#All],4,FALSE)</f>
        <v>1株式</v>
      </c>
      <c r="AX129" s="10" t="str">
        <f>VLOOKUP($AC129,デモテーブル[#All],5,FALSE)</f>
        <v>観光</v>
      </c>
      <c r="AY129" s="10" t="str">
        <f>VLOOKUP($AC129,デモテーブル[#All],6,FALSE)</f>
        <v>鉄道</v>
      </c>
      <c r="AZ129" s="10" t="str">
        <f>VLOOKUP($AC129,デモテーブル[#All],7,FALSE)</f>
        <v>01 日本円</v>
      </c>
      <c r="BA129" s="10" t="str">
        <f>VLOOKUP($AC129,デモテーブル[#All],12,FALSE)</f>
        <v>リスク・なし</v>
      </c>
      <c r="BB129" s="10" t="str">
        <f>VLOOKUP($AC129,デモテーブル[#All],13,FALSE)</f>
        <v>リスク・有</v>
      </c>
    </row>
    <row r="130" spans="2:54" x14ac:dyDescent="0.15">
      <c r="B130" s="76">
        <v>44819</v>
      </c>
      <c r="C130" s="164">
        <v>129</v>
      </c>
      <c r="D130" s="195" t="s">
        <v>553</v>
      </c>
      <c r="E130" s="6" t="s">
        <v>530</v>
      </c>
      <c r="G130" s="9" t="e">
        <f t="shared" si="22"/>
        <v>#VALUE!</v>
      </c>
      <c r="H130" s="10" t="s">
        <v>130</v>
      </c>
      <c r="I130" s="10" t="s">
        <v>127</v>
      </c>
      <c r="J130" s="10"/>
      <c r="K130" s="11"/>
      <c r="L130" s="14" t="s">
        <v>130</v>
      </c>
      <c r="M130" s="14" t="s">
        <v>127</v>
      </c>
      <c r="N130" s="14"/>
      <c r="O130" s="14"/>
      <c r="Z130" s="167"/>
      <c r="AA130" s="167"/>
      <c r="AB130" s="10"/>
      <c r="AC130" s="187" t="e">
        <f t="shared" si="23"/>
        <v>#VALUE!</v>
      </c>
      <c r="AD130" s="10" t="e">
        <f>VLOOKUP($AC130,デモテーブル[#All],2,FALSE)</f>
        <v>#VALUE!</v>
      </c>
      <c r="AE130" s="10" t="s">
        <v>15</v>
      </c>
      <c r="AF130" s="10" t="str">
        <f t="shared" si="24"/>
        <v>9021 ＪＲ西 メールアラート画面へ</v>
      </c>
      <c r="AG130" s="10"/>
      <c r="AH130" s="12" t="str">
        <f t="shared" si="25"/>
        <v xml:space="preserve">現買 現売 </v>
      </c>
      <c r="AI130" s="10"/>
      <c r="AJ130" s="12">
        <f t="shared" si="26"/>
        <v>0</v>
      </c>
      <c r="AK130" s="10"/>
      <c r="AL130" s="10"/>
      <c r="AM130" s="10"/>
      <c r="AN130" s="10"/>
      <c r="AO130" s="10"/>
      <c r="AP130" s="66">
        <f t="shared" si="27"/>
        <v>0</v>
      </c>
      <c r="AQ130" s="10"/>
      <c r="AR130" s="38">
        <f t="shared" si="28"/>
        <v>0</v>
      </c>
      <c r="AS130" s="56" t="e">
        <f t="shared" si="29"/>
        <v>#DIV/0!</v>
      </c>
      <c r="AT130" s="85"/>
      <c r="AU130" s="85"/>
      <c r="AV130" s="10" t="e">
        <f>VLOOKUP($AC130,デモテーブル[#All],3,FALSE)</f>
        <v>#VALUE!</v>
      </c>
      <c r="AW130" s="10" t="e">
        <f>VLOOKUP($AC130,デモテーブル[#All],4,FALSE)</f>
        <v>#VALUE!</v>
      </c>
      <c r="AX130" s="10" t="e">
        <f>VLOOKUP($AC130,デモテーブル[#All],5,FALSE)</f>
        <v>#VALUE!</v>
      </c>
      <c r="AY130" s="10" t="e">
        <f>VLOOKUP($AC130,デモテーブル[#All],6,FALSE)</f>
        <v>#VALUE!</v>
      </c>
      <c r="AZ130" s="10" t="e">
        <f>VLOOKUP($AC130,デモテーブル[#All],7,FALSE)</f>
        <v>#VALUE!</v>
      </c>
      <c r="BA130" s="10" t="e">
        <f>VLOOKUP($AC130,デモテーブル[#All],12,FALSE)</f>
        <v>#VALUE!</v>
      </c>
      <c r="BB130" s="10" t="e">
        <f>VLOOKUP($AC130,デモテーブル[#All],13,FALSE)</f>
        <v>#VALUE!</v>
      </c>
    </row>
    <row r="131" spans="2:54" x14ac:dyDescent="0.15">
      <c r="B131" s="76">
        <v>44819</v>
      </c>
      <c r="C131" s="164">
        <v>130</v>
      </c>
      <c r="D131" s="195" t="s">
        <v>553</v>
      </c>
      <c r="E131" s="6" t="s">
        <v>530</v>
      </c>
      <c r="G131" s="9" t="str">
        <f t="shared" si="22"/>
        <v>9021</v>
      </c>
      <c r="H131" s="10">
        <v>10</v>
      </c>
      <c r="I131" s="12">
        <v>6343</v>
      </c>
      <c r="J131" s="12">
        <v>4900</v>
      </c>
      <c r="K131" s="11">
        <v>49000</v>
      </c>
      <c r="L131" s="15">
        <v>10</v>
      </c>
      <c r="M131" s="15">
        <v>6343</v>
      </c>
      <c r="N131" s="15">
        <v>4900</v>
      </c>
      <c r="O131" s="15">
        <v>-14430</v>
      </c>
      <c r="Z131" s="167"/>
      <c r="AA131" s="167"/>
      <c r="AB131" s="10"/>
      <c r="AC131" s="187" t="str">
        <f t="shared" si="23"/>
        <v>9021</v>
      </c>
      <c r="AD131" s="10" t="str">
        <f>VLOOKUP($AC131,デモテーブル[#All],2,FALSE)</f>
        <v>西日本旅客鉄道</v>
      </c>
      <c r="AE131" s="10" t="s">
        <v>15</v>
      </c>
      <c r="AF131" s="10">
        <f t="shared" si="24"/>
        <v>10</v>
      </c>
      <c r="AG131" s="10"/>
      <c r="AH131" s="12">
        <f t="shared" si="25"/>
        <v>6343</v>
      </c>
      <c r="AI131" s="10"/>
      <c r="AJ131" s="12">
        <f t="shared" si="26"/>
        <v>4900</v>
      </c>
      <c r="AK131" s="10"/>
      <c r="AL131" s="10"/>
      <c r="AM131" s="10"/>
      <c r="AN131" s="10"/>
      <c r="AO131" s="10"/>
      <c r="AP131" s="66">
        <f t="shared" si="27"/>
        <v>49000</v>
      </c>
      <c r="AQ131" s="10"/>
      <c r="AR131" s="38">
        <f t="shared" si="28"/>
        <v>-14430</v>
      </c>
      <c r="AS131" s="56">
        <f t="shared" si="29"/>
        <v>-0.22749487624152609</v>
      </c>
      <c r="AT131" s="85"/>
      <c r="AU131" s="85"/>
      <c r="AV131" s="10" t="str">
        <f>VLOOKUP($AC131,デモテーブル[#All],3,FALSE)</f>
        <v>1株式・投信等</v>
      </c>
      <c r="AW131" s="10" t="str">
        <f>VLOOKUP($AC131,デモテーブル[#All],4,FALSE)</f>
        <v>1株式</v>
      </c>
      <c r="AX131" s="10" t="str">
        <f>VLOOKUP($AC131,デモテーブル[#All],5,FALSE)</f>
        <v>観光</v>
      </c>
      <c r="AY131" s="10" t="str">
        <f>VLOOKUP($AC131,デモテーブル[#All],6,FALSE)</f>
        <v>鉄道</v>
      </c>
      <c r="AZ131" s="10" t="str">
        <f>VLOOKUP($AC131,デモテーブル[#All],7,FALSE)</f>
        <v>01 日本円</v>
      </c>
      <c r="BA131" s="10" t="str">
        <f>VLOOKUP($AC131,デモテーブル[#All],12,FALSE)</f>
        <v>リスク・なし</v>
      </c>
      <c r="BB131" s="10" t="str">
        <f>VLOOKUP($AC131,デモテーブル[#All],13,FALSE)</f>
        <v>リスク・有</v>
      </c>
    </row>
    <row r="132" spans="2:54" x14ac:dyDescent="0.15">
      <c r="B132" s="76">
        <v>44819</v>
      </c>
      <c r="C132" s="164">
        <v>131</v>
      </c>
      <c r="D132" s="195" t="s">
        <v>553</v>
      </c>
      <c r="E132" s="6" t="s">
        <v>530</v>
      </c>
      <c r="G132" s="9" t="e">
        <f t="shared" si="22"/>
        <v>#VALUE!</v>
      </c>
      <c r="H132" s="10" t="s">
        <v>131</v>
      </c>
      <c r="I132" s="10" t="s">
        <v>127</v>
      </c>
      <c r="J132" s="10"/>
      <c r="K132" s="11"/>
      <c r="L132" s="14" t="s">
        <v>131</v>
      </c>
      <c r="M132" s="14" t="s">
        <v>127</v>
      </c>
      <c r="N132" s="14"/>
      <c r="O132" s="14"/>
      <c r="Z132" s="167"/>
      <c r="AA132" s="167"/>
      <c r="AB132" s="10"/>
      <c r="AC132" s="187" t="e">
        <f t="shared" si="23"/>
        <v>#VALUE!</v>
      </c>
      <c r="AD132" s="10" t="e">
        <f>VLOOKUP($AC132,デモテーブル[#All],2,FALSE)</f>
        <v>#VALUE!</v>
      </c>
      <c r="AE132" s="10" t="s">
        <v>15</v>
      </c>
      <c r="AF132" s="10" t="str">
        <f t="shared" si="24"/>
        <v>9022 ＪＲ東海 メールアラート画面へ</v>
      </c>
      <c r="AG132" s="10"/>
      <c r="AH132" s="12" t="str">
        <f t="shared" si="25"/>
        <v xml:space="preserve">現買 現売 </v>
      </c>
      <c r="AI132" s="10"/>
      <c r="AJ132" s="12">
        <f t="shared" si="26"/>
        <v>0</v>
      </c>
      <c r="AK132" s="10"/>
      <c r="AL132" s="10"/>
      <c r="AM132" s="10"/>
      <c r="AN132" s="10"/>
      <c r="AO132" s="10"/>
      <c r="AP132" s="66">
        <f t="shared" si="27"/>
        <v>0</v>
      </c>
      <c r="AQ132" s="10"/>
      <c r="AR132" s="38">
        <f t="shared" si="28"/>
        <v>0</v>
      </c>
      <c r="AS132" s="56" t="e">
        <f t="shared" si="29"/>
        <v>#DIV/0!</v>
      </c>
      <c r="AT132" s="85"/>
      <c r="AU132" s="85"/>
      <c r="AV132" s="10" t="e">
        <f>VLOOKUP($AC132,デモテーブル[#All],3,FALSE)</f>
        <v>#VALUE!</v>
      </c>
      <c r="AW132" s="10" t="e">
        <f>VLOOKUP($AC132,デモテーブル[#All],4,FALSE)</f>
        <v>#VALUE!</v>
      </c>
      <c r="AX132" s="10" t="e">
        <f>VLOOKUP($AC132,デモテーブル[#All],5,FALSE)</f>
        <v>#VALUE!</v>
      </c>
      <c r="AY132" s="10" t="e">
        <f>VLOOKUP($AC132,デモテーブル[#All],6,FALSE)</f>
        <v>#VALUE!</v>
      </c>
      <c r="AZ132" s="10" t="e">
        <f>VLOOKUP($AC132,デモテーブル[#All],7,FALSE)</f>
        <v>#VALUE!</v>
      </c>
      <c r="BA132" s="10" t="e">
        <f>VLOOKUP($AC132,デモテーブル[#All],12,FALSE)</f>
        <v>#VALUE!</v>
      </c>
      <c r="BB132" s="10" t="e">
        <f>VLOOKUP($AC132,デモテーブル[#All],13,FALSE)</f>
        <v>#VALUE!</v>
      </c>
    </row>
    <row r="133" spans="2:54" x14ac:dyDescent="0.15">
      <c r="B133" s="76">
        <v>44819</v>
      </c>
      <c r="C133" s="164">
        <v>132</v>
      </c>
      <c r="D133" s="195" t="s">
        <v>553</v>
      </c>
      <c r="E133" s="6" t="s">
        <v>530</v>
      </c>
      <c r="G133" s="9" t="str">
        <f t="shared" si="22"/>
        <v>9022</v>
      </c>
      <c r="H133" s="10">
        <v>5</v>
      </c>
      <c r="I133" s="12">
        <v>16881</v>
      </c>
      <c r="J133" s="12">
        <v>15485</v>
      </c>
      <c r="K133" s="11">
        <v>77425</v>
      </c>
      <c r="L133" s="15">
        <v>5</v>
      </c>
      <c r="M133" s="15">
        <v>16881</v>
      </c>
      <c r="N133" s="15">
        <v>15485</v>
      </c>
      <c r="O133" s="15">
        <v>-6980</v>
      </c>
      <c r="Z133" s="167"/>
      <c r="AA133" s="167"/>
      <c r="AB133" s="10"/>
      <c r="AC133" s="187" t="str">
        <f t="shared" si="23"/>
        <v>9022</v>
      </c>
      <c r="AD133" s="10" t="str">
        <f>VLOOKUP($AC133,デモテーブル[#All],2,FALSE)</f>
        <v>東海旅客鉄道</v>
      </c>
      <c r="AE133" s="10" t="s">
        <v>15</v>
      </c>
      <c r="AF133" s="10">
        <f t="shared" si="24"/>
        <v>5</v>
      </c>
      <c r="AG133" s="10"/>
      <c r="AH133" s="12">
        <f t="shared" si="25"/>
        <v>16881</v>
      </c>
      <c r="AI133" s="10"/>
      <c r="AJ133" s="12">
        <f t="shared" si="26"/>
        <v>15485</v>
      </c>
      <c r="AK133" s="10"/>
      <c r="AL133" s="10"/>
      <c r="AM133" s="10"/>
      <c r="AN133" s="10"/>
      <c r="AO133" s="10"/>
      <c r="AP133" s="66">
        <f t="shared" si="27"/>
        <v>77425</v>
      </c>
      <c r="AQ133" s="10"/>
      <c r="AR133" s="38">
        <f t="shared" si="28"/>
        <v>-6980</v>
      </c>
      <c r="AS133" s="56">
        <f t="shared" si="29"/>
        <v>-8.269652271784847E-2</v>
      </c>
      <c r="AT133" s="85"/>
      <c r="AU133" s="85"/>
      <c r="AV133" s="10" t="str">
        <f>VLOOKUP($AC133,デモテーブル[#All],3,FALSE)</f>
        <v>1株式・投信等</v>
      </c>
      <c r="AW133" s="10" t="str">
        <f>VLOOKUP($AC133,デモテーブル[#All],4,FALSE)</f>
        <v>1株式</v>
      </c>
      <c r="AX133" s="10" t="str">
        <f>VLOOKUP($AC133,デモテーブル[#All],5,FALSE)</f>
        <v>観光</v>
      </c>
      <c r="AY133" s="10" t="str">
        <f>VLOOKUP($AC133,デモテーブル[#All],6,FALSE)</f>
        <v>鉄道</v>
      </c>
      <c r="AZ133" s="10" t="str">
        <f>VLOOKUP($AC133,デモテーブル[#All],7,FALSE)</f>
        <v>01 日本円</v>
      </c>
      <c r="BA133" s="10" t="str">
        <f>VLOOKUP($AC133,デモテーブル[#All],12,FALSE)</f>
        <v>リスク・なし</v>
      </c>
      <c r="BB133" s="10" t="str">
        <f>VLOOKUP($AC133,デモテーブル[#All],13,FALSE)</f>
        <v>リスク・有</v>
      </c>
    </row>
    <row r="134" spans="2:54" x14ac:dyDescent="0.15">
      <c r="B134" s="76">
        <v>44819</v>
      </c>
      <c r="C134" s="164">
        <v>133</v>
      </c>
      <c r="D134" s="195" t="s">
        <v>553</v>
      </c>
      <c r="E134" s="6" t="s">
        <v>530</v>
      </c>
      <c r="G134" s="9" t="e">
        <f t="shared" si="22"/>
        <v>#VALUE!</v>
      </c>
      <c r="H134" s="10" t="s">
        <v>132</v>
      </c>
      <c r="I134" s="10" t="s">
        <v>127</v>
      </c>
      <c r="J134" s="10"/>
      <c r="K134" s="11"/>
      <c r="L134" s="14" t="s">
        <v>132</v>
      </c>
      <c r="M134" s="14" t="s">
        <v>127</v>
      </c>
      <c r="N134" s="14"/>
      <c r="O134" s="14"/>
      <c r="Z134" s="167"/>
      <c r="AA134" s="167"/>
      <c r="AB134" s="10"/>
      <c r="AC134" s="187" t="e">
        <f t="shared" si="23"/>
        <v>#VALUE!</v>
      </c>
      <c r="AD134" s="10" t="e">
        <f>VLOOKUP($AC134,デモテーブル[#All],2,FALSE)</f>
        <v>#VALUE!</v>
      </c>
      <c r="AE134" s="10" t="s">
        <v>15</v>
      </c>
      <c r="AF134" s="10" t="str">
        <f t="shared" si="24"/>
        <v>9142 ＪＲ九州 メールアラート画面へ</v>
      </c>
      <c r="AG134" s="10"/>
      <c r="AH134" s="12" t="str">
        <f t="shared" si="25"/>
        <v xml:space="preserve">現買 現売 </v>
      </c>
      <c r="AI134" s="10"/>
      <c r="AJ134" s="12">
        <f t="shared" si="26"/>
        <v>0</v>
      </c>
      <c r="AK134" s="10"/>
      <c r="AL134" s="10"/>
      <c r="AM134" s="10"/>
      <c r="AN134" s="10"/>
      <c r="AO134" s="10"/>
      <c r="AP134" s="66">
        <f t="shared" si="27"/>
        <v>0</v>
      </c>
      <c r="AQ134" s="10"/>
      <c r="AR134" s="38">
        <f t="shared" si="28"/>
        <v>0</v>
      </c>
      <c r="AS134" s="56" t="e">
        <f t="shared" si="29"/>
        <v>#DIV/0!</v>
      </c>
      <c r="AT134" s="85"/>
      <c r="AU134" s="85"/>
      <c r="AV134" s="10" t="e">
        <f>VLOOKUP($AC134,デモテーブル[#All],3,FALSE)</f>
        <v>#VALUE!</v>
      </c>
      <c r="AW134" s="10" t="e">
        <f>VLOOKUP($AC134,デモテーブル[#All],4,FALSE)</f>
        <v>#VALUE!</v>
      </c>
      <c r="AX134" s="10" t="e">
        <f>VLOOKUP($AC134,デモテーブル[#All],5,FALSE)</f>
        <v>#VALUE!</v>
      </c>
      <c r="AY134" s="10" t="e">
        <f>VLOOKUP($AC134,デモテーブル[#All],6,FALSE)</f>
        <v>#VALUE!</v>
      </c>
      <c r="AZ134" s="10" t="e">
        <f>VLOOKUP($AC134,デモテーブル[#All],7,FALSE)</f>
        <v>#VALUE!</v>
      </c>
      <c r="BA134" s="10" t="e">
        <f>VLOOKUP($AC134,デモテーブル[#All],12,FALSE)</f>
        <v>#VALUE!</v>
      </c>
      <c r="BB134" s="10" t="e">
        <f>VLOOKUP($AC134,デモテーブル[#All],13,FALSE)</f>
        <v>#VALUE!</v>
      </c>
    </row>
    <row r="135" spans="2:54" x14ac:dyDescent="0.15">
      <c r="B135" s="76">
        <v>44819</v>
      </c>
      <c r="C135" s="164">
        <v>134</v>
      </c>
      <c r="D135" s="195" t="s">
        <v>553</v>
      </c>
      <c r="E135" s="6" t="s">
        <v>530</v>
      </c>
      <c r="G135" s="9" t="str">
        <f t="shared" si="22"/>
        <v>9142</v>
      </c>
      <c r="H135" s="10">
        <v>23</v>
      </c>
      <c r="I135" s="12">
        <v>2548</v>
      </c>
      <c r="J135" s="12">
        <v>2537</v>
      </c>
      <c r="K135" s="11">
        <v>58351</v>
      </c>
      <c r="L135" s="15">
        <v>23</v>
      </c>
      <c r="M135" s="15">
        <v>2548</v>
      </c>
      <c r="N135" s="15">
        <v>2537</v>
      </c>
      <c r="O135" s="15">
        <v>-253</v>
      </c>
      <c r="Z135" s="167"/>
      <c r="AA135" s="167"/>
      <c r="AB135" s="10"/>
      <c r="AC135" s="187" t="str">
        <f t="shared" si="23"/>
        <v>9142</v>
      </c>
      <c r="AD135" s="10" t="str">
        <f>VLOOKUP($AC135,デモテーブル[#All],2,FALSE)</f>
        <v>九州旅客鉄道</v>
      </c>
      <c r="AE135" s="10" t="s">
        <v>15</v>
      </c>
      <c r="AF135" s="10">
        <f t="shared" si="24"/>
        <v>23</v>
      </c>
      <c r="AG135" s="10"/>
      <c r="AH135" s="12">
        <f t="shared" si="25"/>
        <v>2548</v>
      </c>
      <c r="AI135" s="10"/>
      <c r="AJ135" s="12">
        <f t="shared" si="26"/>
        <v>2537</v>
      </c>
      <c r="AK135" s="10"/>
      <c r="AL135" s="10"/>
      <c r="AM135" s="10"/>
      <c r="AN135" s="10"/>
      <c r="AO135" s="10"/>
      <c r="AP135" s="66">
        <f t="shared" si="27"/>
        <v>58351</v>
      </c>
      <c r="AQ135" s="10"/>
      <c r="AR135" s="38">
        <f t="shared" si="28"/>
        <v>-253</v>
      </c>
      <c r="AS135" s="56">
        <f t="shared" si="29"/>
        <v>-4.3171114599686025E-3</v>
      </c>
      <c r="AT135" s="85"/>
      <c r="AU135" s="85"/>
      <c r="AV135" s="10" t="str">
        <f>VLOOKUP($AC135,デモテーブル[#All],3,FALSE)</f>
        <v>1株式・投信等</v>
      </c>
      <c r="AW135" s="10" t="str">
        <f>VLOOKUP($AC135,デモテーブル[#All],4,FALSE)</f>
        <v>1株式</v>
      </c>
      <c r="AX135" s="10" t="str">
        <f>VLOOKUP($AC135,デモテーブル[#All],5,FALSE)</f>
        <v>観光</v>
      </c>
      <c r="AY135" s="10" t="str">
        <f>VLOOKUP($AC135,デモテーブル[#All],6,FALSE)</f>
        <v>鉄道</v>
      </c>
      <c r="AZ135" s="10" t="str">
        <f>VLOOKUP($AC135,デモテーブル[#All],7,FALSE)</f>
        <v>01 日本円</v>
      </c>
      <c r="BA135" s="10" t="str">
        <f>VLOOKUP($AC135,デモテーブル[#All],12,FALSE)</f>
        <v>リスク・なし</v>
      </c>
      <c r="BB135" s="10" t="str">
        <f>VLOOKUP($AC135,デモテーブル[#All],13,FALSE)</f>
        <v>リスク・有</v>
      </c>
    </row>
    <row r="136" spans="2:54" x14ac:dyDescent="0.15">
      <c r="B136" s="76">
        <v>44819</v>
      </c>
      <c r="C136" s="164">
        <v>135</v>
      </c>
      <c r="D136" s="195" t="s">
        <v>553</v>
      </c>
      <c r="E136" s="6" t="s">
        <v>530</v>
      </c>
      <c r="G136" s="9" t="e">
        <f>LEFT(#REF!, FIND(" ",#REF!) - 1 )</f>
        <v>#REF!</v>
      </c>
      <c r="H136" s="10"/>
      <c r="I136" s="10"/>
      <c r="J136" s="10"/>
      <c r="K136" s="11"/>
      <c r="L136" s="14"/>
      <c r="M136" s="14"/>
      <c r="N136" s="14"/>
      <c r="O136" s="14"/>
      <c r="Z136" s="167"/>
      <c r="AA136" s="167"/>
      <c r="AB136" s="10"/>
      <c r="AC136" s="187" t="e">
        <f t="shared" si="23"/>
        <v>#REF!</v>
      </c>
      <c r="AD136" s="10" t="e">
        <f>VLOOKUP($AC136,デモテーブル[#All],2,FALSE)</f>
        <v>#REF!</v>
      </c>
      <c r="AE136" s="10" t="s">
        <v>15</v>
      </c>
      <c r="AF136" s="10">
        <f t="shared" si="24"/>
        <v>0</v>
      </c>
      <c r="AG136" s="10"/>
      <c r="AH136" s="12">
        <f t="shared" si="25"/>
        <v>0</v>
      </c>
      <c r="AI136" s="10"/>
      <c r="AJ136" s="12">
        <f t="shared" si="26"/>
        <v>0</v>
      </c>
      <c r="AK136" s="10"/>
      <c r="AL136" s="10"/>
      <c r="AM136" s="10"/>
      <c r="AN136" s="10"/>
      <c r="AO136" s="10"/>
      <c r="AP136" s="66">
        <f t="shared" si="27"/>
        <v>0</v>
      </c>
      <c r="AQ136" s="10"/>
      <c r="AR136" s="38">
        <f t="shared" si="28"/>
        <v>0</v>
      </c>
      <c r="AS136" s="56" t="e">
        <f t="shared" si="29"/>
        <v>#DIV/0!</v>
      </c>
      <c r="AT136" s="85"/>
      <c r="AU136" s="85"/>
      <c r="AV136" s="10" t="e">
        <f>VLOOKUP($AC136,デモテーブル[#All],3,FALSE)</f>
        <v>#REF!</v>
      </c>
      <c r="AW136" s="10" t="e">
        <f>VLOOKUP($AC136,デモテーブル[#All],4,FALSE)</f>
        <v>#REF!</v>
      </c>
      <c r="AX136" s="10" t="e">
        <f>VLOOKUP($AC136,デモテーブル[#All],5,FALSE)</f>
        <v>#REF!</v>
      </c>
      <c r="AY136" s="10" t="e">
        <f>VLOOKUP($AC136,デモテーブル[#All],6,FALSE)</f>
        <v>#REF!</v>
      </c>
      <c r="AZ136" s="10" t="e">
        <f>VLOOKUP($AC136,デモテーブル[#All],7,FALSE)</f>
        <v>#REF!</v>
      </c>
      <c r="BA136" s="10" t="e">
        <f>VLOOKUP($AC136,デモテーブル[#All],12,FALSE)</f>
        <v>#REF!</v>
      </c>
      <c r="BB136" s="10" t="e">
        <f>VLOOKUP($AC136,デモテーブル[#All],13,FALSE)</f>
        <v>#REF!</v>
      </c>
    </row>
    <row r="137" spans="2:54" x14ac:dyDescent="0.15">
      <c r="B137" s="76">
        <v>44819</v>
      </c>
      <c r="C137" s="164">
        <v>136</v>
      </c>
      <c r="D137" s="195" t="s">
        <v>553</v>
      </c>
      <c r="E137" s="6" t="s">
        <v>530</v>
      </c>
      <c r="G137" s="9" t="e">
        <f t="shared" si="22"/>
        <v>#VALUE!</v>
      </c>
      <c r="H137" s="10"/>
      <c r="I137" s="10"/>
      <c r="J137" s="10"/>
      <c r="K137" s="11"/>
      <c r="L137" s="14"/>
      <c r="M137" s="14"/>
      <c r="N137" s="14"/>
      <c r="O137" s="14"/>
      <c r="Z137" s="167"/>
      <c r="AA137" s="167"/>
      <c r="AB137" s="10"/>
      <c r="AC137" s="187" t="e">
        <f t="shared" si="23"/>
        <v>#VALUE!</v>
      </c>
      <c r="AD137" s="10" t="e">
        <f>VLOOKUP($AC137,デモテーブル[#All],2,FALSE)</f>
        <v>#VALUE!</v>
      </c>
      <c r="AE137" s="10" t="s">
        <v>15</v>
      </c>
      <c r="AF137" s="10">
        <f t="shared" si="24"/>
        <v>0</v>
      </c>
      <c r="AG137" s="10"/>
      <c r="AH137" s="12">
        <f t="shared" si="25"/>
        <v>0</v>
      </c>
      <c r="AI137" s="10"/>
      <c r="AJ137" s="12">
        <f t="shared" si="26"/>
        <v>0</v>
      </c>
      <c r="AK137" s="10"/>
      <c r="AL137" s="10"/>
      <c r="AM137" s="10"/>
      <c r="AN137" s="10"/>
      <c r="AO137" s="10"/>
      <c r="AP137" s="66">
        <f t="shared" si="27"/>
        <v>0</v>
      </c>
      <c r="AQ137" s="10"/>
      <c r="AR137" s="38">
        <f t="shared" si="28"/>
        <v>0</v>
      </c>
      <c r="AS137" s="56" t="e">
        <f t="shared" si="29"/>
        <v>#DIV/0!</v>
      </c>
      <c r="AT137" s="85"/>
      <c r="AU137" s="85"/>
      <c r="AV137" s="10" t="e">
        <f>VLOOKUP($AC137,デモテーブル[#All],3,FALSE)</f>
        <v>#VALUE!</v>
      </c>
      <c r="AW137" s="10" t="e">
        <f>VLOOKUP($AC137,デモテーブル[#All],4,FALSE)</f>
        <v>#VALUE!</v>
      </c>
      <c r="AX137" s="10" t="e">
        <f>VLOOKUP($AC137,デモテーブル[#All],5,FALSE)</f>
        <v>#VALUE!</v>
      </c>
      <c r="AY137" s="10" t="e">
        <f>VLOOKUP($AC137,デモテーブル[#All],6,FALSE)</f>
        <v>#VALUE!</v>
      </c>
      <c r="AZ137" s="10" t="e">
        <f>VLOOKUP($AC137,デモテーブル[#All],7,FALSE)</f>
        <v>#VALUE!</v>
      </c>
      <c r="BA137" s="10" t="e">
        <f>VLOOKUP($AC137,デモテーブル[#All],12,FALSE)</f>
        <v>#VALUE!</v>
      </c>
      <c r="BB137" s="10" t="e">
        <f>VLOOKUP($AC137,デモテーブル[#All],13,FALSE)</f>
        <v>#VALUE!</v>
      </c>
    </row>
    <row r="138" spans="2:54" x14ac:dyDescent="0.15">
      <c r="B138" s="76">
        <v>44819</v>
      </c>
      <c r="C138" s="164">
        <v>137</v>
      </c>
      <c r="D138" s="195" t="s">
        <v>553</v>
      </c>
      <c r="E138" s="6" t="s">
        <v>530</v>
      </c>
      <c r="G138" s="9" t="e">
        <f t="shared" si="22"/>
        <v>#VALUE!</v>
      </c>
      <c r="H138" s="10"/>
      <c r="I138" s="10"/>
      <c r="J138" s="10"/>
      <c r="K138" s="11"/>
      <c r="L138" s="14"/>
      <c r="M138" s="14"/>
      <c r="N138" s="14"/>
      <c r="O138" s="14"/>
      <c r="Z138" s="167"/>
      <c r="AA138" s="167"/>
      <c r="AB138" s="10"/>
      <c r="AC138" s="187" t="e">
        <f t="shared" si="23"/>
        <v>#VALUE!</v>
      </c>
      <c r="AD138" s="10" t="e">
        <f>VLOOKUP($AC138,デモテーブル[#All],2,FALSE)</f>
        <v>#VALUE!</v>
      </c>
      <c r="AE138" s="10" t="s">
        <v>15</v>
      </c>
      <c r="AF138" s="10">
        <f t="shared" si="24"/>
        <v>0</v>
      </c>
      <c r="AG138" s="10"/>
      <c r="AH138" s="12">
        <f t="shared" si="25"/>
        <v>0</v>
      </c>
      <c r="AI138" s="10"/>
      <c r="AJ138" s="12">
        <f t="shared" si="26"/>
        <v>0</v>
      </c>
      <c r="AK138" s="10"/>
      <c r="AL138" s="10"/>
      <c r="AM138" s="10"/>
      <c r="AN138" s="10"/>
      <c r="AO138" s="10"/>
      <c r="AP138" s="66">
        <f t="shared" si="27"/>
        <v>0</v>
      </c>
      <c r="AQ138" s="10"/>
      <c r="AR138" s="38">
        <f t="shared" si="28"/>
        <v>0</v>
      </c>
      <c r="AS138" s="56" t="e">
        <f t="shared" si="29"/>
        <v>#DIV/0!</v>
      </c>
      <c r="AT138" s="85"/>
      <c r="AU138" s="85"/>
      <c r="AV138" s="10" t="e">
        <f>VLOOKUP($AC138,デモテーブル[#All],3,FALSE)</f>
        <v>#VALUE!</v>
      </c>
      <c r="AW138" s="10" t="e">
        <f>VLOOKUP($AC138,デモテーブル[#All],4,FALSE)</f>
        <v>#VALUE!</v>
      </c>
      <c r="AX138" s="10" t="e">
        <f>VLOOKUP($AC138,デモテーブル[#All],5,FALSE)</f>
        <v>#VALUE!</v>
      </c>
      <c r="AY138" s="10" t="e">
        <f>VLOOKUP($AC138,デモテーブル[#All],6,FALSE)</f>
        <v>#VALUE!</v>
      </c>
      <c r="AZ138" s="10" t="e">
        <f>VLOOKUP($AC138,デモテーブル[#All],7,FALSE)</f>
        <v>#VALUE!</v>
      </c>
      <c r="BA138" s="10" t="e">
        <f>VLOOKUP($AC138,デモテーブル[#All],12,FALSE)</f>
        <v>#VALUE!</v>
      </c>
      <c r="BB138" s="10" t="e">
        <f>VLOOKUP($AC138,デモテーブル[#All],13,FALSE)</f>
        <v>#VALUE!</v>
      </c>
    </row>
    <row r="139" spans="2:54" x14ac:dyDescent="0.15">
      <c r="B139" s="76">
        <v>44819</v>
      </c>
      <c r="C139" s="164">
        <v>138</v>
      </c>
      <c r="D139" s="195" t="s">
        <v>553</v>
      </c>
      <c r="E139" s="6" t="s">
        <v>530</v>
      </c>
      <c r="G139" s="9" t="e">
        <f t="shared" si="22"/>
        <v>#VALUE!</v>
      </c>
      <c r="H139" s="10"/>
      <c r="I139" s="10"/>
      <c r="J139" s="10"/>
      <c r="K139" s="11"/>
      <c r="L139" s="14"/>
      <c r="M139" s="14"/>
      <c r="N139" s="14"/>
      <c r="O139" s="14"/>
      <c r="Z139" s="167"/>
      <c r="AA139" s="167"/>
      <c r="AB139" s="10"/>
      <c r="AC139" s="187" t="e">
        <f t="shared" si="23"/>
        <v>#VALUE!</v>
      </c>
      <c r="AD139" s="10" t="e">
        <f>VLOOKUP($AC139,デモテーブル[#All],2,FALSE)</f>
        <v>#VALUE!</v>
      </c>
      <c r="AE139" s="10" t="s">
        <v>15</v>
      </c>
      <c r="AF139" s="10">
        <f t="shared" si="24"/>
        <v>0</v>
      </c>
      <c r="AG139" s="10"/>
      <c r="AH139" s="12">
        <f t="shared" si="25"/>
        <v>0</v>
      </c>
      <c r="AI139" s="10"/>
      <c r="AJ139" s="12">
        <f t="shared" si="26"/>
        <v>0</v>
      </c>
      <c r="AK139" s="10"/>
      <c r="AL139" s="10"/>
      <c r="AM139" s="10"/>
      <c r="AN139" s="10"/>
      <c r="AO139" s="10"/>
      <c r="AP139" s="66">
        <f t="shared" si="27"/>
        <v>0</v>
      </c>
      <c r="AQ139" s="10"/>
      <c r="AR139" s="38">
        <f t="shared" si="28"/>
        <v>0</v>
      </c>
      <c r="AS139" s="56" t="e">
        <f t="shared" si="29"/>
        <v>#DIV/0!</v>
      </c>
      <c r="AT139" s="85"/>
      <c r="AU139" s="85"/>
      <c r="AV139" s="10" t="e">
        <f>VLOOKUP($AC139,デモテーブル[#All],3,FALSE)</f>
        <v>#VALUE!</v>
      </c>
      <c r="AW139" s="10" t="e">
        <f>VLOOKUP($AC139,デモテーブル[#All],4,FALSE)</f>
        <v>#VALUE!</v>
      </c>
      <c r="AX139" s="10" t="e">
        <f>VLOOKUP($AC139,デモテーブル[#All],5,FALSE)</f>
        <v>#VALUE!</v>
      </c>
      <c r="AY139" s="10" t="e">
        <f>VLOOKUP($AC139,デモテーブル[#All],6,FALSE)</f>
        <v>#VALUE!</v>
      </c>
      <c r="AZ139" s="10" t="e">
        <f>VLOOKUP($AC139,デモテーブル[#All],7,FALSE)</f>
        <v>#VALUE!</v>
      </c>
      <c r="BA139" s="10" t="e">
        <f>VLOOKUP($AC139,デモテーブル[#All],12,FALSE)</f>
        <v>#VALUE!</v>
      </c>
      <c r="BB139" s="10" t="e">
        <f>VLOOKUP($AC139,デモテーブル[#All],13,FALSE)</f>
        <v>#VALUE!</v>
      </c>
    </row>
    <row r="140" spans="2:54" x14ac:dyDescent="0.15">
      <c r="B140" s="76">
        <v>44819</v>
      </c>
      <c r="C140" s="164">
        <v>139</v>
      </c>
      <c r="D140" s="195" t="s">
        <v>553</v>
      </c>
      <c r="E140" s="6" t="s">
        <v>530</v>
      </c>
      <c r="G140" s="9" t="e">
        <f t="shared" si="22"/>
        <v>#VALUE!</v>
      </c>
      <c r="H140" s="10"/>
      <c r="I140" s="10"/>
      <c r="J140" s="10"/>
      <c r="K140" s="11"/>
      <c r="L140" s="14"/>
      <c r="M140" s="14"/>
      <c r="N140" s="14"/>
      <c r="O140" s="14"/>
      <c r="Z140" s="167"/>
      <c r="AA140" s="167"/>
      <c r="AB140" s="10"/>
      <c r="AC140" s="187" t="e">
        <f t="shared" si="23"/>
        <v>#VALUE!</v>
      </c>
      <c r="AD140" s="10" t="e">
        <f>VLOOKUP($AC140,デモテーブル[#All],2,FALSE)</f>
        <v>#VALUE!</v>
      </c>
      <c r="AE140" s="10" t="s">
        <v>15</v>
      </c>
      <c r="AF140" s="10">
        <f t="shared" si="24"/>
        <v>0</v>
      </c>
      <c r="AG140" s="10"/>
      <c r="AH140" s="12">
        <f t="shared" si="25"/>
        <v>0</v>
      </c>
      <c r="AI140" s="10"/>
      <c r="AJ140" s="12">
        <f t="shared" si="26"/>
        <v>0</v>
      </c>
      <c r="AK140" s="10"/>
      <c r="AL140" s="10"/>
      <c r="AM140" s="10"/>
      <c r="AN140" s="10"/>
      <c r="AO140" s="10"/>
      <c r="AP140" s="66">
        <f t="shared" si="27"/>
        <v>0</v>
      </c>
      <c r="AQ140" s="10"/>
      <c r="AR140" s="38">
        <f t="shared" si="28"/>
        <v>0</v>
      </c>
      <c r="AS140" s="56" t="e">
        <f t="shared" si="29"/>
        <v>#DIV/0!</v>
      </c>
      <c r="AT140" s="85"/>
      <c r="AU140" s="85"/>
      <c r="AV140" s="10" t="e">
        <f>VLOOKUP($AC140,デモテーブル[#All],3,FALSE)</f>
        <v>#VALUE!</v>
      </c>
      <c r="AW140" s="10" t="e">
        <f>VLOOKUP($AC140,デモテーブル[#All],4,FALSE)</f>
        <v>#VALUE!</v>
      </c>
      <c r="AX140" s="10" t="e">
        <f>VLOOKUP($AC140,デモテーブル[#All],5,FALSE)</f>
        <v>#VALUE!</v>
      </c>
      <c r="AY140" s="10" t="e">
        <f>VLOOKUP($AC140,デモテーブル[#All],6,FALSE)</f>
        <v>#VALUE!</v>
      </c>
      <c r="AZ140" s="10" t="e">
        <f>VLOOKUP($AC140,デモテーブル[#All],7,FALSE)</f>
        <v>#VALUE!</v>
      </c>
      <c r="BA140" s="10" t="e">
        <f>VLOOKUP($AC140,デモテーブル[#All],12,FALSE)</f>
        <v>#VALUE!</v>
      </c>
      <c r="BB140" s="10" t="e">
        <f>VLOOKUP($AC140,デモテーブル[#All],13,FALSE)</f>
        <v>#VALUE!</v>
      </c>
    </row>
    <row r="141" spans="2:54" x14ac:dyDescent="0.15">
      <c r="B141" s="76">
        <v>44819</v>
      </c>
      <c r="C141" s="164">
        <v>140</v>
      </c>
      <c r="D141" s="195" t="s">
        <v>553</v>
      </c>
      <c r="E141" s="6" t="s">
        <v>530</v>
      </c>
      <c r="G141" s="9" t="e">
        <f t="shared" si="22"/>
        <v>#VALUE!</v>
      </c>
      <c r="H141" s="10"/>
      <c r="I141" s="10"/>
      <c r="J141" s="10"/>
      <c r="K141" s="11"/>
      <c r="L141" s="14"/>
      <c r="M141" s="14"/>
      <c r="N141" s="14"/>
      <c r="O141" s="14"/>
      <c r="Z141" s="167"/>
      <c r="AA141" s="167"/>
      <c r="AB141" s="10"/>
      <c r="AC141" s="187" t="e">
        <f t="shared" si="23"/>
        <v>#VALUE!</v>
      </c>
      <c r="AD141" s="10" t="e">
        <f>VLOOKUP($AC141,デモテーブル[#All],2,FALSE)</f>
        <v>#VALUE!</v>
      </c>
      <c r="AE141" s="10" t="s">
        <v>15</v>
      </c>
      <c r="AF141" s="10">
        <f t="shared" si="24"/>
        <v>0</v>
      </c>
      <c r="AG141" s="10"/>
      <c r="AH141" s="12">
        <f t="shared" si="25"/>
        <v>0</v>
      </c>
      <c r="AI141" s="10"/>
      <c r="AJ141" s="12">
        <f t="shared" si="26"/>
        <v>0</v>
      </c>
      <c r="AK141" s="10"/>
      <c r="AL141" s="10"/>
      <c r="AM141" s="10"/>
      <c r="AN141" s="10"/>
      <c r="AO141" s="10"/>
      <c r="AP141" s="66">
        <f t="shared" si="27"/>
        <v>0</v>
      </c>
      <c r="AQ141" s="10"/>
      <c r="AR141" s="38">
        <f t="shared" si="28"/>
        <v>0</v>
      </c>
      <c r="AS141" s="56" t="e">
        <f t="shared" si="29"/>
        <v>#DIV/0!</v>
      </c>
      <c r="AT141" s="85"/>
      <c r="AU141" s="85"/>
      <c r="AV141" s="10" t="e">
        <f>VLOOKUP($AC141,デモテーブル[#All],3,FALSE)</f>
        <v>#VALUE!</v>
      </c>
      <c r="AW141" s="10" t="e">
        <f>VLOOKUP($AC141,デモテーブル[#All],4,FALSE)</f>
        <v>#VALUE!</v>
      </c>
      <c r="AX141" s="10" t="e">
        <f>VLOOKUP($AC141,デモテーブル[#All],5,FALSE)</f>
        <v>#VALUE!</v>
      </c>
      <c r="AY141" s="10" t="e">
        <f>VLOOKUP($AC141,デモテーブル[#All],6,FALSE)</f>
        <v>#VALUE!</v>
      </c>
      <c r="AZ141" s="10" t="e">
        <f>VLOOKUP($AC141,デモテーブル[#All],7,FALSE)</f>
        <v>#VALUE!</v>
      </c>
      <c r="BA141" s="10" t="e">
        <f>VLOOKUP($AC141,デモテーブル[#All],12,FALSE)</f>
        <v>#VALUE!</v>
      </c>
      <c r="BB141" s="10" t="e">
        <f>VLOOKUP($AC141,デモテーブル[#All],13,FALSE)</f>
        <v>#VALUE!</v>
      </c>
    </row>
    <row r="142" spans="2:54" x14ac:dyDescent="0.15">
      <c r="B142" s="76">
        <v>44819</v>
      </c>
      <c r="C142" s="164">
        <v>141</v>
      </c>
      <c r="D142" s="195" t="s">
        <v>553</v>
      </c>
      <c r="E142" s="6" t="s">
        <v>530</v>
      </c>
      <c r="G142" s="9" t="e">
        <f t="shared" si="22"/>
        <v>#VALUE!</v>
      </c>
      <c r="H142" s="10"/>
      <c r="I142" s="10"/>
      <c r="J142" s="10"/>
      <c r="K142" s="11"/>
      <c r="L142" s="14"/>
      <c r="M142" s="14"/>
      <c r="N142" s="14"/>
      <c r="O142" s="14"/>
      <c r="Z142" s="167"/>
      <c r="AA142" s="167"/>
      <c r="AB142" s="10"/>
      <c r="AC142" s="187" t="e">
        <f t="shared" si="23"/>
        <v>#VALUE!</v>
      </c>
      <c r="AD142" s="10" t="e">
        <f>VLOOKUP($AC142,デモテーブル[#All],2,FALSE)</f>
        <v>#VALUE!</v>
      </c>
      <c r="AE142" s="10" t="s">
        <v>15</v>
      </c>
      <c r="AF142" s="10">
        <f t="shared" si="24"/>
        <v>0</v>
      </c>
      <c r="AG142" s="10"/>
      <c r="AH142" s="12">
        <f t="shared" si="25"/>
        <v>0</v>
      </c>
      <c r="AI142" s="10"/>
      <c r="AJ142" s="12">
        <f t="shared" si="26"/>
        <v>0</v>
      </c>
      <c r="AK142" s="10"/>
      <c r="AL142" s="10"/>
      <c r="AM142" s="10"/>
      <c r="AN142" s="10"/>
      <c r="AO142" s="10"/>
      <c r="AP142" s="66">
        <f t="shared" si="27"/>
        <v>0</v>
      </c>
      <c r="AQ142" s="10"/>
      <c r="AR142" s="38">
        <f t="shared" si="28"/>
        <v>0</v>
      </c>
      <c r="AS142" s="56" t="e">
        <f t="shared" si="29"/>
        <v>#DIV/0!</v>
      </c>
      <c r="AT142" s="85"/>
      <c r="AU142" s="85"/>
      <c r="AV142" s="10" t="e">
        <f>VLOOKUP($AC142,デモテーブル[#All],3,FALSE)</f>
        <v>#VALUE!</v>
      </c>
      <c r="AW142" s="10" t="e">
        <f>VLOOKUP($AC142,デモテーブル[#All],4,FALSE)</f>
        <v>#VALUE!</v>
      </c>
      <c r="AX142" s="10" t="e">
        <f>VLOOKUP($AC142,デモテーブル[#All],5,FALSE)</f>
        <v>#VALUE!</v>
      </c>
      <c r="AY142" s="10" t="e">
        <f>VLOOKUP($AC142,デモテーブル[#All],6,FALSE)</f>
        <v>#VALUE!</v>
      </c>
      <c r="AZ142" s="10" t="e">
        <f>VLOOKUP($AC142,デモテーブル[#All],7,FALSE)</f>
        <v>#VALUE!</v>
      </c>
      <c r="BA142" s="10" t="e">
        <f>VLOOKUP($AC142,デモテーブル[#All],12,FALSE)</f>
        <v>#VALUE!</v>
      </c>
      <c r="BB142" s="10" t="e">
        <f>VLOOKUP($AC142,デモテーブル[#All],13,FALSE)</f>
        <v>#VALUE!</v>
      </c>
    </row>
    <row r="143" spans="2:54" x14ac:dyDescent="0.15">
      <c r="B143" s="76">
        <v>44819</v>
      </c>
      <c r="C143" s="164">
        <v>142</v>
      </c>
      <c r="D143" s="195" t="s">
        <v>553</v>
      </c>
      <c r="E143" s="6" t="s">
        <v>530</v>
      </c>
      <c r="G143" s="9" t="e">
        <f t="shared" si="22"/>
        <v>#VALUE!</v>
      </c>
      <c r="H143" s="10"/>
      <c r="I143" s="10"/>
      <c r="J143" s="10"/>
      <c r="K143" s="11"/>
      <c r="L143" s="14"/>
      <c r="M143" s="14"/>
      <c r="N143" s="14"/>
      <c r="O143" s="14"/>
      <c r="Z143" s="167"/>
      <c r="AA143" s="167"/>
      <c r="AB143" s="10"/>
      <c r="AC143" s="187" t="e">
        <f t="shared" si="23"/>
        <v>#VALUE!</v>
      </c>
      <c r="AD143" s="10" t="e">
        <f>VLOOKUP($AC143,デモテーブル[#All],2,FALSE)</f>
        <v>#VALUE!</v>
      </c>
      <c r="AE143" s="10" t="s">
        <v>15</v>
      </c>
      <c r="AF143" s="10">
        <f t="shared" si="24"/>
        <v>0</v>
      </c>
      <c r="AG143" s="10"/>
      <c r="AH143" s="12">
        <f t="shared" si="25"/>
        <v>0</v>
      </c>
      <c r="AI143" s="10"/>
      <c r="AJ143" s="12">
        <f t="shared" si="26"/>
        <v>0</v>
      </c>
      <c r="AK143" s="10"/>
      <c r="AL143" s="10"/>
      <c r="AM143" s="10"/>
      <c r="AN143" s="10"/>
      <c r="AO143" s="10"/>
      <c r="AP143" s="66">
        <f t="shared" si="27"/>
        <v>0</v>
      </c>
      <c r="AQ143" s="10"/>
      <c r="AR143" s="38">
        <f t="shared" si="28"/>
        <v>0</v>
      </c>
      <c r="AS143" s="56" t="e">
        <f t="shared" si="29"/>
        <v>#DIV/0!</v>
      </c>
      <c r="AT143" s="85"/>
      <c r="AU143" s="85"/>
      <c r="AV143" s="10" t="e">
        <f>VLOOKUP($AC143,デモテーブル[#All],3,FALSE)</f>
        <v>#VALUE!</v>
      </c>
      <c r="AW143" s="10" t="e">
        <f>VLOOKUP($AC143,デモテーブル[#All],4,FALSE)</f>
        <v>#VALUE!</v>
      </c>
      <c r="AX143" s="10" t="e">
        <f>VLOOKUP($AC143,デモテーブル[#All],5,FALSE)</f>
        <v>#VALUE!</v>
      </c>
      <c r="AY143" s="10" t="e">
        <f>VLOOKUP($AC143,デモテーブル[#All],6,FALSE)</f>
        <v>#VALUE!</v>
      </c>
      <c r="AZ143" s="10" t="e">
        <f>VLOOKUP($AC143,デモテーブル[#All],7,FALSE)</f>
        <v>#VALUE!</v>
      </c>
      <c r="BA143" s="10" t="e">
        <f>VLOOKUP($AC143,デモテーブル[#All],12,FALSE)</f>
        <v>#VALUE!</v>
      </c>
      <c r="BB143" s="10" t="e">
        <f>VLOOKUP($AC143,デモテーブル[#All],13,FALSE)</f>
        <v>#VALUE!</v>
      </c>
    </row>
    <row r="144" spans="2:54" x14ac:dyDescent="0.15">
      <c r="B144" s="76">
        <v>44819</v>
      </c>
      <c r="C144" s="164">
        <v>143</v>
      </c>
      <c r="D144" s="195" t="s">
        <v>553</v>
      </c>
      <c r="E144" s="6" t="s">
        <v>530</v>
      </c>
      <c r="G144" s="9" t="e">
        <f t="shared" si="22"/>
        <v>#VALUE!</v>
      </c>
      <c r="H144" s="10"/>
      <c r="I144" s="10"/>
      <c r="J144" s="10"/>
      <c r="K144" s="11"/>
      <c r="L144" s="14"/>
      <c r="M144" s="14"/>
      <c r="N144" s="14"/>
      <c r="O144" s="14"/>
      <c r="Z144" s="167"/>
      <c r="AA144" s="167"/>
      <c r="AB144" s="10"/>
      <c r="AC144" s="187" t="e">
        <f t="shared" si="23"/>
        <v>#VALUE!</v>
      </c>
      <c r="AD144" s="10" t="e">
        <f>VLOOKUP($AC144,デモテーブル[#All],2,FALSE)</f>
        <v>#VALUE!</v>
      </c>
      <c r="AE144" s="10" t="s">
        <v>15</v>
      </c>
      <c r="AF144" s="10">
        <f t="shared" si="24"/>
        <v>0</v>
      </c>
      <c r="AG144" s="10"/>
      <c r="AH144" s="12">
        <f t="shared" si="25"/>
        <v>0</v>
      </c>
      <c r="AI144" s="10"/>
      <c r="AJ144" s="12">
        <f t="shared" si="26"/>
        <v>0</v>
      </c>
      <c r="AK144" s="10"/>
      <c r="AL144" s="10"/>
      <c r="AM144" s="10"/>
      <c r="AN144" s="10"/>
      <c r="AO144" s="10"/>
      <c r="AP144" s="66">
        <f t="shared" si="27"/>
        <v>0</v>
      </c>
      <c r="AQ144" s="10"/>
      <c r="AR144" s="38">
        <f t="shared" si="28"/>
        <v>0</v>
      </c>
      <c r="AS144" s="56" t="e">
        <f t="shared" si="29"/>
        <v>#DIV/0!</v>
      </c>
      <c r="AT144" s="85"/>
      <c r="AU144" s="85"/>
      <c r="AV144" s="10" t="e">
        <f>VLOOKUP($AC144,デモテーブル[#All],3,FALSE)</f>
        <v>#VALUE!</v>
      </c>
      <c r="AW144" s="10" t="e">
        <f>VLOOKUP($AC144,デモテーブル[#All],4,FALSE)</f>
        <v>#VALUE!</v>
      </c>
      <c r="AX144" s="10" t="e">
        <f>VLOOKUP($AC144,デモテーブル[#All],5,FALSE)</f>
        <v>#VALUE!</v>
      </c>
      <c r="AY144" s="10" t="e">
        <f>VLOOKUP($AC144,デモテーブル[#All],6,FALSE)</f>
        <v>#VALUE!</v>
      </c>
      <c r="AZ144" s="10" t="e">
        <f>VLOOKUP($AC144,デモテーブル[#All],7,FALSE)</f>
        <v>#VALUE!</v>
      </c>
      <c r="BA144" s="10" t="e">
        <f>VLOOKUP($AC144,デモテーブル[#All],12,FALSE)</f>
        <v>#VALUE!</v>
      </c>
      <c r="BB144" s="10" t="e">
        <f>VLOOKUP($AC144,デモテーブル[#All],13,FALSE)</f>
        <v>#VALUE!</v>
      </c>
    </row>
    <row r="145" spans="2:54" x14ac:dyDescent="0.15">
      <c r="B145" s="76">
        <v>44819</v>
      </c>
      <c r="C145" s="164">
        <v>144</v>
      </c>
      <c r="D145" s="195" t="s">
        <v>553</v>
      </c>
      <c r="E145" s="6" t="s">
        <v>530</v>
      </c>
      <c r="G145" s="9" t="e">
        <f t="shared" si="22"/>
        <v>#VALUE!</v>
      </c>
      <c r="H145" s="10"/>
      <c r="I145" s="10"/>
      <c r="J145" s="10"/>
      <c r="K145" s="11"/>
      <c r="L145" s="14"/>
      <c r="M145" s="14"/>
      <c r="N145" s="14"/>
      <c r="O145" s="14"/>
      <c r="Z145" s="167"/>
      <c r="AA145" s="167"/>
      <c r="AB145" s="10"/>
      <c r="AC145" s="187" t="e">
        <f t="shared" si="23"/>
        <v>#VALUE!</v>
      </c>
      <c r="AD145" s="10" t="e">
        <f>VLOOKUP($AC145,デモテーブル[#All],2,FALSE)</f>
        <v>#VALUE!</v>
      </c>
      <c r="AE145" s="10" t="s">
        <v>15</v>
      </c>
      <c r="AF145" s="10">
        <f t="shared" si="24"/>
        <v>0</v>
      </c>
      <c r="AG145" s="10"/>
      <c r="AH145" s="12">
        <f t="shared" si="25"/>
        <v>0</v>
      </c>
      <c r="AI145" s="10"/>
      <c r="AJ145" s="12">
        <f t="shared" si="26"/>
        <v>0</v>
      </c>
      <c r="AK145" s="10"/>
      <c r="AL145" s="10"/>
      <c r="AM145" s="10"/>
      <c r="AN145" s="10"/>
      <c r="AO145" s="10"/>
      <c r="AP145" s="66">
        <f t="shared" si="27"/>
        <v>0</v>
      </c>
      <c r="AQ145" s="10"/>
      <c r="AR145" s="38">
        <f t="shared" si="28"/>
        <v>0</v>
      </c>
      <c r="AS145" s="56" t="e">
        <f t="shared" si="29"/>
        <v>#DIV/0!</v>
      </c>
      <c r="AT145" s="85"/>
      <c r="AU145" s="85"/>
      <c r="AV145" s="10" t="e">
        <f>VLOOKUP($AC145,デモテーブル[#All],3,FALSE)</f>
        <v>#VALUE!</v>
      </c>
      <c r="AW145" s="10" t="e">
        <f>VLOOKUP($AC145,デモテーブル[#All],4,FALSE)</f>
        <v>#VALUE!</v>
      </c>
      <c r="AX145" s="10" t="e">
        <f>VLOOKUP($AC145,デモテーブル[#All],5,FALSE)</f>
        <v>#VALUE!</v>
      </c>
      <c r="AY145" s="10" t="e">
        <f>VLOOKUP($AC145,デモテーブル[#All],6,FALSE)</f>
        <v>#VALUE!</v>
      </c>
      <c r="AZ145" s="10" t="e">
        <f>VLOOKUP($AC145,デモテーブル[#All],7,FALSE)</f>
        <v>#VALUE!</v>
      </c>
      <c r="BA145" s="10" t="e">
        <f>VLOOKUP($AC145,デモテーブル[#All],12,FALSE)</f>
        <v>#VALUE!</v>
      </c>
      <c r="BB145" s="10" t="e">
        <f>VLOOKUP($AC145,デモテーブル[#All],13,FALSE)</f>
        <v>#VALUE!</v>
      </c>
    </row>
    <row r="146" spans="2:54" x14ac:dyDescent="0.15">
      <c r="B146" s="76">
        <v>44819</v>
      </c>
      <c r="C146" s="164">
        <v>145</v>
      </c>
      <c r="D146" s="195" t="s">
        <v>553</v>
      </c>
      <c r="E146" s="6" t="s">
        <v>530</v>
      </c>
      <c r="G146" s="9" t="e">
        <f t="shared" si="22"/>
        <v>#VALUE!</v>
      </c>
      <c r="H146" s="10"/>
      <c r="I146" s="10"/>
      <c r="J146" s="10"/>
      <c r="K146" s="11"/>
      <c r="L146" s="14"/>
      <c r="M146" s="14"/>
      <c r="N146" s="14"/>
      <c r="O146" s="14"/>
      <c r="Z146" s="167"/>
      <c r="AA146" s="167"/>
      <c r="AB146" s="10"/>
      <c r="AC146" s="187" t="e">
        <f t="shared" si="23"/>
        <v>#VALUE!</v>
      </c>
      <c r="AD146" s="10" t="e">
        <f>VLOOKUP($AC146,デモテーブル[#All],2,FALSE)</f>
        <v>#VALUE!</v>
      </c>
      <c r="AE146" s="10" t="s">
        <v>15</v>
      </c>
      <c r="AF146" s="10">
        <f t="shared" si="24"/>
        <v>0</v>
      </c>
      <c r="AG146" s="10"/>
      <c r="AH146" s="12">
        <f t="shared" si="25"/>
        <v>0</v>
      </c>
      <c r="AI146" s="10"/>
      <c r="AJ146" s="12">
        <f t="shared" si="26"/>
        <v>0</v>
      </c>
      <c r="AK146" s="10"/>
      <c r="AL146" s="10"/>
      <c r="AM146" s="10"/>
      <c r="AN146" s="10"/>
      <c r="AO146" s="10"/>
      <c r="AP146" s="66">
        <f t="shared" si="27"/>
        <v>0</v>
      </c>
      <c r="AQ146" s="10"/>
      <c r="AR146" s="38">
        <f t="shared" si="28"/>
        <v>0</v>
      </c>
      <c r="AS146" s="56" t="e">
        <f t="shared" si="29"/>
        <v>#DIV/0!</v>
      </c>
      <c r="AT146" s="85"/>
      <c r="AU146" s="85"/>
      <c r="AV146" s="10" t="e">
        <f>VLOOKUP($AC146,デモテーブル[#All],3,FALSE)</f>
        <v>#VALUE!</v>
      </c>
      <c r="AW146" s="10" t="e">
        <f>VLOOKUP($AC146,デモテーブル[#All],4,FALSE)</f>
        <v>#VALUE!</v>
      </c>
      <c r="AX146" s="10" t="e">
        <f>VLOOKUP($AC146,デモテーブル[#All],5,FALSE)</f>
        <v>#VALUE!</v>
      </c>
      <c r="AY146" s="10" t="e">
        <f>VLOOKUP($AC146,デモテーブル[#All],6,FALSE)</f>
        <v>#VALUE!</v>
      </c>
      <c r="AZ146" s="10" t="e">
        <f>VLOOKUP($AC146,デモテーブル[#All],7,FALSE)</f>
        <v>#VALUE!</v>
      </c>
      <c r="BA146" s="10" t="e">
        <f>VLOOKUP($AC146,デモテーブル[#All],12,FALSE)</f>
        <v>#VALUE!</v>
      </c>
      <c r="BB146" s="10" t="e">
        <f>VLOOKUP($AC146,デモテーブル[#All],13,FALSE)</f>
        <v>#VALUE!</v>
      </c>
    </row>
    <row r="147" spans="2:54" x14ac:dyDescent="0.15">
      <c r="B147" s="76">
        <v>44819</v>
      </c>
      <c r="C147" s="164">
        <v>146</v>
      </c>
      <c r="D147" s="195" t="s">
        <v>553</v>
      </c>
      <c r="E147" s="6" t="s">
        <v>530</v>
      </c>
      <c r="G147" s="9" t="e">
        <f t="shared" si="22"/>
        <v>#VALUE!</v>
      </c>
      <c r="H147" s="10"/>
      <c r="I147" s="10"/>
      <c r="J147" s="10"/>
      <c r="K147" s="11"/>
      <c r="L147" s="14"/>
      <c r="M147" s="14"/>
      <c r="N147" s="14"/>
      <c r="O147" s="14"/>
      <c r="Z147" s="167"/>
      <c r="AA147" s="167"/>
      <c r="AB147" s="10"/>
      <c r="AC147" s="187" t="e">
        <f t="shared" si="23"/>
        <v>#VALUE!</v>
      </c>
      <c r="AD147" s="10" t="e">
        <f>VLOOKUP($AC147,デモテーブル[#All],2,FALSE)</f>
        <v>#VALUE!</v>
      </c>
      <c r="AE147" s="10" t="s">
        <v>15</v>
      </c>
      <c r="AF147" s="10">
        <f t="shared" si="24"/>
        <v>0</v>
      </c>
      <c r="AG147" s="10"/>
      <c r="AH147" s="12">
        <f t="shared" si="25"/>
        <v>0</v>
      </c>
      <c r="AI147" s="10"/>
      <c r="AJ147" s="12">
        <f t="shared" si="26"/>
        <v>0</v>
      </c>
      <c r="AK147" s="10"/>
      <c r="AL147" s="10"/>
      <c r="AM147" s="10"/>
      <c r="AN147" s="10"/>
      <c r="AO147" s="10"/>
      <c r="AP147" s="66">
        <f t="shared" si="27"/>
        <v>0</v>
      </c>
      <c r="AQ147" s="10"/>
      <c r="AR147" s="38">
        <f t="shared" si="28"/>
        <v>0</v>
      </c>
      <c r="AS147" s="56" t="e">
        <f t="shared" si="29"/>
        <v>#DIV/0!</v>
      </c>
      <c r="AT147" s="85"/>
      <c r="AU147" s="85"/>
      <c r="AV147" s="10" t="e">
        <f>VLOOKUP($AC147,デモテーブル[#All],3,FALSE)</f>
        <v>#VALUE!</v>
      </c>
      <c r="AW147" s="10" t="e">
        <f>VLOOKUP($AC147,デモテーブル[#All],4,FALSE)</f>
        <v>#VALUE!</v>
      </c>
      <c r="AX147" s="10" t="e">
        <f>VLOOKUP($AC147,デモテーブル[#All],5,FALSE)</f>
        <v>#VALUE!</v>
      </c>
      <c r="AY147" s="10" t="e">
        <f>VLOOKUP($AC147,デモテーブル[#All],6,FALSE)</f>
        <v>#VALUE!</v>
      </c>
      <c r="AZ147" s="10" t="e">
        <f>VLOOKUP($AC147,デモテーブル[#All],7,FALSE)</f>
        <v>#VALUE!</v>
      </c>
      <c r="BA147" s="10" t="e">
        <f>VLOOKUP($AC147,デモテーブル[#All],12,FALSE)</f>
        <v>#VALUE!</v>
      </c>
      <c r="BB147" s="10" t="e">
        <f>VLOOKUP($AC147,デモテーブル[#All],13,FALSE)</f>
        <v>#VALUE!</v>
      </c>
    </row>
    <row r="148" spans="2:54" x14ac:dyDescent="0.15">
      <c r="B148" s="76">
        <v>44819</v>
      </c>
      <c r="C148" s="164">
        <v>147</v>
      </c>
      <c r="D148" s="195" t="s">
        <v>553</v>
      </c>
      <c r="E148" s="6" t="s">
        <v>530</v>
      </c>
      <c r="G148" s="9" t="e">
        <f t="shared" si="22"/>
        <v>#VALUE!</v>
      </c>
      <c r="H148" s="10"/>
      <c r="I148" s="10"/>
      <c r="J148" s="10"/>
      <c r="K148" s="11"/>
      <c r="L148" s="14"/>
      <c r="M148" s="14"/>
      <c r="N148" s="14"/>
      <c r="O148" s="14"/>
      <c r="Z148" s="167"/>
      <c r="AA148" s="167"/>
      <c r="AB148" s="10"/>
      <c r="AC148" s="187" t="e">
        <f t="shared" si="23"/>
        <v>#VALUE!</v>
      </c>
      <c r="AD148" s="10" t="e">
        <f>VLOOKUP($AC148,デモテーブル[#All],2,FALSE)</f>
        <v>#VALUE!</v>
      </c>
      <c r="AE148" s="10" t="s">
        <v>15</v>
      </c>
      <c r="AF148" s="10">
        <f t="shared" si="24"/>
        <v>0</v>
      </c>
      <c r="AG148" s="10"/>
      <c r="AH148" s="12">
        <f t="shared" si="25"/>
        <v>0</v>
      </c>
      <c r="AI148" s="10"/>
      <c r="AJ148" s="12">
        <f t="shared" si="26"/>
        <v>0</v>
      </c>
      <c r="AK148" s="10"/>
      <c r="AL148" s="10"/>
      <c r="AM148" s="10"/>
      <c r="AN148" s="10"/>
      <c r="AO148" s="10"/>
      <c r="AP148" s="66">
        <f t="shared" si="27"/>
        <v>0</v>
      </c>
      <c r="AQ148" s="10"/>
      <c r="AR148" s="38">
        <f t="shared" si="28"/>
        <v>0</v>
      </c>
      <c r="AS148" s="56" t="e">
        <f t="shared" si="29"/>
        <v>#DIV/0!</v>
      </c>
      <c r="AT148" s="85"/>
      <c r="AU148" s="85"/>
      <c r="AV148" s="10" t="e">
        <f>VLOOKUP($AC148,デモテーブル[#All],3,FALSE)</f>
        <v>#VALUE!</v>
      </c>
      <c r="AW148" s="10" t="e">
        <f>VLOOKUP($AC148,デモテーブル[#All],4,FALSE)</f>
        <v>#VALUE!</v>
      </c>
      <c r="AX148" s="10" t="e">
        <f>VLOOKUP($AC148,デモテーブル[#All],5,FALSE)</f>
        <v>#VALUE!</v>
      </c>
      <c r="AY148" s="10" t="e">
        <f>VLOOKUP($AC148,デモテーブル[#All],6,FALSE)</f>
        <v>#VALUE!</v>
      </c>
      <c r="AZ148" s="10" t="e">
        <f>VLOOKUP($AC148,デモテーブル[#All],7,FALSE)</f>
        <v>#VALUE!</v>
      </c>
      <c r="BA148" s="10" t="e">
        <f>VLOOKUP($AC148,デモテーブル[#All],12,FALSE)</f>
        <v>#VALUE!</v>
      </c>
      <c r="BB148" s="10" t="e">
        <f>VLOOKUP($AC148,デモテーブル[#All],13,FALSE)</f>
        <v>#VALUE!</v>
      </c>
    </row>
    <row r="149" spans="2:54" x14ac:dyDescent="0.15">
      <c r="B149" s="76">
        <v>44819</v>
      </c>
      <c r="C149" s="164">
        <v>148</v>
      </c>
      <c r="D149" s="195" t="s">
        <v>553</v>
      </c>
      <c r="E149" s="6" t="s">
        <v>530</v>
      </c>
      <c r="G149" s="9" t="e">
        <f t="shared" si="22"/>
        <v>#VALUE!</v>
      </c>
      <c r="H149" s="10"/>
      <c r="I149" s="10"/>
      <c r="J149" s="10"/>
      <c r="K149" s="11"/>
      <c r="L149" s="14"/>
      <c r="M149" s="14"/>
      <c r="N149" s="14"/>
      <c r="O149" s="14"/>
      <c r="Z149" s="167"/>
      <c r="AA149" s="167"/>
      <c r="AB149" s="10"/>
      <c r="AC149" s="187" t="e">
        <f t="shared" si="23"/>
        <v>#VALUE!</v>
      </c>
      <c r="AD149" s="10" t="e">
        <f>VLOOKUP($AC149,デモテーブル[#All],2,FALSE)</f>
        <v>#VALUE!</v>
      </c>
      <c r="AE149" s="10" t="s">
        <v>15</v>
      </c>
      <c r="AF149" s="10">
        <f t="shared" si="24"/>
        <v>0</v>
      </c>
      <c r="AG149" s="10"/>
      <c r="AH149" s="12">
        <f t="shared" si="25"/>
        <v>0</v>
      </c>
      <c r="AI149" s="10"/>
      <c r="AJ149" s="12">
        <f t="shared" si="26"/>
        <v>0</v>
      </c>
      <c r="AK149" s="10"/>
      <c r="AL149" s="10"/>
      <c r="AM149" s="10"/>
      <c r="AN149" s="10"/>
      <c r="AO149" s="10"/>
      <c r="AP149" s="66">
        <f t="shared" si="27"/>
        <v>0</v>
      </c>
      <c r="AQ149" s="10"/>
      <c r="AR149" s="38">
        <f t="shared" si="28"/>
        <v>0</v>
      </c>
      <c r="AS149" s="56" t="e">
        <f t="shared" si="29"/>
        <v>#DIV/0!</v>
      </c>
      <c r="AT149" s="85"/>
      <c r="AU149" s="85"/>
      <c r="AV149" s="10" t="e">
        <f>VLOOKUP($AC149,デモテーブル[#All],3,FALSE)</f>
        <v>#VALUE!</v>
      </c>
      <c r="AW149" s="10" t="e">
        <f>VLOOKUP($AC149,デモテーブル[#All],4,FALSE)</f>
        <v>#VALUE!</v>
      </c>
      <c r="AX149" s="10" t="e">
        <f>VLOOKUP($AC149,デモテーブル[#All],5,FALSE)</f>
        <v>#VALUE!</v>
      </c>
      <c r="AY149" s="10" t="e">
        <f>VLOOKUP($AC149,デモテーブル[#All],6,FALSE)</f>
        <v>#VALUE!</v>
      </c>
      <c r="AZ149" s="10" t="e">
        <f>VLOOKUP($AC149,デモテーブル[#All],7,FALSE)</f>
        <v>#VALUE!</v>
      </c>
      <c r="BA149" s="10" t="e">
        <f>VLOOKUP($AC149,デモテーブル[#All],12,FALSE)</f>
        <v>#VALUE!</v>
      </c>
      <c r="BB149" s="10" t="e">
        <f>VLOOKUP($AC149,デモテーブル[#All],13,FALSE)</f>
        <v>#VALUE!</v>
      </c>
    </row>
    <row r="150" spans="2:54" x14ac:dyDescent="0.15">
      <c r="B150" s="76">
        <v>44819</v>
      </c>
      <c r="C150" s="164">
        <v>149</v>
      </c>
      <c r="D150" s="195" t="s">
        <v>553</v>
      </c>
      <c r="E150" s="6" t="s">
        <v>530</v>
      </c>
      <c r="G150" s="9" t="e">
        <f t="shared" si="22"/>
        <v>#VALUE!</v>
      </c>
      <c r="H150" s="10"/>
      <c r="I150" s="10"/>
      <c r="J150" s="10"/>
      <c r="K150" s="11"/>
      <c r="L150" s="14"/>
      <c r="M150" s="14"/>
      <c r="N150" s="14"/>
      <c r="O150" s="14"/>
      <c r="Z150" s="167"/>
      <c r="AA150" s="167"/>
      <c r="AB150" s="10"/>
      <c r="AC150" s="187" t="e">
        <f t="shared" si="23"/>
        <v>#VALUE!</v>
      </c>
      <c r="AD150" s="10" t="e">
        <f>VLOOKUP($AC150,デモテーブル[#All],2,FALSE)</f>
        <v>#VALUE!</v>
      </c>
      <c r="AE150" s="10" t="s">
        <v>15</v>
      </c>
      <c r="AF150" s="10">
        <f t="shared" si="24"/>
        <v>0</v>
      </c>
      <c r="AG150" s="10"/>
      <c r="AH150" s="12">
        <f t="shared" si="25"/>
        <v>0</v>
      </c>
      <c r="AI150" s="10"/>
      <c r="AJ150" s="12">
        <f t="shared" si="26"/>
        <v>0</v>
      </c>
      <c r="AK150" s="10"/>
      <c r="AL150" s="10"/>
      <c r="AM150" s="10"/>
      <c r="AN150" s="10"/>
      <c r="AO150" s="10"/>
      <c r="AP150" s="66">
        <f t="shared" si="27"/>
        <v>0</v>
      </c>
      <c r="AQ150" s="10"/>
      <c r="AR150" s="38">
        <f t="shared" si="28"/>
        <v>0</v>
      </c>
      <c r="AS150" s="56" t="e">
        <f t="shared" si="29"/>
        <v>#DIV/0!</v>
      </c>
      <c r="AT150" s="85"/>
      <c r="AU150" s="85"/>
      <c r="AV150" s="10" t="e">
        <f>VLOOKUP($AC150,デモテーブル[#All],3,FALSE)</f>
        <v>#VALUE!</v>
      </c>
      <c r="AW150" s="10" t="e">
        <f>VLOOKUP($AC150,デモテーブル[#All],4,FALSE)</f>
        <v>#VALUE!</v>
      </c>
      <c r="AX150" s="10" t="e">
        <f>VLOOKUP($AC150,デモテーブル[#All],5,FALSE)</f>
        <v>#VALUE!</v>
      </c>
      <c r="AY150" s="10" t="e">
        <f>VLOOKUP($AC150,デモテーブル[#All],6,FALSE)</f>
        <v>#VALUE!</v>
      </c>
      <c r="AZ150" s="10" t="e">
        <f>VLOOKUP($AC150,デモテーブル[#All],7,FALSE)</f>
        <v>#VALUE!</v>
      </c>
      <c r="BA150" s="10" t="e">
        <f>VLOOKUP($AC150,デモテーブル[#All],12,FALSE)</f>
        <v>#VALUE!</v>
      </c>
      <c r="BB150" s="10" t="e">
        <f>VLOOKUP($AC150,デモテーブル[#All],13,FALSE)</f>
        <v>#VALUE!</v>
      </c>
    </row>
    <row r="151" spans="2:54" x14ac:dyDescent="0.15">
      <c r="B151" s="76">
        <v>44819</v>
      </c>
      <c r="C151" s="164">
        <v>150</v>
      </c>
      <c r="D151" s="195" t="s">
        <v>553</v>
      </c>
      <c r="E151" s="6" t="s">
        <v>530</v>
      </c>
      <c r="G151" s="9" t="e">
        <f t="shared" si="22"/>
        <v>#VALUE!</v>
      </c>
      <c r="H151" s="10"/>
      <c r="I151" s="10"/>
      <c r="J151" s="10"/>
      <c r="K151" s="11"/>
      <c r="L151" s="14"/>
      <c r="M151" s="14"/>
      <c r="N151" s="14"/>
      <c r="O151" s="14"/>
      <c r="Z151" s="167"/>
      <c r="AA151" s="167"/>
      <c r="AB151" s="10"/>
      <c r="AC151" s="187" t="e">
        <f t="shared" si="23"/>
        <v>#VALUE!</v>
      </c>
      <c r="AD151" s="10" t="e">
        <f>VLOOKUP($AC151,デモテーブル[#All],2,FALSE)</f>
        <v>#VALUE!</v>
      </c>
      <c r="AE151" s="10" t="s">
        <v>15</v>
      </c>
      <c r="AF151" s="10">
        <f t="shared" si="24"/>
        <v>0</v>
      </c>
      <c r="AG151" s="10"/>
      <c r="AH151" s="12">
        <f t="shared" si="25"/>
        <v>0</v>
      </c>
      <c r="AI151" s="10"/>
      <c r="AJ151" s="12">
        <f t="shared" si="26"/>
        <v>0</v>
      </c>
      <c r="AK151" s="10"/>
      <c r="AL151" s="10"/>
      <c r="AM151" s="10"/>
      <c r="AN151" s="10"/>
      <c r="AO151" s="10"/>
      <c r="AP151" s="66">
        <f t="shared" si="27"/>
        <v>0</v>
      </c>
      <c r="AQ151" s="10"/>
      <c r="AR151" s="38">
        <f t="shared" si="28"/>
        <v>0</v>
      </c>
      <c r="AS151" s="56" t="e">
        <f t="shared" si="29"/>
        <v>#DIV/0!</v>
      </c>
      <c r="AT151" s="85"/>
      <c r="AU151" s="85"/>
      <c r="AV151" s="10" t="e">
        <f>VLOOKUP($AC151,デモテーブル[#All],3,FALSE)</f>
        <v>#VALUE!</v>
      </c>
      <c r="AW151" s="10" t="e">
        <f>VLOOKUP($AC151,デモテーブル[#All],4,FALSE)</f>
        <v>#VALUE!</v>
      </c>
      <c r="AX151" s="10" t="e">
        <f>VLOOKUP($AC151,デモテーブル[#All],5,FALSE)</f>
        <v>#VALUE!</v>
      </c>
      <c r="AY151" s="10" t="e">
        <f>VLOOKUP($AC151,デモテーブル[#All],6,FALSE)</f>
        <v>#VALUE!</v>
      </c>
      <c r="AZ151" s="10" t="e">
        <f>VLOOKUP($AC151,デモテーブル[#All],7,FALSE)</f>
        <v>#VALUE!</v>
      </c>
      <c r="BA151" s="10" t="e">
        <f>VLOOKUP($AC151,デモテーブル[#All],12,FALSE)</f>
        <v>#VALUE!</v>
      </c>
      <c r="BB151" s="10" t="e">
        <f>VLOOKUP($AC151,デモテーブル[#All],13,FALSE)</f>
        <v>#VALUE!</v>
      </c>
    </row>
    <row r="152" spans="2:54" x14ac:dyDescent="0.15">
      <c r="B152" s="76">
        <v>44819</v>
      </c>
      <c r="C152" s="164">
        <v>151</v>
      </c>
      <c r="D152" s="195" t="s">
        <v>553</v>
      </c>
      <c r="E152" s="6" t="s">
        <v>530</v>
      </c>
      <c r="G152" s="9" t="e">
        <f t="shared" si="22"/>
        <v>#VALUE!</v>
      </c>
      <c r="H152" s="10"/>
      <c r="I152" s="10"/>
      <c r="J152" s="10"/>
      <c r="K152" s="11"/>
      <c r="L152" s="14"/>
      <c r="M152" s="14"/>
      <c r="N152" s="14"/>
      <c r="O152" s="14"/>
      <c r="Z152" s="167"/>
      <c r="AA152" s="167"/>
      <c r="AB152" s="10"/>
      <c r="AC152" s="187" t="e">
        <f t="shared" si="23"/>
        <v>#VALUE!</v>
      </c>
      <c r="AD152" s="10" t="e">
        <f>VLOOKUP($AC152,デモテーブル[#All],2,FALSE)</f>
        <v>#VALUE!</v>
      </c>
      <c r="AE152" s="10" t="s">
        <v>15</v>
      </c>
      <c r="AF152" s="10">
        <f t="shared" si="24"/>
        <v>0</v>
      </c>
      <c r="AG152" s="10"/>
      <c r="AH152" s="12">
        <f t="shared" si="25"/>
        <v>0</v>
      </c>
      <c r="AI152" s="10"/>
      <c r="AJ152" s="12">
        <f t="shared" si="26"/>
        <v>0</v>
      </c>
      <c r="AK152" s="10"/>
      <c r="AL152" s="10"/>
      <c r="AM152" s="10"/>
      <c r="AN152" s="10"/>
      <c r="AO152" s="10"/>
      <c r="AP152" s="66">
        <f t="shared" si="27"/>
        <v>0</v>
      </c>
      <c r="AQ152" s="10"/>
      <c r="AR152" s="38">
        <f t="shared" si="28"/>
        <v>0</v>
      </c>
      <c r="AS152" s="56" t="e">
        <f t="shared" si="29"/>
        <v>#DIV/0!</v>
      </c>
      <c r="AT152" s="85"/>
      <c r="AU152" s="85"/>
      <c r="AV152" s="10" t="e">
        <f>VLOOKUP($AC152,デモテーブル[#All],3,FALSE)</f>
        <v>#VALUE!</v>
      </c>
      <c r="AW152" s="10" t="e">
        <f>VLOOKUP($AC152,デモテーブル[#All],4,FALSE)</f>
        <v>#VALUE!</v>
      </c>
      <c r="AX152" s="10" t="e">
        <f>VLOOKUP($AC152,デモテーブル[#All],5,FALSE)</f>
        <v>#VALUE!</v>
      </c>
      <c r="AY152" s="10" t="e">
        <f>VLOOKUP($AC152,デモテーブル[#All],6,FALSE)</f>
        <v>#VALUE!</v>
      </c>
      <c r="AZ152" s="10" t="e">
        <f>VLOOKUP($AC152,デモテーブル[#All],7,FALSE)</f>
        <v>#VALUE!</v>
      </c>
      <c r="BA152" s="10" t="e">
        <f>VLOOKUP($AC152,デモテーブル[#All],12,FALSE)</f>
        <v>#VALUE!</v>
      </c>
      <c r="BB152" s="10" t="e">
        <f>VLOOKUP($AC152,デモテーブル[#All],13,FALSE)</f>
        <v>#VALUE!</v>
      </c>
    </row>
    <row r="153" spans="2:54" x14ac:dyDescent="0.15">
      <c r="B153" s="76">
        <v>44819</v>
      </c>
      <c r="C153" s="164">
        <v>152</v>
      </c>
      <c r="D153" s="195" t="s">
        <v>553</v>
      </c>
      <c r="E153" s="6" t="s">
        <v>530</v>
      </c>
      <c r="G153" s="9" t="e">
        <f t="shared" si="22"/>
        <v>#VALUE!</v>
      </c>
      <c r="H153" s="10"/>
      <c r="I153" s="10"/>
      <c r="J153" s="10"/>
      <c r="K153" s="11"/>
      <c r="L153" s="14"/>
      <c r="M153" s="14"/>
      <c r="N153" s="14"/>
      <c r="O153" s="14"/>
      <c r="Z153" s="167"/>
      <c r="AA153" s="167"/>
      <c r="AB153" s="10"/>
      <c r="AC153" s="187" t="e">
        <f t="shared" si="23"/>
        <v>#VALUE!</v>
      </c>
      <c r="AD153" s="10" t="e">
        <f>VLOOKUP($AC153,デモテーブル[#All],2,FALSE)</f>
        <v>#VALUE!</v>
      </c>
      <c r="AE153" s="10" t="s">
        <v>15</v>
      </c>
      <c r="AF153" s="10">
        <f t="shared" si="24"/>
        <v>0</v>
      </c>
      <c r="AG153" s="10"/>
      <c r="AH153" s="12">
        <f t="shared" si="25"/>
        <v>0</v>
      </c>
      <c r="AI153" s="10"/>
      <c r="AJ153" s="12">
        <f t="shared" si="26"/>
        <v>0</v>
      </c>
      <c r="AK153" s="10"/>
      <c r="AL153" s="10"/>
      <c r="AM153" s="10"/>
      <c r="AN153" s="10"/>
      <c r="AO153" s="10"/>
      <c r="AP153" s="66">
        <f t="shared" si="27"/>
        <v>0</v>
      </c>
      <c r="AQ153" s="10"/>
      <c r="AR153" s="38">
        <f t="shared" si="28"/>
        <v>0</v>
      </c>
      <c r="AS153" s="56" t="e">
        <f t="shared" si="29"/>
        <v>#DIV/0!</v>
      </c>
      <c r="AT153" s="85"/>
      <c r="AU153" s="85"/>
      <c r="AV153" s="10" t="e">
        <f>VLOOKUP($AC153,デモテーブル[#All],3,FALSE)</f>
        <v>#VALUE!</v>
      </c>
      <c r="AW153" s="10" t="e">
        <f>VLOOKUP($AC153,デモテーブル[#All],4,FALSE)</f>
        <v>#VALUE!</v>
      </c>
      <c r="AX153" s="10" t="e">
        <f>VLOOKUP($AC153,デモテーブル[#All],5,FALSE)</f>
        <v>#VALUE!</v>
      </c>
      <c r="AY153" s="10" t="e">
        <f>VLOOKUP($AC153,デモテーブル[#All],6,FALSE)</f>
        <v>#VALUE!</v>
      </c>
      <c r="AZ153" s="10" t="e">
        <f>VLOOKUP($AC153,デモテーブル[#All],7,FALSE)</f>
        <v>#VALUE!</v>
      </c>
      <c r="BA153" s="10" t="e">
        <f>VLOOKUP($AC153,デモテーブル[#All],12,FALSE)</f>
        <v>#VALUE!</v>
      </c>
      <c r="BB153" s="10" t="e">
        <f>VLOOKUP($AC153,デモテーブル[#All],13,FALSE)</f>
        <v>#VALUE!</v>
      </c>
    </row>
    <row r="154" spans="2:54" x14ac:dyDescent="0.15">
      <c r="B154" s="76">
        <v>44819</v>
      </c>
      <c r="C154" s="164">
        <v>153</v>
      </c>
      <c r="D154" s="195" t="s">
        <v>553</v>
      </c>
      <c r="E154" s="6" t="s">
        <v>530</v>
      </c>
      <c r="G154" s="9" t="e">
        <f t="shared" si="22"/>
        <v>#VALUE!</v>
      </c>
      <c r="H154" s="10"/>
      <c r="I154" s="10"/>
      <c r="J154" s="10"/>
      <c r="K154" s="11"/>
      <c r="L154" s="14"/>
      <c r="M154" s="14"/>
      <c r="N154" s="14"/>
      <c r="O154" s="14"/>
      <c r="Z154" s="167"/>
      <c r="AA154" s="167"/>
      <c r="AB154" s="10"/>
      <c r="AC154" s="187" t="e">
        <f t="shared" si="23"/>
        <v>#VALUE!</v>
      </c>
      <c r="AD154" s="10" t="e">
        <f>VLOOKUP($AC154,デモテーブル[#All],2,FALSE)</f>
        <v>#VALUE!</v>
      </c>
      <c r="AE154" s="10" t="s">
        <v>15</v>
      </c>
      <c r="AF154" s="10">
        <f t="shared" si="24"/>
        <v>0</v>
      </c>
      <c r="AG154" s="10"/>
      <c r="AH154" s="12">
        <f t="shared" si="25"/>
        <v>0</v>
      </c>
      <c r="AI154" s="10"/>
      <c r="AJ154" s="12">
        <f t="shared" si="26"/>
        <v>0</v>
      </c>
      <c r="AK154" s="10"/>
      <c r="AL154" s="10"/>
      <c r="AM154" s="10"/>
      <c r="AN154" s="10"/>
      <c r="AO154" s="10"/>
      <c r="AP154" s="66">
        <f t="shared" si="27"/>
        <v>0</v>
      </c>
      <c r="AQ154" s="10"/>
      <c r="AR154" s="38">
        <f t="shared" si="28"/>
        <v>0</v>
      </c>
      <c r="AS154" s="56" t="e">
        <f t="shared" si="29"/>
        <v>#DIV/0!</v>
      </c>
      <c r="AT154" s="85"/>
      <c r="AU154" s="85"/>
      <c r="AV154" s="10" t="e">
        <f>VLOOKUP($AC154,デモテーブル[#All],3,FALSE)</f>
        <v>#VALUE!</v>
      </c>
      <c r="AW154" s="10" t="e">
        <f>VLOOKUP($AC154,デモテーブル[#All],4,FALSE)</f>
        <v>#VALUE!</v>
      </c>
      <c r="AX154" s="10" t="e">
        <f>VLOOKUP($AC154,デモテーブル[#All],5,FALSE)</f>
        <v>#VALUE!</v>
      </c>
      <c r="AY154" s="10" t="e">
        <f>VLOOKUP($AC154,デモテーブル[#All],6,FALSE)</f>
        <v>#VALUE!</v>
      </c>
      <c r="AZ154" s="10" t="e">
        <f>VLOOKUP($AC154,デモテーブル[#All],7,FALSE)</f>
        <v>#VALUE!</v>
      </c>
      <c r="BA154" s="10" t="e">
        <f>VLOOKUP($AC154,デモテーブル[#All],12,FALSE)</f>
        <v>#VALUE!</v>
      </c>
      <c r="BB154" s="10" t="e">
        <f>VLOOKUP($AC154,デモテーブル[#All],13,FALSE)</f>
        <v>#VALUE!</v>
      </c>
    </row>
    <row r="155" spans="2:54" x14ac:dyDescent="0.15">
      <c r="B155" s="76">
        <v>44819</v>
      </c>
      <c r="C155" s="164">
        <v>154</v>
      </c>
      <c r="D155" s="195" t="s">
        <v>553</v>
      </c>
      <c r="E155" s="6" t="s">
        <v>530</v>
      </c>
      <c r="G155" s="9" t="e">
        <f t="shared" si="22"/>
        <v>#VALUE!</v>
      </c>
      <c r="H155" s="10"/>
      <c r="I155" s="10"/>
      <c r="J155" s="10"/>
      <c r="K155" s="11"/>
      <c r="L155" s="14"/>
      <c r="M155" s="14"/>
      <c r="N155" s="14"/>
      <c r="O155" s="14"/>
      <c r="Z155" s="167"/>
      <c r="AA155" s="167"/>
      <c r="AB155" s="10"/>
      <c r="AC155" s="187" t="e">
        <f t="shared" si="23"/>
        <v>#VALUE!</v>
      </c>
      <c r="AD155" s="10" t="e">
        <f>VLOOKUP($AC155,デモテーブル[#All],2,FALSE)</f>
        <v>#VALUE!</v>
      </c>
      <c r="AE155" s="10" t="s">
        <v>15</v>
      </c>
      <c r="AF155" s="10">
        <f t="shared" si="24"/>
        <v>0</v>
      </c>
      <c r="AG155" s="10"/>
      <c r="AH155" s="12">
        <f t="shared" si="25"/>
        <v>0</v>
      </c>
      <c r="AI155" s="10"/>
      <c r="AJ155" s="12">
        <f t="shared" si="26"/>
        <v>0</v>
      </c>
      <c r="AK155" s="10"/>
      <c r="AL155" s="10"/>
      <c r="AM155" s="10"/>
      <c r="AN155" s="10"/>
      <c r="AO155" s="10"/>
      <c r="AP155" s="66">
        <f t="shared" si="27"/>
        <v>0</v>
      </c>
      <c r="AQ155" s="10"/>
      <c r="AR155" s="38">
        <f t="shared" si="28"/>
        <v>0</v>
      </c>
      <c r="AS155" s="56" t="e">
        <f t="shared" si="29"/>
        <v>#DIV/0!</v>
      </c>
      <c r="AT155" s="85"/>
      <c r="AU155" s="85"/>
      <c r="AV155" s="10" t="e">
        <f>VLOOKUP($AC155,デモテーブル[#All],3,FALSE)</f>
        <v>#VALUE!</v>
      </c>
      <c r="AW155" s="10" t="e">
        <f>VLOOKUP($AC155,デモテーブル[#All],4,FALSE)</f>
        <v>#VALUE!</v>
      </c>
      <c r="AX155" s="10" t="e">
        <f>VLOOKUP($AC155,デモテーブル[#All],5,FALSE)</f>
        <v>#VALUE!</v>
      </c>
      <c r="AY155" s="10" t="e">
        <f>VLOOKUP($AC155,デモテーブル[#All],6,FALSE)</f>
        <v>#VALUE!</v>
      </c>
      <c r="AZ155" s="10" t="e">
        <f>VLOOKUP($AC155,デモテーブル[#All],7,FALSE)</f>
        <v>#VALUE!</v>
      </c>
      <c r="BA155" s="10" t="e">
        <f>VLOOKUP($AC155,デモテーブル[#All],12,FALSE)</f>
        <v>#VALUE!</v>
      </c>
      <c r="BB155" s="10" t="e">
        <f>VLOOKUP($AC155,デモテーブル[#All],13,FALSE)</f>
        <v>#VALUE!</v>
      </c>
    </row>
    <row r="156" spans="2:54" x14ac:dyDescent="0.15">
      <c r="B156" s="76">
        <v>44819</v>
      </c>
      <c r="C156" s="164">
        <v>155</v>
      </c>
      <c r="D156" s="195" t="s">
        <v>553</v>
      </c>
      <c r="E156" s="6" t="s">
        <v>530</v>
      </c>
      <c r="G156" s="9" t="e">
        <f t="shared" si="22"/>
        <v>#VALUE!</v>
      </c>
      <c r="H156" s="12"/>
      <c r="I156" s="12"/>
      <c r="J156" s="12"/>
      <c r="K156" s="11"/>
      <c r="L156" s="15"/>
      <c r="M156" s="15"/>
      <c r="N156" s="15"/>
      <c r="O156" s="15"/>
      <c r="Z156" s="167"/>
      <c r="AA156" s="167"/>
      <c r="AB156" s="10"/>
      <c r="AC156" s="187" t="e">
        <f t="shared" si="23"/>
        <v>#VALUE!</v>
      </c>
      <c r="AD156" s="10" t="e">
        <f>VLOOKUP($AC156,デモテーブル[#All],2,FALSE)</f>
        <v>#VALUE!</v>
      </c>
      <c r="AE156" s="10" t="s">
        <v>15</v>
      </c>
      <c r="AF156" s="10">
        <f t="shared" si="24"/>
        <v>0</v>
      </c>
      <c r="AG156" s="10"/>
      <c r="AH156" s="12">
        <f t="shared" si="25"/>
        <v>0</v>
      </c>
      <c r="AI156" s="10"/>
      <c r="AJ156" s="12">
        <f t="shared" si="26"/>
        <v>0</v>
      </c>
      <c r="AK156" s="10"/>
      <c r="AL156" s="10"/>
      <c r="AM156" s="10"/>
      <c r="AN156" s="10"/>
      <c r="AO156" s="10"/>
      <c r="AP156" s="66">
        <f t="shared" si="27"/>
        <v>0</v>
      </c>
      <c r="AQ156" s="10"/>
      <c r="AR156" s="38">
        <f t="shared" si="28"/>
        <v>0</v>
      </c>
      <c r="AS156" s="56" t="e">
        <f t="shared" si="29"/>
        <v>#DIV/0!</v>
      </c>
      <c r="AT156" s="85"/>
      <c r="AU156" s="85"/>
      <c r="AV156" s="10" t="e">
        <f>VLOOKUP($AC156,デモテーブル[#All],3,FALSE)</f>
        <v>#VALUE!</v>
      </c>
      <c r="AW156" s="10" t="e">
        <f>VLOOKUP($AC156,デモテーブル[#All],4,FALSE)</f>
        <v>#VALUE!</v>
      </c>
      <c r="AX156" s="10" t="e">
        <f>VLOOKUP($AC156,デモテーブル[#All],5,FALSE)</f>
        <v>#VALUE!</v>
      </c>
      <c r="AY156" s="10" t="e">
        <f>VLOOKUP($AC156,デモテーブル[#All],6,FALSE)</f>
        <v>#VALUE!</v>
      </c>
      <c r="AZ156" s="10" t="e">
        <f>VLOOKUP($AC156,デモテーブル[#All],7,FALSE)</f>
        <v>#VALUE!</v>
      </c>
      <c r="BA156" s="10" t="e">
        <f>VLOOKUP($AC156,デモテーブル[#All],12,FALSE)</f>
        <v>#VALUE!</v>
      </c>
      <c r="BB156" s="10" t="e">
        <f>VLOOKUP($AC156,デモテーブル[#All],13,FALSE)</f>
        <v>#VALUE!</v>
      </c>
    </row>
    <row r="157" spans="2:54" x14ac:dyDescent="0.15">
      <c r="B157" s="76">
        <v>44819</v>
      </c>
      <c r="C157" s="164">
        <v>156</v>
      </c>
      <c r="D157" s="195" t="s">
        <v>553</v>
      </c>
      <c r="E157" s="6" t="s">
        <v>530</v>
      </c>
      <c r="G157" s="9" t="e">
        <f t="shared" si="22"/>
        <v>#VALUE!</v>
      </c>
      <c r="H157" s="10"/>
      <c r="I157" s="10"/>
      <c r="J157" s="10"/>
      <c r="K157" s="11"/>
      <c r="L157" s="14"/>
      <c r="M157" s="14"/>
      <c r="N157" s="14"/>
      <c r="O157" s="14"/>
      <c r="Z157" s="167"/>
      <c r="AA157" s="167"/>
      <c r="AB157" s="10"/>
      <c r="AC157" s="187" t="e">
        <f t="shared" si="23"/>
        <v>#VALUE!</v>
      </c>
      <c r="AD157" s="10" t="e">
        <f>VLOOKUP($AC157,デモテーブル[#All],2,FALSE)</f>
        <v>#VALUE!</v>
      </c>
      <c r="AE157" s="10" t="s">
        <v>15</v>
      </c>
      <c r="AF157" s="10">
        <f t="shared" si="24"/>
        <v>0</v>
      </c>
      <c r="AG157" s="10"/>
      <c r="AH157" s="12">
        <f t="shared" si="25"/>
        <v>0</v>
      </c>
      <c r="AI157" s="10"/>
      <c r="AJ157" s="12">
        <f t="shared" si="26"/>
        <v>0</v>
      </c>
      <c r="AK157" s="10"/>
      <c r="AL157" s="10"/>
      <c r="AM157" s="10"/>
      <c r="AN157" s="10"/>
      <c r="AO157" s="10"/>
      <c r="AP157" s="66">
        <f t="shared" si="27"/>
        <v>0</v>
      </c>
      <c r="AQ157" s="10"/>
      <c r="AR157" s="38">
        <f t="shared" si="28"/>
        <v>0</v>
      </c>
      <c r="AS157" s="56" t="e">
        <f t="shared" si="29"/>
        <v>#DIV/0!</v>
      </c>
      <c r="AT157" s="85"/>
      <c r="AU157" s="85"/>
      <c r="AV157" s="10" t="e">
        <f>VLOOKUP($AC157,デモテーブル[#All],3,FALSE)</f>
        <v>#VALUE!</v>
      </c>
      <c r="AW157" s="10" t="e">
        <f>VLOOKUP($AC157,デモテーブル[#All],4,FALSE)</f>
        <v>#VALUE!</v>
      </c>
      <c r="AX157" s="10" t="e">
        <f>VLOOKUP($AC157,デモテーブル[#All],5,FALSE)</f>
        <v>#VALUE!</v>
      </c>
      <c r="AY157" s="10" t="e">
        <f>VLOOKUP($AC157,デモテーブル[#All],6,FALSE)</f>
        <v>#VALUE!</v>
      </c>
      <c r="AZ157" s="10" t="e">
        <f>VLOOKUP($AC157,デモテーブル[#All],7,FALSE)</f>
        <v>#VALUE!</v>
      </c>
      <c r="BA157" s="10" t="e">
        <f>VLOOKUP($AC157,デモテーブル[#All],12,FALSE)</f>
        <v>#VALUE!</v>
      </c>
      <c r="BB157" s="10" t="e">
        <f>VLOOKUP($AC157,デモテーブル[#All],13,FALSE)</f>
        <v>#VALUE!</v>
      </c>
    </row>
    <row r="158" spans="2:54" x14ac:dyDescent="0.15">
      <c r="B158" s="76">
        <v>44819</v>
      </c>
      <c r="C158" s="164">
        <v>157</v>
      </c>
      <c r="D158" s="195" t="s">
        <v>553</v>
      </c>
      <c r="E158" s="6" t="s">
        <v>530</v>
      </c>
      <c r="G158" s="9" t="e">
        <f t="shared" si="22"/>
        <v>#VALUE!</v>
      </c>
      <c r="H158" s="186" t="s">
        <v>540</v>
      </c>
      <c r="I158" s="12"/>
      <c r="J158" s="12"/>
      <c r="K158" s="11"/>
      <c r="L158" s="186" t="s">
        <v>541</v>
      </c>
      <c r="M158" s="15"/>
      <c r="N158" s="15"/>
      <c r="O158" s="15"/>
      <c r="Z158" s="167"/>
      <c r="AA158" s="167"/>
      <c r="AB158" s="10"/>
      <c r="AC158" s="187" t="e">
        <f t="shared" si="23"/>
        <v>#VALUE!</v>
      </c>
      <c r="AD158" s="10" t="e">
        <f>VLOOKUP($AC158,デモテーブル[#All],2,FALSE)</f>
        <v>#VALUE!</v>
      </c>
      <c r="AE158" s="10" t="s">
        <v>15</v>
      </c>
      <c r="AF158" s="10" t="str">
        <f t="shared" si="24"/>
        <v>●↓評価額(円）</v>
      </c>
      <c r="AG158" s="10"/>
      <c r="AH158" s="12">
        <f t="shared" si="25"/>
        <v>0</v>
      </c>
      <c r="AI158" s="10"/>
      <c r="AJ158" s="12">
        <f t="shared" si="26"/>
        <v>0</v>
      </c>
      <c r="AK158" s="10"/>
      <c r="AL158" s="10"/>
      <c r="AM158" s="10"/>
      <c r="AN158" s="10"/>
      <c r="AO158" s="10"/>
      <c r="AP158" s="66">
        <f t="shared" si="27"/>
        <v>0</v>
      </c>
      <c r="AQ158" s="10"/>
      <c r="AR158" s="38">
        <f t="shared" si="28"/>
        <v>0</v>
      </c>
      <c r="AS158" s="56" t="e">
        <f t="shared" si="29"/>
        <v>#DIV/0!</v>
      </c>
      <c r="AT158" s="85"/>
      <c r="AU158" s="85"/>
      <c r="AV158" s="10" t="e">
        <f>VLOOKUP($AC158,デモテーブル[#All],3,FALSE)</f>
        <v>#VALUE!</v>
      </c>
      <c r="AW158" s="10" t="e">
        <f>VLOOKUP($AC158,デモテーブル[#All],4,FALSE)</f>
        <v>#VALUE!</v>
      </c>
      <c r="AX158" s="10" t="e">
        <f>VLOOKUP($AC158,デモテーブル[#All],5,FALSE)</f>
        <v>#VALUE!</v>
      </c>
      <c r="AY158" s="10" t="e">
        <f>VLOOKUP($AC158,デモテーブル[#All],6,FALSE)</f>
        <v>#VALUE!</v>
      </c>
      <c r="AZ158" s="10" t="e">
        <f>VLOOKUP($AC158,デモテーブル[#All],7,FALSE)</f>
        <v>#VALUE!</v>
      </c>
      <c r="BA158" s="10" t="e">
        <f>VLOOKUP($AC158,デモテーブル[#All],12,FALSE)</f>
        <v>#VALUE!</v>
      </c>
      <c r="BB158" s="10" t="e">
        <f>VLOOKUP($AC158,デモテーブル[#All],13,FALSE)</f>
        <v>#VALUE!</v>
      </c>
    </row>
    <row r="159" spans="2:54" x14ac:dyDescent="0.15">
      <c r="B159" s="76">
        <v>44819</v>
      </c>
      <c r="C159" s="164">
        <v>158</v>
      </c>
      <c r="D159" s="195" t="s">
        <v>553</v>
      </c>
      <c r="E159" s="6" t="s">
        <v>530</v>
      </c>
      <c r="F159" s="29" t="s">
        <v>543</v>
      </c>
      <c r="G159" s="9" t="e">
        <f t="shared" si="22"/>
        <v>#VALUE!</v>
      </c>
      <c r="H159" s="78" t="s">
        <v>135</v>
      </c>
      <c r="I159" s="79"/>
      <c r="J159" s="80"/>
      <c r="K159" s="81"/>
      <c r="L159" s="79" t="s">
        <v>135</v>
      </c>
      <c r="M159" s="79"/>
      <c r="N159" s="80"/>
      <c r="O159" s="79"/>
      <c r="P159" s="188" t="s">
        <v>547</v>
      </c>
      <c r="Q159" s="79"/>
      <c r="R159" s="79"/>
      <c r="S159" s="79"/>
      <c r="T159" s="79"/>
      <c r="U159" s="79"/>
      <c r="V159" s="79"/>
      <c r="W159" s="79"/>
      <c r="X159" s="79"/>
      <c r="Y159" s="79"/>
      <c r="Z159" s="167"/>
      <c r="AA159" s="167"/>
      <c r="AB159" s="79"/>
      <c r="AC159" s="79" t="e">
        <f t="shared" si="23"/>
        <v>#VALUE!</v>
      </c>
      <c r="AD159" s="79" t="e">
        <f>VLOOKUP($AC159,デモテーブル[#All],2,FALSE)</f>
        <v>#VALUE!</v>
      </c>
      <c r="AE159" s="188" t="s">
        <v>547</v>
      </c>
      <c r="AF159" s="79" t="str">
        <f t="shared" si="24"/>
        <v>投資信託（金額/つみたてNISA預り）</v>
      </c>
      <c r="AG159" s="79"/>
      <c r="AH159" s="79">
        <f t="shared" si="25"/>
        <v>0</v>
      </c>
      <c r="AI159" s="79"/>
      <c r="AJ159" s="79">
        <f t="shared" si="26"/>
        <v>0</v>
      </c>
      <c r="AK159" s="79"/>
      <c r="AL159" s="79"/>
      <c r="AM159" s="79"/>
      <c r="AN159" s="79"/>
      <c r="AO159" s="79"/>
      <c r="AP159" s="79">
        <f t="shared" si="27"/>
        <v>0</v>
      </c>
      <c r="AQ159" s="79"/>
      <c r="AR159" s="79">
        <f t="shared" si="28"/>
        <v>0</v>
      </c>
      <c r="AS159" s="79" t="e">
        <f t="shared" si="29"/>
        <v>#DIV/0!</v>
      </c>
      <c r="AT159" s="85"/>
      <c r="AU159" s="85"/>
      <c r="AV159" s="79" t="e">
        <f>VLOOKUP($AC159,デモテーブル[#All],3,FALSE)</f>
        <v>#VALUE!</v>
      </c>
      <c r="AW159" s="79" t="e">
        <f>VLOOKUP($AC159,デモテーブル[#All],4,FALSE)</f>
        <v>#VALUE!</v>
      </c>
      <c r="AX159" s="79" t="e">
        <f>VLOOKUP($AC159,デモテーブル[#All],5,FALSE)</f>
        <v>#VALUE!</v>
      </c>
      <c r="AY159" s="79" t="e">
        <f>VLOOKUP($AC159,デモテーブル[#All],6,FALSE)</f>
        <v>#VALUE!</v>
      </c>
      <c r="AZ159" s="79" t="e">
        <f>VLOOKUP($AC159,デモテーブル[#All],7,FALSE)</f>
        <v>#VALUE!</v>
      </c>
      <c r="BA159" s="79" t="e">
        <f>VLOOKUP($AC159,デモテーブル[#All],12,FALSE)</f>
        <v>#VALUE!</v>
      </c>
      <c r="BB159" s="79" t="e">
        <f>VLOOKUP($AC159,デモテーブル[#All],13,FALSE)</f>
        <v>#VALUE!</v>
      </c>
    </row>
    <row r="160" spans="2:54" x14ac:dyDescent="0.15">
      <c r="B160" s="76">
        <v>44819</v>
      </c>
      <c r="C160" s="164">
        <v>159</v>
      </c>
      <c r="D160" s="195" t="s">
        <v>553</v>
      </c>
      <c r="E160" s="6" t="s">
        <v>530</v>
      </c>
      <c r="F160" s="29" t="s">
        <v>548</v>
      </c>
      <c r="G160" s="9" t="e">
        <f t="shared" si="22"/>
        <v>#VALUE!</v>
      </c>
      <c r="H160" s="78" t="s">
        <v>136</v>
      </c>
      <c r="I160" s="78" t="s">
        <v>76</v>
      </c>
      <c r="J160" s="78" t="s">
        <v>137</v>
      </c>
      <c r="K160" s="81" t="s">
        <v>81</v>
      </c>
      <c r="L160" s="78" t="s">
        <v>136</v>
      </c>
      <c r="M160" s="78" t="s">
        <v>76</v>
      </c>
      <c r="N160" s="78" t="s">
        <v>137</v>
      </c>
      <c r="O160" s="78" t="s">
        <v>82</v>
      </c>
      <c r="P160" s="188" t="s">
        <v>547</v>
      </c>
      <c r="Q160" s="78"/>
      <c r="R160" s="78"/>
      <c r="S160" s="78"/>
      <c r="T160" s="78"/>
      <c r="U160" s="78"/>
      <c r="V160" s="78"/>
      <c r="W160" s="78"/>
      <c r="X160" s="78"/>
      <c r="Y160" s="78"/>
      <c r="Z160" s="167"/>
      <c r="AA160" s="167"/>
      <c r="AB160" s="79"/>
      <c r="AC160" s="79" t="e">
        <f t="shared" si="23"/>
        <v>#VALUE!</v>
      </c>
      <c r="AD160" s="79" t="e">
        <f>VLOOKUP($AC160,デモテーブル[#All],2,FALSE)</f>
        <v>#VALUE!</v>
      </c>
      <c r="AE160" s="188" t="s">
        <v>547</v>
      </c>
      <c r="AF160" s="79" t="str">
        <f t="shared" si="24"/>
        <v>保有口数</v>
      </c>
      <c r="AG160" s="79"/>
      <c r="AH160" s="79" t="str">
        <f t="shared" si="25"/>
        <v>取得単価</v>
      </c>
      <c r="AI160" s="79"/>
      <c r="AJ160" s="79" t="str">
        <f t="shared" si="26"/>
        <v>基準価額</v>
      </c>
      <c r="AK160" s="79"/>
      <c r="AL160" s="79"/>
      <c r="AM160" s="79"/>
      <c r="AN160" s="79"/>
      <c r="AO160" s="79"/>
      <c r="AP160" s="79" t="str">
        <f t="shared" si="27"/>
        <v>評価額</v>
      </c>
      <c r="AQ160" s="79"/>
      <c r="AR160" s="79" t="str">
        <f t="shared" si="28"/>
        <v>評価損益</v>
      </c>
      <c r="AS160" s="79" t="e">
        <f t="shared" si="29"/>
        <v>#VALUE!</v>
      </c>
      <c r="AT160" s="85"/>
      <c r="AU160" s="85"/>
      <c r="AV160" s="78" t="e">
        <f>VLOOKUP($AC160,デモテーブル[#All],3,FALSE)</f>
        <v>#VALUE!</v>
      </c>
      <c r="AW160" s="78" t="e">
        <f>VLOOKUP($AC160,デモテーブル[#All],4,FALSE)</f>
        <v>#VALUE!</v>
      </c>
      <c r="AX160" s="78" t="e">
        <f>VLOOKUP($AC160,デモテーブル[#All],5,FALSE)</f>
        <v>#VALUE!</v>
      </c>
      <c r="AY160" s="78" t="e">
        <f>VLOOKUP($AC160,デモテーブル[#All],6,FALSE)</f>
        <v>#VALUE!</v>
      </c>
      <c r="AZ160" s="78" t="e">
        <f>VLOOKUP($AC160,デモテーブル[#All],7,FALSE)</f>
        <v>#VALUE!</v>
      </c>
      <c r="BA160" s="78" t="e">
        <f>VLOOKUP($AC160,デモテーブル[#All],12,FALSE)</f>
        <v>#VALUE!</v>
      </c>
      <c r="BB160" s="78" t="e">
        <f>VLOOKUP($AC160,デモテーブル[#All],13,FALSE)</f>
        <v>#VALUE!</v>
      </c>
    </row>
    <row r="161" spans="2:54" x14ac:dyDescent="0.15">
      <c r="B161" s="76">
        <v>44819</v>
      </c>
      <c r="C161" s="164">
        <v>160</v>
      </c>
      <c r="D161" s="195" t="s">
        <v>553</v>
      </c>
      <c r="E161" s="6" t="s">
        <v>530</v>
      </c>
      <c r="F161" s="29" t="s">
        <v>549</v>
      </c>
      <c r="G161" s="9" t="e">
        <f t="shared" si="22"/>
        <v>#VALUE!</v>
      </c>
      <c r="H161" s="78" t="s">
        <v>126</v>
      </c>
      <c r="I161" s="79" t="s">
        <v>138</v>
      </c>
      <c r="J161" s="79"/>
      <c r="K161" s="81"/>
      <c r="L161" s="78" t="s">
        <v>126</v>
      </c>
      <c r="M161" s="79" t="s">
        <v>138</v>
      </c>
      <c r="N161" s="79"/>
      <c r="O161" s="79"/>
      <c r="P161" s="188" t="s">
        <v>547</v>
      </c>
      <c r="Q161" s="79"/>
      <c r="R161" s="79"/>
      <c r="S161" s="79"/>
      <c r="T161" s="79"/>
      <c r="U161" s="79"/>
      <c r="V161" s="79"/>
      <c r="W161" s="79"/>
      <c r="X161" s="79"/>
      <c r="Y161" s="79"/>
      <c r="Z161" s="167"/>
      <c r="AA161" s="167"/>
      <c r="AB161" s="79"/>
      <c r="AC161" s="79" t="e">
        <f t="shared" si="23"/>
        <v>#VALUE!</v>
      </c>
      <c r="AD161" s="79" t="e">
        <f>VLOOKUP($AC161,デモテーブル[#All],2,FALSE)</f>
        <v>#VALUE!</v>
      </c>
      <c r="AE161" s="188" t="s">
        <v>547</v>
      </c>
      <c r="AF161" s="79" t="str">
        <f t="shared" si="24"/>
        <v>三菱ＵＦＪ国際－ｅＭＡＸＩＳ　Ｓｌｉｍ　全世界株式（オール・カントリー） メールアラート画面へ</v>
      </c>
      <c r="AG161" s="79"/>
      <c r="AH161" s="79" t="str">
        <f t="shared" si="25"/>
        <v xml:space="preserve">積立 売却 </v>
      </c>
      <c r="AI161" s="79"/>
      <c r="AJ161" s="79">
        <f t="shared" si="26"/>
        <v>0</v>
      </c>
      <c r="AK161" s="79"/>
      <c r="AL161" s="79"/>
      <c r="AM161" s="79"/>
      <c r="AN161" s="79"/>
      <c r="AO161" s="79"/>
      <c r="AP161" s="79">
        <f t="shared" si="27"/>
        <v>0</v>
      </c>
      <c r="AQ161" s="79"/>
      <c r="AR161" s="79">
        <f t="shared" si="28"/>
        <v>0</v>
      </c>
      <c r="AS161" s="79" t="e">
        <f t="shared" si="29"/>
        <v>#DIV/0!</v>
      </c>
      <c r="AT161" s="85"/>
      <c r="AU161" s="85"/>
      <c r="AV161" s="79" t="e">
        <f>VLOOKUP($AC161,デモテーブル[#All],3,FALSE)</f>
        <v>#VALUE!</v>
      </c>
      <c r="AW161" s="79" t="e">
        <f>VLOOKUP($AC161,デモテーブル[#All],4,FALSE)</f>
        <v>#VALUE!</v>
      </c>
      <c r="AX161" s="79" t="e">
        <f>VLOOKUP($AC161,デモテーブル[#All],5,FALSE)</f>
        <v>#VALUE!</v>
      </c>
      <c r="AY161" s="79" t="e">
        <f>VLOOKUP($AC161,デモテーブル[#All],6,FALSE)</f>
        <v>#VALUE!</v>
      </c>
      <c r="AZ161" s="79" t="e">
        <f>VLOOKUP($AC161,デモテーブル[#All],7,FALSE)</f>
        <v>#VALUE!</v>
      </c>
      <c r="BA161" s="79" t="e">
        <f>VLOOKUP($AC161,デモテーブル[#All],12,FALSE)</f>
        <v>#VALUE!</v>
      </c>
      <c r="BB161" s="79" t="e">
        <f>VLOOKUP($AC161,デモテーブル[#All],13,FALSE)</f>
        <v>#VALUE!</v>
      </c>
    </row>
    <row r="162" spans="2:54" x14ac:dyDescent="0.15">
      <c r="B162" s="76">
        <v>44819</v>
      </c>
      <c r="C162" s="164">
        <v>161</v>
      </c>
      <c r="D162" s="195" t="s">
        <v>553</v>
      </c>
      <c r="E162" s="6" t="s">
        <v>530</v>
      </c>
      <c r="G162" s="9" t="str">
        <f t="shared" si="22"/>
        <v>三菱ＵＦＪ国際－ｅＭＡＸＩＳ　Ｓｌｉｍ　全世界株式（オール・カントリー）</v>
      </c>
      <c r="H162" s="79">
        <v>474098</v>
      </c>
      <c r="I162" s="79">
        <v>13344</v>
      </c>
      <c r="J162" s="79">
        <v>15929</v>
      </c>
      <c r="K162" s="81">
        <v>755190</v>
      </c>
      <c r="L162" s="79">
        <v>474098</v>
      </c>
      <c r="M162" s="79">
        <v>13344</v>
      </c>
      <c r="N162" s="79">
        <v>15771</v>
      </c>
      <c r="O162" s="79">
        <v>115063</v>
      </c>
      <c r="P162" s="188" t="s">
        <v>547</v>
      </c>
      <c r="Q162" s="79"/>
      <c r="R162" s="79"/>
      <c r="S162" s="79"/>
      <c r="T162" s="79"/>
      <c r="U162" s="79"/>
      <c r="V162" s="79"/>
      <c r="W162" s="79"/>
      <c r="X162" s="79"/>
      <c r="Y162" s="79"/>
      <c r="Z162" s="167"/>
      <c r="AA162" s="167"/>
      <c r="AB162" s="79"/>
      <c r="AC162" s="79" t="str">
        <f t="shared" si="23"/>
        <v>三菱ＵＦＪ国際－ｅＭＡＸＩＳ　Ｓｌｉｍ　全世界株式（オール・カントリー）</v>
      </c>
      <c r="AD162" s="79" t="str">
        <f>VLOOKUP($AC162,デモテーブル[#All],2,FALSE)</f>
        <v>三菱ＵＦＪ国際－ｅＭＡＸＩＳ　Ｓｌｉｍ　全世界株式（オール・カントリー）</v>
      </c>
      <c r="AE162" s="188" t="s">
        <v>547</v>
      </c>
      <c r="AF162" s="79">
        <f t="shared" si="24"/>
        <v>474098</v>
      </c>
      <c r="AG162" s="79"/>
      <c r="AH162" s="79">
        <f t="shared" si="25"/>
        <v>13344</v>
      </c>
      <c r="AI162" s="79"/>
      <c r="AJ162" s="79">
        <f t="shared" si="26"/>
        <v>15929</v>
      </c>
      <c r="AK162" s="79"/>
      <c r="AL162" s="79"/>
      <c r="AM162" s="79"/>
      <c r="AN162" s="79"/>
      <c r="AO162" s="79"/>
      <c r="AP162" s="79">
        <f t="shared" si="27"/>
        <v>755190</v>
      </c>
      <c r="AQ162" s="79"/>
      <c r="AR162" s="79">
        <f t="shared" si="28"/>
        <v>115063</v>
      </c>
      <c r="AS162" s="79">
        <f t="shared" si="29"/>
        <v>0.179750268306133</v>
      </c>
      <c r="AT162" s="85"/>
      <c r="AU162" s="85"/>
      <c r="AV162" s="79" t="str">
        <f>VLOOKUP($AC162,デモテーブル[#All],3,FALSE)</f>
        <v>1株式・投信等</v>
      </c>
      <c r="AW162" s="79" t="str">
        <f>VLOOKUP($AC162,デモテーブル[#All],4,FALSE)</f>
        <v>1投信</v>
      </c>
      <c r="AX162" s="79" t="str">
        <f>VLOOKUP($AC162,デモテーブル[#All],5,FALSE)</f>
        <v>指数</v>
      </c>
      <c r="AY162" s="79" t="str">
        <f>VLOOKUP($AC162,デモテーブル[#All],6,FALSE)</f>
        <v>全世界指数</v>
      </c>
      <c r="AZ162" s="79" t="str">
        <f>VLOOKUP($AC162,デモテーブル[#All],7,FALSE)</f>
        <v>01 日本円</v>
      </c>
      <c r="BA162" s="79" t="str">
        <f>VLOOKUP($AC162,デモテーブル[#All],12,FALSE)</f>
        <v>リスク・有</v>
      </c>
      <c r="BB162" s="79" t="str">
        <f>VLOOKUP($AC162,デモテーブル[#All],13,FALSE)</f>
        <v>リスク・有</v>
      </c>
    </row>
    <row r="163" spans="2:54" x14ac:dyDescent="0.15">
      <c r="B163" s="76">
        <v>44819</v>
      </c>
      <c r="C163" s="164">
        <v>162</v>
      </c>
      <c r="D163" s="195" t="s">
        <v>553</v>
      </c>
      <c r="E163" s="6" t="s">
        <v>530</v>
      </c>
      <c r="G163" s="9" t="e">
        <f t="shared" si="22"/>
        <v>#VALUE!</v>
      </c>
      <c r="H163" s="78" t="s">
        <v>186</v>
      </c>
      <c r="I163" s="79" t="s">
        <v>138</v>
      </c>
      <c r="J163" s="79"/>
      <c r="K163" s="81"/>
      <c r="L163" s="79" t="s">
        <v>186</v>
      </c>
      <c r="M163" s="79" t="s">
        <v>138</v>
      </c>
      <c r="N163" s="79"/>
      <c r="O163" s="79"/>
      <c r="P163" s="188" t="s">
        <v>547</v>
      </c>
      <c r="Q163" s="79"/>
      <c r="R163" s="79"/>
      <c r="S163" s="79"/>
      <c r="T163" s="79"/>
      <c r="U163" s="79"/>
      <c r="V163" s="79"/>
      <c r="W163" s="79"/>
      <c r="X163" s="79"/>
      <c r="Y163" s="79"/>
      <c r="Z163" s="167"/>
      <c r="AA163" s="167"/>
      <c r="AB163" s="79"/>
      <c r="AC163" s="79" t="e">
        <f t="shared" si="23"/>
        <v>#VALUE!</v>
      </c>
      <c r="AD163" s="79" t="e">
        <f>VLOOKUP($AC163,デモテーブル[#All],2,FALSE)</f>
        <v>#VALUE!</v>
      </c>
      <c r="AE163" s="188" t="s">
        <v>547</v>
      </c>
      <c r="AF163" s="79" t="str">
        <f t="shared" si="24"/>
        <v>ＳＢＩ－ＳＢＩ・Ｖ・Ｓ＆Ｐ５００インデックス・ファンド メールアラート画面へ</v>
      </c>
      <c r="AG163" s="79"/>
      <c r="AH163" s="79" t="str">
        <f t="shared" si="25"/>
        <v xml:space="preserve">積立 売却 </v>
      </c>
      <c r="AI163" s="79"/>
      <c r="AJ163" s="79">
        <f t="shared" si="26"/>
        <v>0</v>
      </c>
      <c r="AK163" s="79"/>
      <c r="AL163" s="79"/>
      <c r="AM163" s="79"/>
      <c r="AN163" s="79"/>
      <c r="AO163" s="79"/>
      <c r="AP163" s="79">
        <f t="shared" si="27"/>
        <v>0</v>
      </c>
      <c r="AQ163" s="79"/>
      <c r="AR163" s="79">
        <f t="shared" si="28"/>
        <v>0</v>
      </c>
      <c r="AS163" s="79" t="e">
        <f t="shared" si="29"/>
        <v>#DIV/0!</v>
      </c>
      <c r="AT163" s="85"/>
      <c r="AU163" s="85"/>
      <c r="AV163" s="79" t="e">
        <f>VLOOKUP($AC163,デモテーブル[#All],3,FALSE)</f>
        <v>#VALUE!</v>
      </c>
      <c r="AW163" s="79" t="e">
        <f>VLOOKUP($AC163,デモテーブル[#All],4,FALSE)</f>
        <v>#VALUE!</v>
      </c>
      <c r="AX163" s="79" t="e">
        <f>VLOOKUP($AC163,デモテーブル[#All],5,FALSE)</f>
        <v>#VALUE!</v>
      </c>
      <c r="AY163" s="79" t="e">
        <f>VLOOKUP($AC163,デモテーブル[#All],6,FALSE)</f>
        <v>#VALUE!</v>
      </c>
      <c r="AZ163" s="79" t="e">
        <f>VLOOKUP($AC163,デモテーブル[#All],7,FALSE)</f>
        <v>#VALUE!</v>
      </c>
      <c r="BA163" s="79" t="e">
        <f>VLOOKUP($AC163,デモテーブル[#All],12,FALSE)</f>
        <v>#VALUE!</v>
      </c>
      <c r="BB163" s="79" t="e">
        <f>VLOOKUP($AC163,デモテーブル[#All],13,FALSE)</f>
        <v>#VALUE!</v>
      </c>
    </row>
    <row r="164" spans="2:54" x14ac:dyDescent="0.15">
      <c r="B164" s="76">
        <v>44819</v>
      </c>
      <c r="C164" s="164">
        <v>163</v>
      </c>
      <c r="D164" s="195" t="s">
        <v>553</v>
      </c>
      <c r="E164" s="6" t="s">
        <v>530</v>
      </c>
      <c r="F164" s="29"/>
      <c r="G164" s="9" t="str">
        <f t="shared" si="22"/>
        <v>ＳＢＩ－ＳＢＩ・Ｖ・Ｓ＆Ｐ５００インデックス・ファンド</v>
      </c>
      <c r="H164" s="79">
        <v>208955</v>
      </c>
      <c r="I164" s="79">
        <v>11201</v>
      </c>
      <c r="J164" s="79">
        <v>16110</v>
      </c>
      <c r="K164" s="81">
        <v>336626</v>
      </c>
      <c r="L164" s="79">
        <v>208955</v>
      </c>
      <c r="M164" s="79">
        <v>11201</v>
      </c>
      <c r="N164" s="79">
        <v>16212</v>
      </c>
      <c r="O164" s="79">
        <v>104707</v>
      </c>
      <c r="P164" s="188" t="s">
        <v>547</v>
      </c>
      <c r="Q164" s="79"/>
      <c r="R164" s="79"/>
      <c r="S164" s="79"/>
      <c r="T164" s="79"/>
      <c r="U164" s="79"/>
      <c r="V164" s="79"/>
      <c r="W164" s="79"/>
      <c r="X164" s="79"/>
      <c r="Y164" s="79"/>
      <c r="Z164" s="167"/>
      <c r="AA164" s="167"/>
      <c r="AB164" s="79"/>
      <c r="AC164" s="79" t="str">
        <f t="shared" si="23"/>
        <v>ＳＢＩ－ＳＢＩ・Ｖ・Ｓ＆Ｐ５００インデックス・ファンド</v>
      </c>
      <c r="AD164" s="79" t="str">
        <f>VLOOKUP($AC164,デモテーブル[#All],2,FALSE)</f>
        <v>ＳＢＩ－ＳＢＩ・Ｖ・Ｓ＆Ｐ５００インデックス・ファンド</v>
      </c>
      <c r="AE164" s="188" t="s">
        <v>547</v>
      </c>
      <c r="AF164" s="79">
        <f t="shared" si="24"/>
        <v>208955</v>
      </c>
      <c r="AG164" s="79"/>
      <c r="AH164" s="79">
        <f t="shared" si="25"/>
        <v>11201</v>
      </c>
      <c r="AI164" s="79"/>
      <c r="AJ164" s="79">
        <f t="shared" si="26"/>
        <v>16110</v>
      </c>
      <c r="AK164" s="79"/>
      <c r="AL164" s="79"/>
      <c r="AM164" s="79"/>
      <c r="AN164" s="79"/>
      <c r="AO164" s="79"/>
      <c r="AP164" s="79">
        <f t="shared" si="27"/>
        <v>336626</v>
      </c>
      <c r="AQ164" s="79"/>
      <c r="AR164" s="79">
        <f t="shared" si="28"/>
        <v>104707</v>
      </c>
      <c r="AS164" s="79">
        <f t="shared" si="29"/>
        <v>0.45148090497113214</v>
      </c>
      <c r="AT164" s="85"/>
      <c r="AU164" s="85"/>
      <c r="AV164" s="79" t="str">
        <f>VLOOKUP($AC164,デモテーブル[#All],3,FALSE)</f>
        <v>1株式・投信等</v>
      </c>
      <c r="AW164" s="79" t="str">
        <f>VLOOKUP($AC164,デモテーブル[#All],4,FALSE)</f>
        <v>1投信</v>
      </c>
      <c r="AX164" s="79" t="str">
        <f>VLOOKUP($AC164,デモテーブル[#All],5,FALSE)</f>
        <v>指数</v>
      </c>
      <c r="AY164" s="79" t="str">
        <f>VLOOKUP($AC164,デモテーブル[#All],6,FALSE)</f>
        <v>SP500指数</v>
      </c>
      <c r="AZ164" s="79" t="str">
        <f>VLOOKUP($AC164,デモテーブル[#All],7,FALSE)</f>
        <v>01 日本円</v>
      </c>
      <c r="BA164" s="79" t="str">
        <f>VLOOKUP($AC164,デモテーブル[#All],12,FALSE)</f>
        <v>リスク・有</v>
      </c>
      <c r="BB164" s="79" t="str">
        <f>VLOOKUP($AC164,デモテーブル[#All],13,FALSE)</f>
        <v>リスク・有</v>
      </c>
    </row>
    <row r="165" spans="2:54" x14ac:dyDescent="0.15">
      <c r="B165" s="76">
        <v>44819</v>
      </c>
      <c r="C165" s="164">
        <v>164</v>
      </c>
      <c r="D165" s="195" t="s">
        <v>553</v>
      </c>
      <c r="E165" s="6" t="s">
        <v>530</v>
      </c>
      <c r="G165" s="9" t="e">
        <f t="shared" si="22"/>
        <v>#VALUE!</v>
      </c>
      <c r="H165" s="10"/>
      <c r="I165" s="12"/>
      <c r="J165" s="13"/>
      <c r="K165" s="11"/>
      <c r="L165" s="15"/>
      <c r="M165" s="15"/>
      <c r="N165" s="15"/>
      <c r="O165" s="15"/>
      <c r="Z165" s="167"/>
      <c r="AA165" s="167"/>
      <c r="AB165" s="10"/>
      <c r="AC165" s="12" t="e">
        <f t="shared" si="23"/>
        <v>#VALUE!</v>
      </c>
      <c r="AD165" s="13" t="e">
        <f>VLOOKUP($AC165,デモテーブル[#All],2,FALSE)</f>
        <v>#VALUE!</v>
      </c>
      <c r="AE165" s="11" t="s">
        <v>15</v>
      </c>
      <c r="AF165" s="10">
        <f t="shared" si="24"/>
        <v>0</v>
      </c>
      <c r="AG165" s="10"/>
      <c r="AH165" s="12">
        <f t="shared" si="25"/>
        <v>0</v>
      </c>
      <c r="AI165" s="10"/>
      <c r="AJ165" s="12">
        <f t="shared" si="26"/>
        <v>0</v>
      </c>
      <c r="AK165" s="10"/>
      <c r="AL165" s="10"/>
      <c r="AM165" s="10"/>
      <c r="AN165" s="10"/>
      <c r="AO165" s="10"/>
      <c r="AP165" s="66">
        <f t="shared" si="27"/>
        <v>0</v>
      </c>
      <c r="AQ165" s="10"/>
      <c r="AR165" s="38">
        <f t="shared" si="28"/>
        <v>0</v>
      </c>
      <c r="AS165" s="56" t="e">
        <f t="shared" si="29"/>
        <v>#DIV/0!</v>
      </c>
      <c r="AT165" s="85"/>
      <c r="AU165" s="85"/>
      <c r="AV165" s="10" t="e">
        <f>VLOOKUP($AC165,デモテーブル[#All],3,FALSE)</f>
        <v>#VALUE!</v>
      </c>
      <c r="AW165" s="10" t="e">
        <f>VLOOKUP($AC165,デモテーブル[#All],4,FALSE)</f>
        <v>#VALUE!</v>
      </c>
      <c r="AX165" s="10" t="e">
        <f>VLOOKUP($AC165,デモテーブル[#All],5,FALSE)</f>
        <v>#VALUE!</v>
      </c>
      <c r="AY165" s="10" t="e">
        <f>VLOOKUP($AC165,デモテーブル[#All],6,FALSE)</f>
        <v>#VALUE!</v>
      </c>
      <c r="AZ165" s="10" t="e">
        <f>VLOOKUP($AC165,デモテーブル[#All],7,FALSE)</f>
        <v>#VALUE!</v>
      </c>
      <c r="BA165" s="10" t="e">
        <f>VLOOKUP($AC165,デモテーブル[#All],12,FALSE)</f>
        <v>#VALUE!</v>
      </c>
      <c r="BB165" s="10" t="e">
        <f>VLOOKUP($AC165,デモテーブル[#All],13,FALSE)</f>
        <v>#VALUE!</v>
      </c>
    </row>
    <row r="166" spans="2:54" x14ac:dyDescent="0.15">
      <c r="B166" s="76">
        <v>44819</v>
      </c>
      <c r="C166" s="164">
        <v>165</v>
      </c>
      <c r="D166" s="195" t="s">
        <v>553</v>
      </c>
      <c r="E166" s="6" t="s">
        <v>530</v>
      </c>
      <c r="G166" s="9" t="e">
        <f t="shared" si="22"/>
        <v>#VALUE!</v>
      </c>
      <c r="H166" s="12"/>
      <c r="I166" s="12"/>
      <c r="J166" s="12"/>
      <c r="K166" s="11"/>
      <c r="L166" s="15"/>
      <c r="M166" s="15"/>
      <c r="N166" s="15"/>
      <c r="O166" s="15"/>
      <c r="Z166" s="167"/>
      <c r="AA166" s="167"/>
      <c r="AB166" s="12"/>
      <c r="AC166" s="12" t="e">
        <f t="shared" si="23"/>
        <v>#VALUE!</v>
      </c>
      <c r="AD166" s="12" t="e">
        <f>VLOOKUP($AC166,デモテーブル[#All],2,FALSE)</f>
        <v>#VALUE!</v>
      </c>
      <c r="AE166" s="11" t="s">
        <v>15</v>
      </c>
      <c r="AF166" s="10">
        <f t="shared" si="24"/>
        <v>0</v>
      </c>
      <c r="AG166" s="10"/>
      <c r="AH166" s="12">
        <f t="shared" si="25"/>
        <v>0</v>
      </c>
      <c r="AI166" s="10"/>
      <c r="AJ166" s="12">
        <f t="shared" si="26"/>
        <v>0</v>
      </c>
      <c r="AK166" s="10"/>
      <c r="AL166" s="10"/>
      <c r="AM166" s="10"/>
      <c r="AN166" s="10"/>
      <c r="AO166" s="10"/>
      <c r="AP166" s="66">
        <f t="shared" si="27"/>
        <v>0</v>
      </c>
      <c r="AQ166" s="10"/>
      <c r="AR166" s="38">
        <f t="shared" si="28"/>
        <v>0</v>
      </c>
      <c r="AS166" s="56" t="e">
        <f t="shared" si="29"/>
        <v>#DIV/0!</v>
      </c>
      <c r="AT166" s="85"/>
      <c r="AU166" s="85"/>
      <c r="AV166" s="10" t="e">
        <f>VLOOKUP($AC166,デモテーブル[#All],3,FALSE)</f>
        <v>#VALUE!</v>
      </c>
      <c r="AW166" s="10" t="e">
        <f>VLOOKUP($AC166,デモテーブル[#All],4,FALSE)</f>
        <v>#VALUE!</v>
      </c>
      <c r="AX166" s="10" t="e">
        <f>VLOOKUP($AC166,デモテーブル[#All],5,FALSE)</f>
        <v>#VALUE!</v>
      </c>
      <c r="AY166" s="10" t="e">
        <f>VLOOKUP($AC166,デモテーブル[#All],6,FALSE)</f>
        <v>#VALUE!</v>
      </c>
      <c r="AZ166" s="10" t="e">
        <f>VLOOKUP($AC166,デモテーブル[#All],7,FALSE)</f>
        <v>#VALUE!</v>
      </c>
      <c r="BA166" s="10" t="e">
        <f>VLOOKUP($AC166,デモテーブル[#All],12,FALSE)</f>
        <v>#VALUE!</v>
      </c>
      <c r="BB166" s="10" t="e">
        <f>VLOOKUP($AC166,デモテーブル[#All],13,FALSE)</f>
        <v>#VALUE!</v>
      </c>
    </row>
    <row r="167" spans="2:54" x14ac:dyDescent="0.15">
      <c r="B167" s="76">
        <v>44819</v>
      </c>
      <c r="C167" s="164">
        <v>166</v>
      </c>
      <c r="D167" s="195" t="s">
        <v>553</v>
      </c>
      <c r="E167" s="6" t="s">
        <v>530</v>
      </c>
      <c r="G167" s="9" t="e">
        <f t="shared" si="22"/>
        <v>#VALUE!</v>
      </c>
      <c r="H167" s="12"/>
      <c r="I167" s="12"/>
      <c r="J167" s="12"/>
      <c r="K167" s="11"/>
      <c r="L167" s="15"/>
      <c r="M167" s="15"/>
      <c r="N167" s="15"/>
      <c r="O167" s="15"/>
      <c r="Z167" s="167"/>
      <c r="AA167" s="167"/>
      <c r="AB167" s="12"/>
      <c r="AC167" s="12" t="e">
        <f t="shared" si="23"/>
        <v>#VALUE!</v>
      </c>
      <c r="AD167" s="12" t="e">
        <f>VLOOKUP($AC167,デモテーブル[#All],2,FALSE)</f>
        <v>#VALUE!</v>
      </c>
      <c r="AE167" s="11" t="s">
        <v>15</v>
      </c>
      <c r="AF167" s="10">
        <f t="shared" si="24"/>
        <v>0</v>
      </c>
      <c r="AG167" s="10"/>
      <c r="AH167" s="12">
        <f t="shared" si="25"/>
        <v>0</v>
      </c>
      <c r="AI167" s="10"/>
      <c r="AJ167" s="12">
        <f t="shared" si="26"/>
        <v>0</v>
      </c>
      <c r="AK167" s="10"/>
      <c r="AL167" s="10"/>
      <c r="AM167" s="10"/>
      <c r="AN167" s="10"/>
      <c r="AO167" s="10"/>
      <c r="AP167" s="66">
        <f t="shared" si="27"/>
        <v>0</v>
      </c>
      <c r="AQ167" s="10"/>
      <c r="AR167" s="38">
        <f t="shared" si="28"/>
        <v>0</v>
      </c>
      <c r="AS167" s="56" t="e">
        <f t="shared" si="29"/>
        <v>#DIV/0!</v>
      </c>
      <c r="AT167" s="85"/>
      <c r="AU167" s="85"/>
      <c r="AV167" s="10" t="e">
        <f>VLOOKUP($AC167,デモテーブル[#All],3,FALSE)</f>
        <v>#VALUE!</v>
      </c>
      <c r="AW167" s="10" t="e">
        <f>VLOOKUP($AC167,デモテーブル[#All],4,FALSE)</f>
        <v>#VALUE!</v>
      </c>
      <c r="AX167" s="10" t="e">
        <f>VLOOKUP($AC167,デモテーブル[#All],5,FALSE)</f>
        <v>#VALUE!</v>
      </c>
      <c r="AY167" s="10" t="e">
        <f>VLOOKUP($AC167,デモテーブル[#All],6,FALSE)</f>
        <v>#VALUE!</v>
      </c>
      <c r="AZ167" s="10" t="e">
        <f>VLOOKUP($AC167,デモテーブル[#All],7,FALSE)</f>
        <v>#VALUE!</v>
      </c>
      <c r="BA167" s="10" t="e">
        <f>VLOOKUP($AC167,デモテーブル[#All],12,FALSE)</f>
        <v>#VALUE!</v>
      </c>
      <c r="BB167" s="10" t="e">
        <f>VLOOKUP($AC167,デモテーブル[#All],13,FALSE)</f>
        <v>#VALUE!</v>
      </c>
    </row>
    <row r="168" spans="2:54" x14ac:dyDescent="0.15">
      <c r="B168" s="76">
        <v>44819</v>
      </c>
      <c r="C168" s="164">
        <v>167</v>
      </c>
      <c r="D168" s="195" t="s">
        <v>553</v>
      </c>
      <c r="E168" s="6" t="s">
        <v>530</v>
      </c>
      <c r="G168" s="9" t="e">
        <f t="shared" si="22"/>
        <v>#VALUE!</v>
      </c>
      <c r="H168" s="12"/>
      <c r="I168" s="12"/>
      <c r="J168" s="12"/>
      <c r="K168" s="11"/>
      <c r="L168" s="15"/>
      <c r="M168" s="15"/>
      <c r="N168" s="15"/>
      <c r="O168" s="15"/>
      <c r="Z168" s="167"/>
      <c r="AA168" s="167"/>
      <c r="AB168" s="12"/>
      <c r="AC168" s="12" t="e">
        <f t="shared" si="23"/>
        <v>#VALUE!</v>
      </c>
      <c r="AD168" s="12" t="e">
        <f>VLOOKUP($AC168,デモテーブル[#All],2,FALSE)</f>
        <v>#VALUE!</v>
      </c>
      <c r="AE168" s="11" t="s">
        <v>15</v>
      </c>
      <c r="AF168" s="10">
        <f t="shared" si="24"/>
        <v>0</v>
      </c>
      <c r="AG168" s="10"/>
      <c r="AH168" s="12">
        <f t="shared" si="25"/>
        <v>0</v>
      </c>
      <c r="AI168" s="10"/>
      <c r="AJ168" s="12">
        <f t="shared" si="26"/>
        <v>0</v>
      </c>
      <c r="AK168" s="10"/>
      <c r="AL168" s="10"/>
      <c r="AM168" s="10"/>
      <c r="AN168" s="10"/>
      <c r="AO168" s="10"/>
      <c r="AP168" s="66">
        <f t="shared" si="27"/>
        <v>0</v>
      </c>
      <c r="AQ168" s="10"/>
      <c r="AR168" s="38">
        <f t="shared" si="28"/>
        <v>0</v>
      </c>
      <c r="AS168" s="56" t="e">
        <f t="shared" si="29"/>
        <v>#DIV/0!</v>
      </c>
      <c r="AT168" s="85"/>
      <c r="AU168" s="85"/>
      <c r="AV168" s="10" t="e">
        <f>VLOOKUP($AC168,デモテーブル[#All],3,FALSE)</f>
        <v>#VALUE!</v>
      </c>
      <c r="AW168" s="10" t="e">
        <f>VLOOKUP($AC168,デモテーブル[#All],4,FALSE)</f>
        <v>#VALUE!</v>
      </c>
      <c r="AX168" s="10" t="e">
        <f>VLOOKUP($AC168,デモテーブル[#All],5,FALSE)</f>
        <v>#VALUE!</v>
      </c>
      <c r="AY168" s="10" t="e">
        <f>VLOOKUP($AC168,デモテーブル[#All],6,FALSE)</f>
        <v>#VALUE!</v>
      </c>
      <c r="AZ168" s="10" t="e">
        <f>VLOOKUP($AC168,デモテーブル[#All],7,FALSE)</f>
        <v>#VALUE!</v>
      </c>
      <c r="BA168" s="10" t="e">
        <f>VLOOKUP($AC168,デモテーブル[#All],12,FALSE)</f>
        <v>#VALUE!</v>
      </c>
      <c r="BB168" s="10" t="e">
        <f>VLOOKUP($AC168,デモテーブル[#All],13,FALSE)</f>
        <v>#VALUE!</v>
      </c>
    </row>
    <row r="169" spans="2:54" x14ac:dyDescent="0.15">
      <c r="B169" s="76">
        <v>44819</v>
      </c>
      <c r="C169" s="164">
        <v>168</v>
      </c>
      <c r="D169" s="195" t="s">
        <v>553</v>
      </c>
      <c r="E169" s="6" t="s">
        <v>530</v>
      </c>
      <c r="G169" s="9" t="e">
        <f t="shared" si="22"/>
        <v>#VALUE!</v>
      </c>
      <c r="H169" s="12"/>
      <c r="I169" s="12"/>
      <c r="J169" s="12"/>
      <c r="K169" s="11"/>
      <c r="L169" s="15"/>
      <c r="M169" s="15"/>
      <c r="N169" s="15"/>
      <c r="O169" s="15"/>
      <c r="Z169" s="167"/>
      <c r="AA169" s="167"/>
      <c r="AB169" s="12"/>
      <c r="AC169" s="12" t="e">
        <f t="shared" si="23"/>
        <v>#VALUE!</v>
      </c>
      <c r="AD169" s="12" t="e">
        <f>VLOOKUP($AC169,デモテーブル[#All],2,FALSE)</f>
        <v>#VALUE!</v>
      </c>
      <c r="AE169" s="11" t="s">
        <v>15</v>
      </c>
      <c r="AF169" s="10">
        <f t="shared" si="24"/>
        <v>0</v>
      </c>
      <c r="AG169" s="10"/>
      <c r="AH169" s="12">
        <f t="shared" si="25"/>
        <v>0</v>
      </c>
      <c r="AI169" s="10"/>
      <c r="AJ169" s="12">
        <f t="shared" si="26"/>
        <v>0</v>
      </c>
      <c r="AK169" s="10"/>
      <c r="AL169" s="10"/>
      <c r="AM169" s="10"/>
      <c r="AN169" s="10"/>
      <c r="AO169" s="10"/>
      <c r="AP169" s="66">
        <f t="shared" si="27"/>
        <v>0</v>
      </c>
      <c r="AQ169" s="10"/>
      <c r="AR169" s="38">
        <f t="shared" si="28"/>
        <v>0</v>
      </c>
      <c r="AS169" s="56" t="e">
        <f t="shared" si="29"/>
        <v>#DIV/0!</v>
      </c>
      <c r="AT169" s="85"/>
      <c r="AU169" s="85"/>
      <c r="AV169" s="10" t="e">
        <f>VLOOKUP($AC169,デモテーブル[#All],3,FALSE)</f>
        <v>#VALUE!</v>
      </c>
      <c r="AW169" s="10" t="e">
        <f>VLOOKUP($AC169,デモテーブル[#All],4,FALSE)</f>
        <v>#VALUE!</v>
      </c>
      <c r="AX169" s="10" t="e">
        <f>VLOOKUP($AC169,デモテーブル[#All],5,FALSE)</f>
        <v>#VALUE!</v>
      </c>
      <c r="AY169" s="10" t="e">
        <f>VLOOKUP($AC169,デモテーブル[#All],6,FALSE)</f>
        <v>#VALUE!</v>
      </c>
      <c r="AZ169" s="10" t="e">
        <f>VLOOKUP($AC169,デモテーブル[#All],7,FALSE)</f>
        <v>#VALUE!</v>
      </c>
      <c r="BA169" s="10" t="e">
        <f>VLOOKUP($AC169,デモテーブル[#All],12,FALSE)</f>
        <v>#VALUE!</v>
      </c>
      <c r="BB169" s="10" t="e">
        <f>VLOOKUP($AC169,デモテーブル[#All],13,FALSE)</f>
        <v>#VALUE!</v>
      </c>
    </row>
    <row r="170" spans="2:54" x14ac:dyDescent="0.15">
      <c r="B170" s="76">
        <v>44819</v>
      </c>
      <c r="C170" s="164">
        <v>169</v>
      </c>
      <c r="D170" s="195" t="s">
        <v>553</v>
      </c>
      <c r="E170" s="6" t="s">
        <v>530</v>
      </c>
      <c r="G170" s="9" t="e">
        <f t="shared" si="22"/>
        <v>#VALUE!</v>
      </c>
      <c r="H170" s="186" t="s">
        <v>540</v>
      </c>
      <c r="I170" s="12"/>
      <c r="J170" s="12"/>
      <c r="K170" s="11"/>
      <c r="L170" s="186" t="s">
        <v>541</v>
      </c>
      <c r="M170" s="15"/>
      <c r="N170" s="15"/>
      <c r="O170" s="15"/>
      <c r="Z170" s="167"/>
      <c r="AA170" s="167"/>
      <c r="AB170" s="186"/>
      <c r="AC170" s="12" t="e">
        <f t="shared" si="23"/>
        <v>#VALUE!</v>
      </c>
      <c r="AD170" s="12" t="e">
        <f>VLOOKUP($AC170,デモテーブル[#All],2,FALSE)</f>
        <v>#VALUE!</v>
      </c>
      <c r="AE170" s="11" t="s">
        <v>15</v>
      </c>
      <c r="AF170" s="10" t="str">
        <f t="shared" si="24"/>
        <v>●↓評価額(円）</v>
      </c>
      <c r="AG170" s="10"/>
      <c r="AH170" s="12">
        <f t="shared" si="25"/>
        <v>0</v>
      </c>
      <c r="AI170" s="10"/>
      <c r="AJ170" s="12">
        <f t="shared" si="26"/>
        <v>0</v>
      </c>
      <c r="AK170" s="10"/>
      <c r="AL170" s="10"/>
      <c r="AM170" s="10"/>
      <c r="AN170" s="10"/>
      <c r="AO170" s="10"/>
      <c r="AP170" s="66">
        <f t="shared" si="27"/>
        <v>0</v>
      </c>
      <c r="AQ170" s="10"/>
      <c r="AR170" s="38">
        <f t="shared" si="28"/>
        <v>0</v>
      </c>
      <c r="AS170" s="56" t="e">
        <f t="shared" si="29"/>
        <v>#DIV/0!</v>
      </c>
      <c r="AT170" s="85"/>
      <c r="AU170" s="85"/>
      <c r="AV170" s="10" t="e">
        <f>VLOOKUP($AC170,デモテーブル[#All],3,FALSE)</f>
        <v>#VALUE!</v>
      </c>
      <c r="AW170" s="10" t="e">
        <f>VLOOKUP($AC170,デモテーブル[#All],4,FALSE)</f>
        <v>#VALUE!</v>
      </c>
      <c r="AX170" s="10" t="e">
        <f>VLOOKUP($AC170,デモテーブル[#All],5,FALSE)</f>
        <v>#VALUE!</v>
      </c>
      <c r="AY170" s="10" t="e">
        <f>VLOOKUP($AC170,デモテーブル[#All],6,FALSE)</f>
        <v>#VALUE!</v>
      </c>
      <c r="AZ170" s="10" t="e">
        <f>VLOOKUP($AC170,デモテーブル[#All],7,FALSE)</f>
        <v>#VALUE!</v>
      </c>
      <c r="BA170" s="10" t="e">
        <f>VLOOKUP($AC170,デモテーブル[#All],12,FALSE)</f>
        <v>#VALUE!</v>
      </c>
      <c r="BB170" s="10" t="e">
        <f>VLOOKUP($AC170,デモテーブル[#All],13,FALSE)</f>
        <v>#VALUE!</v>
      </c>
    </row>
    <row r="171" spans="2:54" x14ac:dyDescent="0.15">
      <c r="B171" s="76">
        <v>44819</v>
      </c>
      <c r="C171" s="164">
        <v>170</v>
      </c>
      <c r="D171" s="195" t="s">
        <v>553</v>
      </c>
      <c r="E171" s="6" t="s">
        <v>530</v>
      </c>
      <c r="F171" s="29" t="s">
        <v>543</v>
      </c>
      <c r="G171" s="9" t="e">
        <f t="shared" si="22"/>
        <v>#VALUE!</v>
      </c>
      <c r="H171" s="16" t="s">
        <v>139</v>
      </c>
      <c r="I171" s="16" t="s">
        <v>140</v>
      </c>
      <c r="J171" s="16"/>
      <c r="K171" s="17"/>
      <c r="L171" s="18" t="s">
        <v>139</v>
      </c>
      <c r="M171" s="19" t="s">
        <v>140</v>
      </c>
      <c r="N171" s="19"/>
      <c r="O171" s="19"/>
      <c r="P171" s="87" t="s">
        <v>550</v>
      </c>
      <c r="Z171" s="167"/>
      <c r="AA171" s="167"/>
      <c r="AB171" s="83"/>
      <c r="AC171" s="189" t="e">
        <f t="shared" si="23"/>
        <v>#VALUE!</v>
      </c>
      <c r="AD171" s="83" t="e">
        <f>VLOOKUP($AC171,デモテーブル[#All],2,FALSE)</f>
        <v>#VALUE!</v>
      </c>
      <c r="AE171" s="83" t="s">
        <v>15</v>
      </c>
      <c r="AF171" s="83" t="str">
        <f t="shared" si="24"/>
        <v>AAL アメリカン エアラインズ グループ</v>
      </c>
      <c r="AG171" s="83"/>
      <c r="AH171" s="190" t="str">
        <f t="shared" si="25"/>
        <v xml:space="preserve">現買  現売  定期  </v>
      </c>
      <c r="AI171" s="83"/>
      <c r="AJ171" s="190">
        <f t="shared" si="26"/>
        <v>0</v>
      </c>
      <c r="AK171" s="83"/>
      <c r="AL171" s="83"/>
      <c r="AM171" s="83"/>
      <c r="AN171" s="83"/>
      <c r="AO171" s="83"/>
      <c r="AP171" s="191">
        <f t="shared" si="27"/>
        <v>0</v>
      </c>
      <c r="AQ171" s="83"/>
      <c r="AR171" s="192">
        <f t="shared" si="28"/>
        <v>0</v>
      </c>
      <c r="AS171" s="193" t="e">
        <f t="shared" si="29"/>
        <v>#DIV/0!</v>
      </c>
      <c r="AT171" s="85"/>
      <c r="AU171" s="85"/>
      <c r="AV171" s="83" t="e">
        <f>VLOOKUP($AC171,デモテーブル[#All],3,FALSE)</f>
        <v>#VALUE!</v>
      </c>
      <c r="AW171" s="83" t="e">
        <f>VLOOKUP($AC171,デモテーブル[#All],4,FALSE)</f>
        <v>#VALUE!</v>
      </c>
      <c r="AX171" s="83" t="e">
        <f>VLOOKUP($AC171,デモテーブル[#All],5,FALSE)</f>
        <v>#VALUE!</v>
      </c>
      <c r="AY171" s="83" t="e">
        <f>VLOOKUP($AC171,デモテーブル[#All],6,FALSE)</f>
        <v>#VALUE!</v>
      </c>
      <c r="AZ171" s="83" t="e">
        <f>VLOOKUP($AC171,デモテーブル[#All],7,FALSE)</f>
        <v>#VALUE!</v>
      </c>
      <c r="BA171" s="83" t="e">
        <f>VLOOKUP($AC171,デモテーブル[#All],12,FALSE)</f>
        <v>#VALUE!</v>
      </c>
      <c r="BB171" s="83" t="e">
        <f>VLOOKUP($AC171,デモテーブル[#All],13,FALSE)</f>
        <v>#VALUE!</v>
      </c>
    </row>
    <row r="172" spans="2:54" x14ac:dyDescent="0.15">
      <c r="B172" s="76">
        <v>44819</v>
      </c>
      <c r="C172" s="164">
        <v>171</v>
      </c>
      <c r="D172" s="195" t="s">
        <v>553</v>
      </c>
      <c r="E172" s="6" t="s">
        <v>530</v>
      </c>
      <c r="F172" s="29" t="s">
        <v>551</v>
      </c>
      <c r="G172" s="9" t="str">
        <f t="shared" si="22"/>
        <v>AAL</v>
      </c>
      <c r="H172" s="16">
        <v>28</v>
      </c>
      <c r="I172" s="16">
        <v>17.89</v>
      </c>
      <c r="J172" s="16">
        <v>17.25</v>
      </c>
      <c r="K172" s="17">
        <v>55588</v>
      </c>
      <c r="L172" s="19">
        <v>28</v>
      </c>
      <c r="M172" s="19">
        <v>17.89</v>
      </c>
      <c r="N172" s="19">
        <v>17.25</v>
      </c>
      <c r="O172" s="18">
        <v>2808</v>
      </c>
      <c r="Z172" s="167"/>
      <c r="AA172" s="167"/>
      <c r="AB172" s="83"/>
      <c r="AC172" s="189" t="str">
        <f t="shared" si="23"/>
        <v>AAL</v>
      </c>
      <c r="AD172" s="83" t="str">
        <f>VLOOKUP($AC172,デモテーブル[#All],2,FALSE)</f>
        <v>アメリカン・エアーラインズ・グループ</v>
      </c>
      <c r="AE172" s="83" t="s">
        <v>15</v>
      </c>
      <c r="AF172" s="83">
        <f t="shared" si="24"/>
        <v>28</v>
      </c>
      <c r="AG172" s="83"/>
      <c r="AH172" s="190">
        <f t="shared" si="25"/>
        <v>17.89</v>
      </c>
      <c r="AI172" s="83"/>
      <c r="AJ172" s="190">
        <f t="shared" si="26"/>
        <v>17.25</v>
      </c>
      <c r="AK172" s="83"/>
      <c r="AL172" s="83"/>
      <c r="AM172" s="83"/>
      <c r="AN172" s="83"/>
      <c r="AO172" s="83"/>
      <c r="AP172" s="191">
        <f t="shared" si="27"/>
        <v>55588</v>
      </c>
      <c r="AQ172" s="83"/>
      <c r="AR172" s="192">
        <f t="shared" si="28"/>
        <v>2808</v>
      </c>
      <c r="AS172" s="193">
        <f t="shared" si="29"/>
        <v>5.3201970443349754E-2</v>
      </c>
      <c r="AT172" s="85"/>
      <c r="AU172" s="85"/>
      <c r="AV172" s="83" t="str">
        <f>VLOOKUP($AC172,デモテーブル[#All],3,FALSE)</f>
        <v>1株式・投信等</v>
      </c>
      <c r="AW172" s="83" t="str">
        <f>VLOOKUP($AC172,デモテーブル[#All],4,FALSE)</f>
        <v>1株式</v>
      </c>
      <c r="AX172" s="83" t="str">
        <f>VLOOKUP($AC172,デモテーブル[#All],5,FALSE)</f>
        <v>観光</v>
      </c>
      <c r="AY172" s="83" t="str">
        <f>VLOOKUP($AC172,デモテーブル[#All],6,FALSE)</f>
        <v>航空・米国</v>
      </c>
      <c r="AZ172" s="83" t="str">
        <f>VLOOKUP($AC172,デモテーブル[#All],7,FALSE)</f>
        <v>02 米ドル（円換算）</v>
      </c>
      <c r="BA172" s="83" t="str">
        <f>VLOOKUP($AC172,デモテーブル[#All],12,FALSE)</f>
        <v>リスク・有</v>
      </c>
      <c r="BB172" s="83" t="str">
        <f>VLOOKUP($AC172,デモテーブル[#All],13,FALSE)</f>
        <v>リスク・有</v>
      </c>
    </row>
    <row r="173" spans="2:54" x14ac:dyDescent="0.15">
      <c r="B173" s="76">
        <v>44819</v>
      </c>
      <c r="C173" s="164">
        <v>172</v>
      </c>
      <c r="D173" s="195" t="s">
        <v>553</v>
      </c>
      <c r="E173" s="6" t="s">
        <v>530</v>
      </c>
      <c r="F173" s="29" t="s">
        <v>552</v>
      </c>
      <c r="G173" s="9" t="e">
        <f t="shared" si="22"/>
        <v>#VALUE!</v>
      </c>
      <c r="H173" s="16" t="s">
        <v>141</v>
      </c>
      <c r="I173" s="16" t="s">
        <v>140</v>
      </c>
      <c r="J173" s="16"/>
      <c r="K173" s="17"/>
      <c r="L173" s="18" t="s">
        <v>141</v>
      </c>
      <c r="M173" s="19" t="s">
        <v>140</v>
      </c>
      <c r="N173" s="19"/>
      <c r="O173" s="19"/>
      <c r="Z173" s="167"/>
      <c r="AA173" s="167"/>
      <c r="AB173" s="83"/>
      <c r="AC173" s="189" t="e">
        <f t="shared" si="23"/>
        <v>#VALUE!</v>
      </c>
      <c r="AD173" s="83" t="e">
        <f>VLOOKUP($AC173,デモテーブル[#All],2,FALSE)</f>
        <v>#VALUE!</v>
      </c>
      <c r="AE173" s="83" t="s">
        <v>15</v>
      </c>
      <c r="AF173" s="83" t="str">
        <f t="shared" si="24"/>
        <v>CCL カーニバル</v>
      </c>
      <c r="AG173" s="83"/>
      <c r="AH173" s="190" t="str">
        <f t="shared" si="25"/>
        <v xml:space="preserve">現買  現売  定期  </v>
      </c>
      <c r="AI173" s="83"/>
      <c r="AJ173" s="190">
        <f t="shared" si="26"/>
        <v>0</v>
      </c>
      <c r="AK173" s="83"/>
      <c r="AL173" s="83"/>
      <c r="AM173" s="83"/>
      <c r="AN173" s="83"/>
      <c r="AO173" s="83"/>
      <c r="AP173" s="191">
        <f t="shared" si="27"/>
        <v>0</v>
      </c>
      <c r="AQ173" s="83"/>
      <c r="AR173" s="192">
        <f t="shared" si="28"/>
        <v>0</v>
      </c>
      <c r="AS173" s="193" t="e">
        <f t="shared" si="29"/>
        <v>#DIV/0!</v>
      </c>
      <c r="AT173" s="85"/>
      <c r="AU173" s="85"/>
      <c r="AV173" s="83" t="e">
        <f>VLOOKUP($AC173,デモテーブル[#All],3,FALSE)</f>
        <v>#VALUE!</v>
      </c>
      <c r="AW173" s="83" t="e">
        <f>VLOOKUP($AC173,デモテーブル[#All],4,FALSE)</f>
        <v>#VALUE!</v>
      </c>
      <c r="AX173" s="83" t="e">
        <f>VLOOKUP($AC173,デモテーブル[#All],5,FALSE)</f>
        <v>#VALUE!</v>
      </c>
      <c r="AY173" s="83" t="e">
        <f>VLOOKUP($AC173,デモテーブル[#All],6,FALSE)</f>
        <v>#VALUE!</v>
      </c>
      <c r="AZ173" s="83" t="e">
        <f>VLOOKUP($AC173,デモテーブル[#All],7,FALSE)</f>
        <v>#VALUE!</v>
      </c>
      <c r="BA173" s="83" t="e">
        <f>VLOOKUP($AC173,デモテーブル[#All],12,FALSE)</f>
        <v>#VALUE!</v>
      </c>
      <c r="BB173" s="83" t="e">
        <f>VLOOKUP($AC173,デモテーブル[#All],13,FALSE)</f>
        <v>#VALUE!</v>
      </c>
    </row>
    <row r="174" spans="2:54" x14ac:dyDescent="0.15">
      <c r="B174" s="76">
        <v>44819</v>
      </c>
      <c r="C174" s="164">
        <v>173</v>
      </c>
      <c r="D174" s="195" t="s">
        <v>553</v>
      </c>
      <c r="E174" s="6" t="s">
        <v>530</v>
      </c>
      <c r="G174" s="9" t="str">
        <f t="shared" si="22"/>
        <v>CCL</v>
      </c>
      <c r="H174" s="16">
        <v>22</v>
      </c>
      <c r="I174" s="16">
        <v>21.69</v>
      </c>
      <c r="J174" s="16">
        <v>20.329999999999998</v>
      </c>
      <c r="K174" s="17">
        <v>51475</v>
      </c>
      <c r="L174" s="19">
        <v>22</v>
      </c>
      <c r="M174" s="19">
        <v>21.69</v>
      </c>
      <c r="N174" s="19">
        <v>20.329999999999998</v>
      </c>
      <c r="O174" s="18">
        <v>1183</v>
      </c>
      <c r="Z174" s="167"/>
      <c r="AA174" s="167"/>
      <c r="AB174" s="83"/>
      <c r="AC174" s="194" t="str">
        <f t="shared" si="23"/>
        <v>CCL</v>
      </c>
      <c r="AD174" s="83" t="str">
        <f>VLOOKUP($AC174,デモテーブル[#All],2,FALSE)</f>
        <v>カーニバル</v>
      </c>
      <c r="AE174" s="83" t="s">
        <v>15</v>
      </c>
      <c r="AF174" s="83">
        <f t="shared" si="24"/>
        <v>22</v>
      </c>
      <c r="AG174" s="83"/>
      <c r="AH174" s="190">
        <f t="shared" si="25"/>
        <v>21.69</v>
      </c>
      <c r="AI174" s="83"/>
      <c r="AJ174" s="190">
        <f t="shared" si="26"/>
        <v>20.329999999999998</v>
      </c>
      <c r="AK174" s="83"/>
      <c r="AL174" s="83"/>
      <c r="AM174" s="83"/>
      <c r="AN174" s="83"/>
      <c r="AO174" s="83"/>
      <c r="AP174" s="191">
        <f t="shared" si="27"/>
        <v>51475</v>
      </c>
      <c r="AQ174" s="83"/>
      <c r="AR174" s="192">
        <f t="shared" si="28"/>
        <v>1183</v>
      </c>
      <c r="AS174" s="193">
        <f t="shared" si="29"/>
        <v>2.3522627853336513E-2</v>
      </c>
      <c r="AT174" s="85"/>
      <c r="AU174" s="85"/>
      <c r="AV174" s="83" t="str">
        <f>VLOOKUP($AC174,デモテーブル[#All],3,FALSE)</f>
        <v>1株式・投信等</v>
      </c>
      <c r="AW174" s="83" t="str">
        <f>VLOOKUP($AC174,デモテーブル[#All],4,FALSE)</f>
        <v>1株式</v>
      </c>
      <c r="AX174" s="83" t="str">
        <f>VLOOKUP($AC174,デモテーブル[#All],5,FALSE)</f>
        <v>観光</v>
      </c>
      <c r="AY174" s="83" t="str">
        <f>VLOOKUP($AC174,デモテーブル[#All],6,FALSE)</f>
        <v>船・米国</v>
      </c>
      <c r="AZ174" s="83" t="str">
        <f>VLOOKUP($AC174,デモテーブル[#All],7,FALSE)</f>
        <v>02 米ドル（円換算）</v>
      </c>
      <c r="BA174" s="83" t="str">
        <f>VLOOKUP($AC174,デモテーブル[#All],12,FALSE)</f>
        <v>リスク・有</v>
      </c>
      <c r="BB174" s="83" t="str">
        <f>VLOOKUP($AC174,デモテーブル[#All],13,FALSE)</f>
        <v>リスク・有</v>
      </c>
    </row>
    <row r="175" spans="2:54" x14ac:dyDescent="0.15">
      <c r="B175" s="76">
        <v>44819</v>
      </c>
      <c r="C175" s="164">
        <v>174</v>
      </c>
      <c r="D175" s="195" t="s">
        <v>553</v>
      </c>
      <c r="E175" s="6" t="s">
        <v>530</v>
      </c>
      <c r="G175" s="9" t="e">
        <f t="shared" si="22"/>
        <v>#VALUE!</v>
      </c>
      <c r="H175" s="16" t="s">
        <v>142</v>
      </c>
      <c r="I175" s="16" t="s">
        <v>140</v>
      </c>
      <c r="J175" s="16"/>
      <c r="K175" s="17"/>
      <c r="L175" s="18" t="s">
        <v>142</v>
      </c>
      <c r="M175" s="19" t="s">
        <v>140</v>
      </c>
      <c r="N175" s="19"/>
      <c r="O175" s="19"/>
      <c r="Z175" s="167"/>
      <c r="AA175" s="167"/>
      <c r="AB175" s="83"/>
      <c r="AC175" s="194" t="e">
        <f t="shared" si="23"/>
        <v>#VALUE!</v>
      </c>
      <c r="AD175" s="83" t="e">
        <f>VLOOKUP($AC175,デモテーブル[#All],2,FALSE)</f>
        <v>#VALUE!</v>
      </c>
      <c r="AE175" s="83" t="s">
        <v>15</v>
      </c>
      <c r="AF175" s="83" t="str">
        <f t="shared" si="24"/>
        <v>DAL デルタ エアーラインズ</v>
      </c>
      <c r="AG175" s="83"/>
      <c r="AH175" s="190" t="str">
        <f t="shared" si="25"/>
        <v xml:space="preserve">現買  現売  定期  </v>
      </c>
      <c r="AI175" s="83"/>
      <c r="AJ175" s="190">
        <f t="shared" si="26"/>
        <v>0</v>
      </c>
      <c r="AK175" s="83"/>
      <c r="AL175" s="83"/>
      <c r="AM175" s="83"/>
      <c r="AN175" s="83"/>
      <c r="AO175" s="83"/>
      <c r="AP175" s="191">
        <f t="shared" si="27"/>
        <v>0</v>
      </c>
      <c r="AQ175" s="83"/>
      <c r="AR175" s="192">
        <f t="shared" si="28"/>
        <v>0</v>
      </c>
      <c r="AS175" s="193" t="e">
        <f t="shared" si="29"/>
        <v>#DIV/0!</v>
      </c>
      <c r="AT175" s="85"/>
      <c r="AU175" s="85"/>
      <c r="AV175" s="83" t="e">
        <f>VLOOKUP($AC175,デモテーブル[#All],3,FALSE)</f>
        <v>#VALUE!</v>
      </c>
      <c r="AW175" s="83" t="e">
        <f>VLOOKUP($AC175,デモテーブル[#All],4,FALSE)</f>
        <v>#VALUE!</v>
      </c>
      <c r="AX175" s="83" t="e">
        <f>VLOOKUP($AC175,デモテーブル[#All],5,FALSE)</f>
        <v>#VALUE!</v>
      </c>
      <c r="AY175" s="83" t="e">
        <f>VLOOKUP($AC175,デモテーブル[#All],6,FALSE)</f>
        <v>#VALUE!</v>
      </c>
      <c r="AZ175" s="83" t="e">
        <f>VLOOKUP($AC175,デモテーブル[#All],7,FALSE)</f>
        <v>#VALUE!</v>
      </c>
      <c r="BA175" s="83" t="e">
        <f>VLOOKUP($AC175,デモテーブル[#All],12,FALSE)</f>
        <v>#VALUE!</v>
      </c>
      <c r="BB175" s="83" t="e">
        <f>VLOOKUP($AC175,デモテーブル[#All],13,FALSE)</f>
        <v>#VALUE!</v>
      </c>
    </row>
    <row r="176" spans="2:54" x14ac:dyDescent="0.15">
      <c r="B176" s="76">
        <v>44819</v>
      </c>
      <c r="C176" s="164">
        <v>175</v>
      </c>
      <c r="D176" s="195" t="s">
        <v>553</v>
      </c>
      <c r="E176" s="6" t="s">
        <v>530</v>
      </c>
      <c r="G176" s="9" t="str">
        <f t="shared" si="22"/>
        <v>DAL</v>
      </c>
      <c r="H176" s="16">
        <v>11</v>
      </c>
      <c r="I176" s="16">
        <v>43.11</v>
      </c>
      <c r="J176" s="16">
        <v>39.92</v>
      </c>
      <c r="K176" s="17">
        <v>50538</v>
      </c>
      <c r="L176" s="19">
        <v>11</v>
      </c>
      <c r="M176" s="19">
        <v>43.11</v>
      </c>
      <c r="N176" s="19">
        <v>39.92</v>
      </c>
      <c r="O176" s="18">
        <v>554</v>
      </c>
      <c r="Z176" s="167"/>
      <c r="AA176" s="167"/>
      <c r="AB176" s="83"/>
      <c r="AC176" s="194" t="str">
        <f t="shared" si="23"/>
        <v>DAL</v>
      </c>
      <c r="AD176" s="83" t="str">
        <f>VLOOKUP($AC176,デモテーブル[#All],2,FALSE)</f>
        <v>デルタ航空</v>
      </c>
      <c r="AE176" s="83" t="s">
        <v>15</v>
      </c>
      <c r="AF176" s="83">
        <f t="shared" si="24"/>
        <v>11</v>
      </c>
      <c r="AG176" s="83"/>
      <c r="AH176" s="190">
        <f t="shared" si="25"/>
        <v>43.11</v>
      </c>
      <c r="AI176" s="83"/>
      <c r="AJ176" s="190">
        <f t="shared" si="26"/>
        <v>39.92</v>
      </c>
      <c r="AK176" s="83"/>
      <c r="AL176" s="83"/>
      <c r="AM176" s="83"/>
      <c r="AN176" s="83"/>
      <c r="AO176" s="83"/>
      <c r="AP176" s="191">
        <f t="shared" si="27"/>
        <v>50538</v>
      </c>
      <c r="AQ176" s="83"/>
      <c r="AR176" s="192">
        <f t="shared" si="28"/>
        <v>554</v>
      </c>
      <c r="AS176" s="193">
        <f t="shared" si="29"/>
        <v>1.1083546734955185E-2</v>
      </c>
      <c r="AT176" s="85"/>
      <c r="AU176" s="85"/>
      <c r="AV176" s="83" t="str">
        <f>VLOOKUP($AC176,デモテーブル[#All],3,FALSE)</f>
        <v>1株式・投信等</v>
      </c>
      <c r="AW176" s="83" t="str">
        <f>VLOOKUP($AC176,デモテーブル[#All],4,FALSE)</f>
        <v>1株式</v>
      </c>
      <c r="AX176" s="83" t="str">
        <f>VLOOKUP($AC176,デモテーブル[#All],5,FALSE)</f>
        <v>観光</v>
      </c>
      <c r="AY176" s="83" t="str">
        <f>VLOOKUP($AC176,デモテーブル[#All],6,FALSE)</f>
        <v>航空・米国</v>
      </c>
      <c r="AZ176" s="83" t="str">
        <f>VLOOKUP($AC176,デモテーブル[#All],7,FALSE)</f>
        <v>02 米ドル（円換算）</v>
      </c>
      <c r="BA176" s="83" t="str">
        <f>VLOOKUP($AC176,デモテーブル[#All],12,FALSE)</f>
        <v>リスク・有</v>
      </c>
      <c r="BB176" s="83" t="str">
        <f>VLOOKUP($AC176,デモテーブル[#All],13,FALSE)</f>
        <v>リスク・有</v>
      </c>
    </row>
    <row r="177" spans="2:54" x14ac:dyDescent="0.15">
      <c r="B177" s="76">
        <v>44819</v>
      </c>
      <c r="C177" s="164">
        <v>176</v>
      </c>
      <c r="D177" s="195" t="s">
        <v>553</v>
      </c>
      <c r="E177" s="6" t="s">
        <v>530</v>
      </c>
      <c r="G177" s="9" t="e">
        <f t="shared" si="22"/>
        <v>#VALUE!</v>
      </c>
      <c r="H177" s="16" t="s">
        <v>156</v>
      </c>
      <c r="I177" s="16" t="s">
        <v>140</v>
      </c>
      <c r="J177" s="16"/>
      <c r="K177" s="17"/>
      <c r="L177" s="18" t="s">
        <v>156</v>
      </c>
      <c r="M177" s="19" t="s">
        <v>140</v>
      </c>
      <c r="N177" s="19"/>
      <c r="O177" s="19"/>
      <c r="Z177" s="167"/>
      <c r="AA177" s="167"/>
      <c r="AB177" s="83"/>
      <c r="AC177" s="194" t="e">
        <f t="shared" si="23"/>
        <v>#VALUE!</v>
      </c>
      <c r="AD177" s="83" t="e">
        <f>VLOOKUP($AC177,デモテーブル[#All],2,FALSE)</f>
        <v>#VALUE!</v>
      </c>
      <c r="AE177" s="83" t="s">
        <v>15</v>
      </c>
      <c r="AF177" s="83" t="str">
        <f t="shared" si="24"/>
        <v>GLIN ヴァンエック インディア グロース ETF</v>
      </c>
      <c r="AG177" s="83"/>
      <c r="AH177" s="190" t="str">
        <f t="shared" si="25"/>
        <v xml:space="preserve">現買  現売  定期  </v>
      </c>
      <c r="AI177" s="83"/>
      <c r="AJ177" s="190">
        <f t="shared" si="26"/>
        <v>0</v>
      </c>
      <c r="AK177" s="83"/>
      <c r="AL177" s="83"/>
      <c r="AM177" s="83"/>
      <c r="AN177" s="83"/>
      <c r="AO177" s="83"/>
      <c r="AP177" s="191">
        <f t="shared" si="27"/>
        <v>0</v>
      </c>
      <c r="AQ177" s="83"/>
      <c r="AR177" s="192">
        <f t="shared" si="28"/>
        <v>0</v>
      </c>
      <c r="AS177" s="193" t="e">
        <f t="shared" si="29"/>
        <v>#DIV/0!</v>
      </c>
      <c r="AT177" s="85"/>
      <c r="AU177" s="85"/>
      <c r="AV177" s="83" t="e">
        <f>VLOOKUP($AC177,デモテーブル[#All],3,FALSE)</f>
        <v>#VALUE!</v>
      </c>
      <c r="AW177" s="83" t="e">
        <f>VLOOKUP($AC177,デモテーブル[#All],4,FALSE)</f>
        <v>#VALUE!</v>
      </c>
      <c r="AX177" s="83" t="e">
        <f>VLOOKUP($AC177,デモテーブル[#All],5,FALSE)</f>
        <v>#VALUE!</v>
      </c>
      <c r="AY177" s="83" t="e">
        <f>VLOOKUP($AC177,デモテーブル[#All],6,FALSE)</f>
        <v>#VALUE!</v>
      </c>
      <c r="AZ177" s="83" t="e">
        <f>VLOOKUP($AC177,デモテーブル[#All],7,FALSE)</f>
        <v>#VALUE!</v>
      </c>
      <c r="BA177" s="83" t="e">
        <f>VLOOKUP($AC177,デモテーブル[#All],12,FALSE)</f>
        <v>#VALUE!</v>
      </c>
      <c r="BB177" s="83" t="e">
        <f>VLOOKUP($AC177,デモテーブル[#All],13,FALSE)</f>
        <v>#VALUE!</v>
      </c>
    </row>
    <row r="178" spans="2:54" x14ac:dyDescent="0.15">
      <c r="B178" s="76">
        <v>44819</v>
      </c>
      <c r="C178" s="164">
        <v>177</v>
      </c>
      <c r="D178" s="195" t="s">
        <v>553</v>
      </c>
      <c r="E178" s="6" t="s">
        <v>530</v>
      </c>
      <c r="G178" s="9" t="str">
        <f t="shared" si="22"/>
        <v>GLIN</v>
      </c>
      <c r="H178" s="16">
        <v>19</v>
      </c>
      <c r="I178" s="16">
        <v>34.479999999999997</v>
      </c>
      <c r="J178" s="16">
        <v>37.81</v>
      </c>
      <c r="K178" s="17">
        <v>82679</v>
      </c>
      <c r="L178" s="19">
        <v>19</v>
      </c>
      <c r="M178" s="19">
        <v>34.479999999999997</v>
      </c>
      <c r="N178" s="19">
        <v>37.81</v>
      </c>
      <c r="O178" s="18">
        <v>13519</v>
      </c>
      <c r="Z178" s="167"/>
      <c r="AA178" s="167"/>
      <c r="AB178" s="83"/>
      <c r="AC178" s="194" t="str">
        <f t="shared" si="23"/>
        <v>GLIN</v>
      </c>
      <c r="AD178" s="83" t="str">
        <f>VLOOKUP($AC178,デモテーブル[#All],2,FALSE)</f>
        <v>ヴァンエック インディア グロース ETF</v>
      </c>
      <c r="AE178" s="83" t="s">
        <v>15</v>
      </c>
      <c r="AF178" s="83">
        <f t="shared" si="24"/>
        <v>19</v>
      </c>
      <c r="AG178" s="83"/>
      <c r="AH178" s="190">
        <f t="shared" si="25"/>
        <v>34.479999999999997</v>
      </c>
      <c r="AI178" s="83"/>
      <c r="AJ178" s="190">
        <f t="shared" si="26"/>
        <v>37.81</v>
      </c>
      <c r="AK178" s="83"/>
      <c r="AL178" s="83"/>
      <c r="AM178" s="83"/>
      <c r="AN178" s="83"/>
      <c r="AO178" s="83"/>
      <c r="AP178" s="191">
        <f t="shared" si="27"/>
        <v>82679</v>
      </c>
      <c r="AQ178" s="83"/>
      <c r="AR178" s="192">
        <f t="shared" si="28"/>
        <v>13519</v>
      </c>
      <c r="AS178" s="193">
        <f t="shared" si="29"/>
        <v>0.19547426257952574</v>
      </c>
      <c r="AT178" s="85"/>
      <c r="AU178" s="85"/>
      <c r="AV178" s="83" t="str">
        <f>VLOOKUP($AC178,デモテーブル[#All],3,FALSE)</f>
        <v>1株式・投信等</v>
      </c>
      <c r="AW178" s="83" t="str">
        <f>VLOOKUP($AC178,デモテーブル[#All],4,FALSE)</f>
        <v>1株式</v>
      </c>
      <c r="AX178" s="83" t="str">
        <f>VLOOKUP($AC178,デモテーブル[#All],5,FALSE)</f>
        <v>新興国</v>
      </c>
      <c r="AY178" s="83" t="str">
        <f>VLOOKUP($AC178,デモテーブル[#All],6,FALSE)</f>
        <v>インド</v>
      </c>
      <c r="AZ178" s="83" t="str">
        <f>VLOOKUP($AC178,デモテーブル[#All],7,FALSE)</f>
        <v>02 米ドル（円換算）</v>
      </c>
      <c r="BA178" s="83" t="str">
        <f>VLOOKUP($AC178,デモテーブル[#All],12,FALSE)</f>
        <v>リスク・有</v>
      </c>
      <c r="BB178" s="83" t="str">
        <f>VLOOKUP($AC178,デモテーブル[#All],13,FALSE)</f>
        <v>リスク・有</v>
      </c>
    </row>
    <row r="179" spans="2:54" x14ac:dyDescent="0.15">
      <c r="B179" s="76">
        <v>44819</v>
      </c>
      <c r="C179" s="164">
        <v>178</v>
      </c>
      <c r="D179" s="195" t="s">
        <v>553</v>
      </c>
      <c r="E179" s="6" t="s">
        <v>530</v>
      </c>
      <c r="G179" s="9" t="e">
        <f t="shared" si="22"/>
        <v>#VALUE!</v>
      </c>
      <c r="H179" s="16" t="s">
        <v>143</v>
      </c>
      <c r="I179" s="16" t="s">
        <v>140</v>
      </c>
      <c r="J179" s="16"/>
      <c r="K179" s="17"/>
      <c r="L179" s="18" t="s">
        <v>143</v>
      </c>
      <c r="M179" s="19" t="s">
        <v>140</v>
      </c>
      <c r="N179" s="19"/>
      <c r="O179" s="19"/>
      <c r="Z179" s="167"/>
      <c r="AA179" s="167"/>
      <c r="AB179" s="83"/>
      <c r="AC179" s="194" t="e">
        <f t="shared" si="23"/>
        <v>#VALUE!</v>
      </c>
      <c r="AD179" s="83" t="e">
        <f>VLOOKUP($AC179,デモテーブル[#All],2,FALSE)</f>
        <v>#VALUE!</v>
      </c>
      <c r="AE179" s="83" t="s">
        <v>15</v>
      </c>
      <c r="AF179" s="83" t="str">
        <f t="shared" si="24"/>
        <v>LUV サウスウエスト エアラインズ</v>
      </c>
      <c r="AG179" s="83"/>
      <c r="AH179" s="190" t="str">
        <f t="shared" si="25"/>
        <v xml:space="preserve">現買  現売  定期  </v>
      </c>
      <c r="AI179" s="83"/>
      <c r="AJ179" s="190">
        <f t="shared" si="26"/>
        <v>0</v>
      </c>
      <c r="AK179" s="83"/>
      <c r="AL179" s="83"/>
      <c r="AM179" s="83"/>
      <c r="AN179" s="83"/>
      <c r="AO179" s="83"/>
      <c r="AP179" s="191">
        <f t="shared" si="27"/>
        <v>0</v>
      </c>
      <c r="AQ179" s="83"/>
      <c r="AR179" s="192">
        <f t="shared" si="28"/>
        <v>0</v>
      </c>
      <c r="AS179" s="193" t="e">
        <f t="shared" si="29"/>
        <v>#DIV/0!</v>
      </c>
      <c r="AT179" s="85"/>
      <c r="AU179" s="85"/>
      <c r="AV179" s="83" t="e">
        <f>VLOOKUP($AC179,デモテーブル[#All],3,FALSE)</f>
        <v>#VALUE!</v>
      </c>
      <c r="AW179" s="83" t="e">
        <f>VLOOKUP($AC179,デモテーブル[#All],4,FALSE)</f>
        <v>#VALUE!</v>
      </c>
      <c r="AX179" s="83" t="e">
        <f>VLOOKUP($AC179,デモテーブル[#All],5,FALSE)</f>
        <v>#VALUE!</v>
      </c>
      <c r="AY179" s="83" t="e">
        <f>VLOOKUP($AC179,デモテーブル[#All],6,FALSE)</f>
        <v>#VALUE!</v>
      </c>
      <c r="AZ179" s="83" t="e">
        <f>VLOOKUP($AC179,デモテーブル[#All],7,FALSE)</f>
        <v>#VALUE!</v>
      </c>
      <c r="BA179" s="83" t="e">
        <f>VLOOKUP($AC179,デモテーブル[#All],12,FALSE)</f>
        <v>#VALUE!</v>
      </c>
      <c r="BB179" s="83" t="e">
        <f>VLOOKUP($AC179,デモテーブル[#All],13,FALSE)</f>
        <v>#VALUE!</v>
      </c>
    </row>
    <row r="180" spans="2:54" x14ac:dyDescent="0.15">
      <c r="B180" s="76">
        <v>44819</v>
      </c>
      <c r="C180" s="164">
        <v>179</v>
      </c>
      <c r="D180" s="195" t="s">
        <v>553</v>
      </c>
      <c r="E180" s="6" t="s">
        <v>530</v>
      </c>
      <c r="G180" s="9" t="str">
        <f t="shared" si="22"/>
        <v>LUV</v>
      </c>
      <c r="H180" s="16">
        <v>9</v>
      </c>
      <c r="I180" s="16">
        <v>52.02</v>
      </c>
      <c r="J180" s="16">
        <v>43.8</v>
      </c>
      <c r="K180" s="17">
        <v>45368</v>
      </c>
      <c r="L180" s="19">
        <v>9</v>
      </c>
      <c r="M180" s="19">
        <v>52.02</v>
      </c>
      <c r="N180" s="19">
        <v>43.8</v>
      </c>
      <c r="O180" s="18">
        <v>-3979</v>
      </c>
      <c r="Z180" s="167"/>
      <c r="AA180" s="167"/>
      <c r="AB180" s="83"/>
      <c r="AC180" s="194" t="str">
        <f t="shared" si="23"/>
        <v>LUV</v>
      </c>
      <c r="AD180" s="83" t="str">
        <f>VLOOKUP($AC180,デモテーブル[#All],2,FALSE)</f>
        <v>サウスウエスト・エアライン</v>
      </c>
      <c r="AE180" s="83" t="s">
        <v>15</v>
      </c>
      <c r="AF180" s="83">
        <f t="shared" si="24"/>
        <v>9</v>
      </c>
      <c r="AG180" s="83"/>
      <c r="AH180" s="190">
        <f t="shared" si="25"/>
        <v>52.02</v>
      </c>
      <c r="AI180" s="83"/>
      <c r="AJ180" s="190">
        <f t="shared" si="26"/>
        <v>43.8</v>
      </c>
      <c r="AK180" s="83"/>
      <c r="AL180" s="83"/>
      <c r="AM180" s="83"/>
      <c r="AN180" s="83"/>
      <c r="AO180" s="83"/>
      <c r="AP180" s="191">
        <f t="shared" si="27"/>
        <v>45368</v>
      </c>
      <c r="AQ180" s="83"/>
      <c r="AR180" s="192">
        <f t="shared" si="28"/>
        <v>-3979</v>
      </c>
      <c r="AS180" s="193">
        <f t="shared" si="29"/>
        <v>-8.0633067866334326E-2</v>
      </c>
      <c r="AT180" s="85"/>
      <c r="AU180" s="85"/>
      <c r="AV180" s="83" t="str">
        <f>VLOOKUP($AC180,デモテーブル[#All],3,FALSE)</f>
        <v>1株式・投信等</v>
      </c>
      <c r="AW180" s="83" t="str">
        <f>VLOOKUP($AC180,デモテーブル[#All],4,FALSE)</f>
        <v>1株式</v>
      </c>
      <c r="AX180" s="83" t="str">
        <f>VLOOKUP($AC180,デモテーブル[#All],5,FALSE)</f>
        <v>観光</v>
      </c>
      <c r="AY180" s="83" t="str">
        <f>VLOOKUP($AC180,デモテーブル[#All],6,FALSE)</f>
        <v>航空・米国</v>
      </c>
      <c r="AZ180" s="83" t="str">
        <f>VLOOKUP($AC180,デモテーブル[#All],7,FALSE)</f>
        <v>02 米ドル（円換算）</v>
      </c>
      <c r="BA180" s="83" t="str">
        <f>VLOOKUP($AC180,デモテーブル[#All],12,FALSE)</f>
        <v>リスク・有</v>
      </c>
      <c r="BB180" s="83" t="str">
        <f>VLOOKUP($AC180,デモテーブル[#All],13,FALSE)</f>
        <v>リスク・有</v>
      </c>
    </row>
    <row r="181" spans="2:54" x14ac:dyDescent="0.15">
      <c r="B181" s="76">
        <v>44819</v>
      </c>
      <c r="C181" s="164">
        <v>180</v>
      </c>
      <c r="D181" s="195" t="s">
        <v>553</v>
      </c>
      <c r="E181" s="6" t="s">
        <v>530</v>
      </c>
      <c r="G181" s="9" t="e">
        <f t="shared" si="22"/>
        <v>#VALUE!</v>
      </c>
      <c r="H181" s="16" t="s">
        <v>144</v>
      </c>
      <c r="I181" s="16" t="s">
        <v>140</v>
      </c>
      <c r="J181" s="16"/>
      <c r="K181" s="17"/>
      <c r="L181" s="18" t="s">
        <v>144</v>
      </c>
      <c r="M181" s="19" t="s">
        <v>140</v>
      </c>
      <c r="N181" s="19"/>
      <c r="O181" s="19"/>
      <c r="Z181" s="167"/>
      <c r="AA181" s="167"/>
      <c r="AB181" s="83"/>
      <c r="AC181" s="194" t="e">
        <f t="shared" si="23"/>
        <v>#VALUE!</v>
      </c>
      <c r="AD181" s="83" t="e">
        <f>VLOOKUP($AC181,デモテーブル[#All],2,FALSE)</f>
        <v>#VALUE!</v>
      </c>
      <c r="AE181" s="83" t="s">
        <v>15</v>
      </c>
      <c r="AF181" s="83" t="str">
        <f t="shared" si="24"/>
        <v>NCLH ノルウェージャン クルーズ ライン</v>
      </c>
      <c r="AG181" s="83"/>
      <c r="AH181" s="190" t="str">
        <f t="shared" si="25"/>
        <v xml:space="preserve">現買  現売  定期  </v>
      </c>
      <c r="AI181" s="83"/>
      <c r="AJ181" s="190">
        <f t="shared" si="26"/>
        <v>0</v>
      </c>
      <c r="AK181" s="83"/>
      <c r="AL181" s="83"/>
      <c r="AM181" s="83"/>
      <c r="AN181" s="83"/>
      <c r="AO181" s="83"/>
      <c r="AP181" s="191">
        <f t="shared" si="27"/>
        <v>0</v>
      </c>
      <c r="AQ181" s="83"/>
      <c r="AR181" s="192">
        <f t="shared" si="28"/>
        <v>0</v>
      </c>
      <c r="AS181" s="193" t="e">
        <f t="shared" si="29"/>
        <v>#DIV/0!</v>
      </c>
      <c r="AT181" s="85"/>
      <c r="AU181" s="85"/>
      <c r="AV181" s="83" t="e">
        <f>VLOOKUP($AC181,デモテーブル[#All],3,FALSE)</f>
        <v>#VALUE!</v>
      </c>
      <c r="AW181" s="83" t="e">
        <f>VLOOKUP($AC181,デモテーブル[#All],4,FALSE)</f>
        <v>#VALUE!</v>
      </c>
      <c r="AX181" s="83" t="e">
        <f>VLOOKUP($AC181,デモテーブル[#All],5,FALSE)</f>
        <v>#VALUE!</v>
      </c>
      <c r="AY181" s="83" t="e">
        <f>VLOOKUP($AC181,デモテーブル[#All],6,FALSE)</f>
        <v>#VALUE!</v>
      </c>
      <c r="AZ181" s="83" t="e">
        <f>VLOOKUP($AC181,デモテーブル[#All],7,FALSE)</f>
        <v>#VALUE!</v>
      </c>
      <c r="BA181" s="83" t="e">
        <f>VLOOKUP($AC181,デモテーブル[#All],12,FALSE)</f>
        <v>#VALUE!</v>
      </c>
      <c r="BB181" s="83" t="e">
        <f>VLOOKUP($AC181,デモテーブル[#All],13,FALSE)</f>
        <v>#VALUE!</v>
      </c>
    </row>
    <row r="182" spans="2:54" x14ac:dyDescent="0.15">
      <c r="B182" s="76">
        <v>44819</v>
      </c>
      <c r="C182" s="164">
        <v>181</v>
      </c>
      <c r="D182" s="195" t="s">
        <v>553</v>
      </c>
      <c r="E182" s="6" t="s">
        <v>530</v>
      </c>
      <c r="G182" s="9" t="str">
        <f t="shared" si="22"/>
        <v>NCLH</v>
      </c>
      <c r="H182" s="16">
        <v>19</v>
      </c>
      <c r="I182" s="16">
        <v>25.06</v>
      </c>
      <c r="J182" s="16">
        <v>19.489999999999998</v>
      </c>
      <c r="K182" s="17">
        <v>42618</v>
      </c>
      <c r="L182" s="19">
        <v>19</v>
      </c>
      <c r="M182" s="19">
        <v>25.06</v>
      </c>
      <c r="N182" s="19">
        <v>19.489999999999998</v>
      </c>
      <c r="O182" s="18">
        <v>-7561</v>
      </c>
      <c r="Z182" s="167"/>
      <c r="AA182" s="167"/>
      <c r="AB182" s="83"/>
      <c r="AC182" s="194" t="str">
        <f t="shared" si="23"/>
        <v>NCLH</v>
      </c>
      <c r="AD182" s="83" t="str">
        <f>VLOOKUP($AC182,デモテーブル[#All],2,FALSE)</f>
        <v>ノルウェージャン・クルーズ・ライン</v>
      </c>
      <c r="AE182" s="83" t="s">
        <v>15</v>
      </c>
      <c r="AF182" s="83">
        <f t="shared" si="24"/>
        <v>19</v>
      </c>
      <c r="AG182" s="83"/>
      <c r="AH182" s="190">
        <f t="shared" si="25"/>
        <v>25.06</v>
      </c>
      <c r="AI182" s="83"/>
      <c r="AJ182" s="190">
        <f t="shared" si="26"/>
        <v>19.489999999999998</v>
      </c>
      <c r="AK182" s="83"/>
      <c r="AL182" s="83"/>
      <c r="AM182" s="83"/>
      <c r="AN182" s="83"/>
      <c r="AO182" s="83"/>
      <c r="AP182" s="191">
        <f t="shared" si="27"/>
        <v>42618</v>
      </c>
      <c r="AQ182" s="83"/>
      <c r="AR182" s="192">
        <f t="shared" si="28"/>
        <v>-7561</v>
      </c>
      <c r="AS182" s="193">
        <f t="shared" si="29"/>
        <v>-0.15068056358237511</v>
      </c>
      <c r="AT182" s="85"/>
      <c r="AU182" s="85"/>
      <c r="AV182" s="83" t="str">
        <f>VLOOKUP($AC182,デモテーブル[#All],3,FALSE)</f>
        <v>1株式・投信等</v>
      </c>
      <c r="AW182" s="83" t="str">
        <f>VLOOKUP($AC182,デモテーブル[#All],4,FALSE)</f>
        <v>1株式</v>
      </c>
      <c r="AX182" s="83" t="str">
        <f>VLOOKUP($AC182,デモテーブル[#All],5,FALSE)</f>
        <v>観光</v>
      </c>
      <c r="AY182" s="83" t="str">
        <f>VLOOKUP($AC182,デモテーブル[#All],6,FALSE)</f>
        <v>船・米国</v>
      </c>
      <c r="AZ182" s="83" t="str">
        <f>VLOOKUP($AC182,デモテーブル[#All],7,FALSE)</f>
        <v>02 米ドル（円換算）</v>
      </c>
      <c r="BA182" s="83" t="str">
        <f>VLOOKUP($AC182,デモテーブル[#All],12,FALSE)</f>
        <v>リスク・有</v>
      </c>
      <c r="BB182" s="83" t="str">
        <f>VLOOKUP($AC182,デモテーブル[#All],13,FALSE)</f>
        <v>リスク・有</v>
      </c>
    </row>
    <row r="183" spans="2:54" x14ac:dyDescent="0.15">
      <c r="B183" s="76">
        <v>44819</v>
      </c>
      <c r="C183" s="164">
        <v>182</v>
      </c>
      <c r="D183" s="195" t="s">
        <v>553</v>
      </c>
      <c r="E183" s="6" t="s">
        <v>530</v>
      </c>
      <c r="G183" s="9" t="e">
        <f t="shared" si="22"/>
        <v>#VALUE!</v>
      </c>
      <c r="H183" s="16" t="s">
        <v>145</v>
      </c>
      <c r="I183" s="16" t="s">
        <v>140</v>
      </c>
      <c r="J183" s="16"/>
      <c r="K183" s="17"/>
      <c r="L183" s="18" t="s">
        <v>145</v>
      </c>
      <c r="M183" s="19" t="s">
        <v>140</v>
      </c>
      <c r="N183" s="19"/>
      <c r="O183" s="19"/>
      <c r="Z183" s="167"/>
      <c r="AA183" s="167"/>
      <c r="AB183" s="83"/>
      <c r="AC183" s="194" t="e">
        <f t="shared" si="23"/>
        <v>#VALUE!</v>
      </c>
      <c r="AD183" s="83" t="e">
        <f>VLOOKUP($AC183,デモテーブル[#All],2,FALSE)</f>
        <v>#VALUE!</v>
      </c>
      <c r="AE183" s="83" t="s">
        <v>15</v>
      </c>
      <c r="AF183" s="83" t="str">
        <f t="shared" si="24"/>
        <v>QQQ インベスコ QQQ トラスト シリーズ1 ET</v>
      </c>
      <c r="AG183" s="83"/>
      <c r="AH183" s="190" t="str">
        <f t="shared" si="25"/>
        <v xml:space="preserve">現買  現売  定期  </v>
      </c>
      <c r="AI183" s="83"/>
      <c r="AJ183" s="190">
        <f t="shared" si="26"/>
        <v>0</v>
      </c>
      <c r="AK183" s="83"/>
      <c r="AL183" s="83"/>
      <c r="AM183" s="83"/>
      <c r="AN183" s="83"/>
      <c r="AO183" s="83"/>
      <c r="AP183" s="191">
        <f t="shared" si="27"/>
        <v>0</v>
      </c>
      <c r="AQ183" s="83"/>
      <c r="AR183" s="192">
        <f t="shared" si="28"/>
        <v>0</v>
      </c>
      <c r="AS183" s="193" t="e">
        <f t="shared" si="29"/>
        <v>#DIV/0!</v>
      </c>
      <c r="AT183" s="85"/>
      <c r="AU183" s="85"/>
      <c r="AV183" s="83" t="e">
        <f>VLOOKUP($AC183,デモテーブル[#All],3,FALSE)</f>
        <v>#VALUE!</v>
      </c>
      <c r="AW183" s="83" t="e">
        <f>VLOOKUP($AC183,デモテーブル[#All],4,FALSE)</f>
        <v>#VALUE!</v>
      </c>
      <c r="AX183" s="83" t="e">
        <f>VLOOKUP($AC183,デモテーブル[#All],5,FALSE)</f>
        <v>#VALUE!</v>
      </c>
      <c r="AY183" s="83" t="e">
        <f>VLOOKUP($AC183,デモテーブル[#All],6,FALSE)</f>
        <v>#VALUE!</v>
      </c>
      <c r="AZ183" s="83" t="e">
        <f>VLOOKUP($AC183,デモテーブル[#All],7,FALSE)</f>
        <v>#VALUE!</v>
      </c>
      <c r="BA183" s="83" t="e">
        <f>VLOOKUP($AC183,デモテーブル[#All],12,FALSE)</f>
        <v>#VALUE!</v>
      </c>
      <c r="BB183" s="83" t="e">
        <f>VLOOKUP($AC183,デモテーブル[#All],13,FALSE)</f>
        <v>#VALUE!</v>
      </c>
    </row>
    <row r="184" spans="2:54" x14ac:dyDescent="0.15">
      <c r="B184" s="76">
        <v>44819</v>
      </c>
      <c r="C184" s="164">
        <v>183</v>
      </c>
      <c r="D184" s="195" t="s">
        <v>553</v>
      </c>
      <c r="E184" s="6" t="s">
        <v>530</v>
      </c>
      <c r="G184" s="9" t="str">
        <f t="shared" si="22"/>
        <v>QQQ</v>
      </c>
      <c r="H184" s="16">
        <v>2</v>
      </c>
      <c r="I184" s="16">
        <v>313.27999999999997</v>
      </c>
      <c r="J184" s="16">
        <v>346.8</v>
      </c>
      <c r="K184" s="17">
        <v>79826</v>
      </c>
      <c r="L184" s="19">
        <v>2</v>
      </c>
      <c r="M184" s="19">
        <v>313.27999999999997</v>
      </c>
      <c r="N184" s="19">
        <v>346.8</v>
      </c>
      <c r="O184" s="18">
        <v>11688</v>
      </c>
      <c r="Z184" s="167"/>
      <c r="AA184" s="167"/>
      <c r="AB184" s="83"/>
      <c r="AC184" s="194" t="str">
        <f t="shared" si="23"/>
        <v>QQQ</v>
      </c>
      <c r="AD184" s="83" t="str">
        <f>VLOOKUP($AC184,デモテーブル[#All],2,FALSE)</f>
        <v>インベスコ QQQ トラスト シリーズ</v>
      </c>
      <c r="AE184" s="83" t="s">
        <v>15</v>
      </c>
      <c r="AF184" s="83">
        <f t="shared" si="24"/>
        <v>2</v>
      </c>
      <c r="AG184" s="83"/>
      <c r="AH184" s="190">
        <f t="shared" si="25"/>
        <v>313.27999999999997</v>
      </c>
      <c r="AI184" s="83"/>
      <c r="AJ184" s="190">
        <f t="shared" si="26"/>
        <v>346.8</v>
      </c>
      <c r="AK184" s="83"/>
      <c r="AL184" s="83"/>
      <c r="AM184" s="83"/>
      <c r="AN184" s="83"/>
      <c r="AO184" s="83"/>
      <c r="AP184" s="191">
        <f t="shared" si="27"/>
        <v>79826</v>
      </c>
      <c r="AQ184" s="83"/>
      <c r="AR184" s="192">
        <f t="shared" si="28"/>
        <v>11688</v>
      </c>
      <c r="AS184" s="193">
        <f t="shared" si="29"/>
        <v>0.17153423933781445</v>
      </c>
      <c r="AT184" s="85"/>
      <c r="AU184" s="85"/>
      <c r="AV184" s="83" t="str">
        <f>VLOOKUP($AC184,デモテーブル[#All],3,FALSE)</f>
        <v>1株式・投信等</v>
      </c>
      <c r="AW184" s="83" t="str">
        <f>VLOOKUP($AC184,デモテーブル[#All],4,FALSE)</f>
        <v>1株式</v>
      </c>
      <c r="AX184" s="83" t="str">
        <f>VLOOKUP($AC184,デモテーブル[#All],5,FALSE)</f>
        <v>指数</v>
      </c>
      <c r="AY184" s="83" t="str">
        <f>VLOOKUP($AC184,デモテーブル[#All],6,FALSE)</f>
        <v>ナスダック指数</v>
      </c>
      <c r="AZ184" s="83" t="str">
        <f>VLOOKUP($AC184,デモテーブル[#All],7,FALSE)</f>
        <v>02 米ドル（円換算）</v>
      </c>
      <c r="BA184" s="83" t="str">
        <f>VLOOKUP($AC184,デモテーブル[#All],12,FALSE)</f>
        <v>リスク・有</v>
      </c>
      <c r="BB184" s="83" t="str">
        <f>VLOOKUP($AC184,デモテーブル[#All],13,FALSE)</f>
        <v>リスク・有</v>
      </c>
    </row>
    <row r="185" spans="2:54" x14ac:dyDescent="0.15">
      <c r="B185" s="76">
        <v>44819</v>
      </c>
      <c r="C185" s="164">
        <v>184</v>
      </c>
      <c r="D185" s="195" t="s">
        <v>553</v>
      </c>
      <c r="E185" s="6" t="s">
        <v>530</v>
      </c>
      <c r="G185" s="9" t="e">
        <f>LEFT(#REF!, FIND(" ",#REF!) - 1 )</f>
        <v>#REF!</v>
      </c>
      <c r="H185" s="16"/>
      <c r="I185" s="16"/>
      <c r="J185" s="16"/>
      <c r="K185" s="17"/>
      <c r="L185" s="18"/>
      <c r="M185" s="19"/>
      <c r="N185" s="19"/>
      <c r="O185" s="19"/>
      <c r="Z185" s="167"/>
      <c r="AA185" s="167"/>
      <c r="AB185" s="83"/>
      <c r="AC185" s="194" t="e">
        <f t="shared" si="23"/>
        <v>#REF!</v>
      </c>
      <c r="AD185" s="83" t="e">
        <f>VLOOKUP($AC185,デモテーブル[#All],2,FALSE)</f>
        <v>#REF!</v>
      </c>
      <c r="AE185" s="83" t="s">
        <v>15</v>
      </c>
      <c r="AF185" s="83">
        <f t="shared" si="24"/>
        <v>0</v>
      </c>
      <c r="AG185" s="83"/>
      <c r="AH185" s="190">
        <f t="shared" si="25"/>
        <v>0</v>
      </c>
      <c r="AI185" s="83"/>
      <c r="AJ185" s="190">
        <f t="shared" si="26"/>
        <v>0</v>
      </c>
      <c r="AK185" s="83"/>
      <c r="AL185" s="83"/>
      <c r="AM185" s="83"/>
      <c r="AN185" s="83"/>
      <c r="AO185" s="83"/>
      <c r="AP185" s="191">
        <f t="shared" si="27"/>
        <v>0</v>
      </c>
      <c r="AQ185" s="83"/>
      <c r="AR185" s="192">
        <f t="shared" si="28"/>
        <v>0</v>
      </c>
      <c r="AS185" s="193" t="e">
        <f t="shared" si="29"/>
        <v>#DIV/0!</v>
      </c>
      <c r="AT185" s="85"/>
      <c r="AU185" s="85"/>
      <c r="AV185" s="83" t="e">
        <f>VLOOKUP($AC185,デモテーブル[#All],3,FALSE)</f>
        <v>#REF!</v>
      </c>
      <c r="AW185" s="83" t="e">
        <f>VLOOKUP($AC185,デモテーブル[#All],4,FALSE)</f>
        <v>#REF!</v>
      </c>
      <c r="AX185" s="83" t="e">
        <f>VLOOKUP($AC185,デモテーブル[#All],5,FALSE)</f>
        <v>#REF!</v>
      </c>
      <c r="AY185" s="83" t="e">
        <f>VLOOKUP($AC185,デモテーブル[#All],6,FALSE)</f>
        <v>#REF!</v>
      </c>
      <c r="AZ185" s="83" t="e">
        <f>VLOOKUP($AC185,デモテーブル[#All],7,FALSE)</f>
        <v>#REF!</v>
      </c>
      <c r="BA185" s="83" t="e">
        <f>VLOOKUP($AC185,デモテーブル[#All],12,FALSE)</f>
        <v>#REF!</v>
      </c>
      <c r="BB185" s="83" t="e">
        <f>VLOOKUP($AC185,デモテーブル[#All],13,FALSE)</f>
        <v>#REF!</v>
      </c>
    </row>
    <row r="186" spans="2:54" x14ac:dyDescent="0.15">
      <c r="B186" s="76">
        <v>44819</v>
      </c>
      <c r="C186" s="164">
        <v>185</v>
      </c>
      <c r="D186" s="195" t="s">
        <v>553</v>
      </c>
      <c r="E186" s="6" t="s">
        <v>530</v>
      </c>
      <c r="G186" s="9" t="e">
        <f t="shared" ref="G186:G213" si="30">LEFT(H185, FIND(" ", H185) - 1 )</f>
        <v>#VALUE!</v>
      </c>
      <c r="H186" s="16"/>
      <c r="I186" s="16"/>
      <c r="J186" s="16"/>
      <c r="K186" s="17"/>
      <c r="L186" s="19"/>
      <c r="M186" s="19"/>
      <c r="N186" s="19"/>
      <c r="O186" s="18"/>
      <c r="Z186" s="167"/>
      <c r="AA186" s="167"/>
      <c r="AB186" s="83"/>
      <c r="AC186" s="194" t="e">
        <f t="shared" si="23"/>
        <v>#VALUE!</v>
      </c>
      <c r="AD186" s="83" t="e">
        <f>VLOOKUP($AC186,デモテーブル[#All],2,FALSE)</f>
        <v>#VALUE!</v>
      </c>
      <c r="AE186" s="83" t="s">
        <v>15</v>
      </c>
      <c r="AF186" s="83">
        <f t="shared" si="24"/>
        <v>0</v>
      </c>
      <c r="AG186" s="83"/>
      <c r="AH186" s="190">
        <f t="shared" si="25"/>
        <v>0</v>
      </c>
      <c r="AI186" s="83"/>
      <c r="AJ186" s="190">
        <f t="shared" si="26"/>
        <v>0</v>
      </c>
      <c r="AK186" s="83"/>
      <c r="AL186" s="83"/>
      <c r="AM186" s="83"/>
      <c r="AN186" s="83"/>
      <c r="AO186" s="83"/>
      <c r="AP186" s="191">
        <f t="shared" si="27"/>
        <v>0</v>
      </c>
      <c r="AQ186" s="83"/>
      <c r="AR186" s="192">
        <f t="shared" si="28"/>
        <v>0</v>
      </c>
      <c r="AS186" s="193" t="e">
        <f t="shared" si="29"/>
        <v>#DIV/0!</v>
      </c>
      <c r="AT186" s="85"/>
      <c r="AU186" s="85"/>
      <c r="AV186" s="83" t="e">
        <f>VLOOKUP($AC186,デモテーブル[#All],3,FALSE)</f>
        <v>#VALUE!</v>
      </c>
      <c r="AW186" s="83" t="e">
        <f>VLOOKUP($AC186,デモテーブル[#All],4,FALSE)</f>
        <v>#VALUE!</v>
      </c>
      <c r="AX186" s="83" t="e">
        <f>VLOOKUP($AC186,デモテーブル[#All],5,FALSE)</f>
        <v>#VALUE!</v>
      </c>
      <c r="AY186" s="83" t="e">
        <f>VLOOKUP($AC186,デモテーブル[#All],6,FALSE)</f>
        <v>#VALUE!</v>
      </c>
      <c r="AZ186" s="83" t="e">
        <f>VLOOKUP($AC186,デモテーブル[#All],7,FALSE)</f>
        <v>#VALUE!</v>
      </c>
      <c r="BA186" s="83" t="e">
        <f>VLOOKUP($AC186,デモテーブル[#All],12,FALSE)</f>
        <v>#VALUE!</v>
      </c>
      <c r="BB186" s="83" t="e">
        <f>VLOOKUP($AC186,デモテーブル[#All],13,FALSE)</f>
        <v>#VALUE!</v>
      </c>
    </row>
    <row r="187" spans="2:54" x14ac:dyDescent="0.15">
      <c r="B187" s="76">
        <v>44819</v>
      </c>
      <c r="C187" s="164">
        <v>186</v>
      </c>
      <c r="D187" s="195" t="s">
        <v>553</v>
      </c>
      <c r="E187" s="6" t="s">
        <v>530</v>
      </c>
      <c r="G187" s="9" t="e">
        <f t="shared" si="30"/>
        <v>#VALUE!</v>
      </c>
      <c r="H187" s="16"/>
      <c r="I187" s="16"/>
      <c r="J187" s="16"/>
      <c r="K187" s="17"/>
      <c r="L187" s="18"/>
      <c r="M187" s="19"/>
      <c r="N187" s="19"/>
      <c r="O187" s="19"/>
      <c r="Z187" s="167"/>
      <c r="AA187" s="167"/>
      <c r="AB187" s="83"/>
      <c r="AC187" s="194" t="e">
        <f t="shared" si="23"/>
        <v>#VALUE!</v>
      </c>
      <c r="AD187" s="83" t="e">
        <f>VLOOKUP($AC187,デモテーブル[#All],2,FALSE)</f>
        <v>#VALUE!</v>
      </c>
      <c r="AE187" s="83" t="s">
        <v>15</v>
      </c>
      <c r="AF187" s="83">
        <f t="shared" si="24"/>
        <v>0</v>
      </c>
      <c r="AG187" s="83"/>
      <c r="AH187" s="190">
        <f t="shared" si="25"/>
        <v>0</v>
      </c>
      <c r="AI187" s="83"/>
      <c r="AJ187" s="190">
        <f t="shared" si="26"/>
        <v>0</v>
      </c>
      <c r="AK187" s="83"/>
      <c r="AL187" s="83"/>
      <c r="AM187" s="83"/>
      <c r="AN187" s="83"/>
      <c r="AO187" s="83"/>
      <c r="AP187" s="191">
        <f t="shared" si="27"/>
        <v>0</v>
      </c>
      <c r="AQ187" s="83"/>
      <c r="AR187" s="192">
        <f t="shared" si="28"/>
        <v>0</v>
      </c>
      <c r="AS187" s="193" t="e">
        <f t="shared" si="29"/>
        <v>#DIV/0!</v>
      </c>
      <c r="AT187" s="85"/>
      <c r="AU187" s="85"/>
      <c r="AV187" s="83" t="e">
        <f>VLOOKUP($AC187,デモテーブル[#All],3,FALSE)</f>
        <v>#VALUE!</v>
      </c>
      <c r="AW187" s="83" t="e">
        <f>VLOOKUP($AC187,デモテーブル[#All],4,FALSE)</f>
        <v>#VALUE!</v>
      </c>
      <c r="AX187" s="83" t="e">
        <f>VLOOKUP($AC187,デモテーブル[#All],5,FALSE)</f>
        <v>#VALUE!</v>
      </c>
      <c r="AY187" s="83" t="e">
        <f>VLOOKUP($AC187,デモテーブル[#All],6,FALSE)</f>
        <v>#VALUE!</v>
      </c>
      <c r="AZ187" s="83" t="e">
        <f>VLOOKUP($AC187,デモテーブル[#All],7,FALSE)</f>
        <v>#VALUE!</v>
      </c>
      <c r="BA187" s="83" t="e">
        <f>VLOOKUP($AC187,デモテーブル[#All],12,FALSE)</f>
        <v>#VALUE!</v>
      </c>
      <c r="BB187" s="83" t="e">
        <f>VLOOKUP($AC187,デモテーブル[#All],13,FALSE)</f>
        <v>#VALUE!</v>
      </c>
    </row>
    <row r="188" spans="2:54" x14ac:dyDescent="0.15">
      <c r="B188" s="76">
        <v>44819</v>
      </c>
      <c r="C188" s="164">
        <v>187</v>
      </c>
      <c r="D188" s="195" t="s">
        <v>553</v>
      </c>
      <c r="E188" s="6" t="s">
        <v>530</v>
      </c>
      <c r="G188" s="9" t="e">
        <f t="shared" si="30"/>
        <v>#VALUE!</v>
      </c>
      <c r="H188" s="16"/>
      <c r="I188" s="16"/>
      <c r="J188" s="16"/>
      <c r="K188" s="17"/>
      <c r="L188" s="19"/>
      <c r="M188" s="19"/>
      <c r="N188" s="19"/>
      <c r="O188" s="18"/>
      <c r="Z188" s="167"/>
      <c r="AA188" s="167"/>
      <c r="AB188" s="83"/>
      <c r="AC188" s="194" t="e">
        <f t="shared" si="23"/>
        <v>#VALUE!</v>
      </c>
      <c r="AD188" s="83" t="e">
        <f>VLOOKUP($AC188,デモテーブル[#All],2,FALSE)</f>
        <v>#VALUE!</v>
      </c>
      <c r="AE188" s="83" t="s">
        <v>15</v>
      </c>
      <c r="AF188" s="83">
        <f t="shared" si="24"/>
        <v>0</v>
      </c>
      <c r="AG188" s="83"/>
      <c r="AH188" s="190">
        <f t="shared" si="25"/>
        <v>0</v>
      </c>
      <c r="AI188" s="83"/>
      <c r="AJ188" s="190">
        <f t="shared" si="26"/>
        <v>0</v>
      </c>
      <c r="AK188" s="83"/>
      <c r="AL188" s="83"/>
      <c r="AM188" s="83"/>
      <c r="AN188" s="83"/>
      <c r="AO188" s="83"/>
      <c r="AP188" s="191">
        <f t="shared" si="27"/>
        <v>0</v>
      </c>
      <c r="AQ188" s="83"/>
      <c r="AR188" s="192">
        <f t="shared" si="28"/>
        <v>0</v>
      </c>
      <c r="AS188" s="193" t="e">
        <f t="shared" si="29"/>
        <v>#DIV/0!</v>
      </c>
      <c r="AT188" s="85"/>
      <c r="AU188" s="85"/>
      <c r="AV188" s="83" t="e">
        <f>VLOOKUP($AC188,デモテーブル[#All],3,FALSE)</f>
        <v>#VALUE!</v>
      </c>
      <c r="AW188" s="83" t="e">
        <f>VLOOKUP($AC188,デモテーブル[#All],4,FALSE)</f>
        <v>#VALUE!</v>
      </c>
      <c r="AX188" s="83" t="e">
        <f>VLOOKUP($AC188,デモテーブル[#All],5,FALSE)</f>
        <v>#VALUE!</v>
      </c>
      <c r="AY188" s="83" t="e">
        <f>VLOOKUP($AC188,デモテーブル[#All],6,FALSE)</f>
        <v>#VALUE!</v>
      </c>
      <c r="AZ188" s="83" t="e">
        <f>VLOOKUP($AC188,デモテーブル[#All],7,FALSE)</f>
        <v>#VALUE!</v>
      </c>
      <c r="BA188" s="83" t="e">
        <f>VLOOKUP($AC188,デモテーブル[#All],12,FALSE)</f>
        <v>#VALUE!</v>
      </c>
      <c r="BB188" s="83" t="e">
        <f>VLOOKUP($AC188,デモテーブル[#All],13,FALSE)</f>
        <v>#VALUE!</v>
      </c>
    </row>
    <row r="189" spans="2:54" x14ac:dyDescent="0.15">
      <c r="B189" s="76">
        <v>44819</v>
      </c>
      <c r="C189" s="164">
        <v>188</v>
      </c>
      <c r="D189" s="195" t="s">
        <v>553</v>
      </c>
      <c r="E189" s="6" t="s">
        <v>530</v>
      </c>
      <c r="G189" s="9" t="e">
        <f t="shared" si="30"/>
        <v>#VALUE!</v>
      </c>
      <c r="H189" s="16"/>
      <c r="I189" s="16"/>
      <c r="J189" s="16"/>
      <c r="K189" s="17"/>
      <c r="L189" s="18"/>
      <c r="M189" s="19"/>
      <c r="N189" s="19"/>
      <c r="O189" s="19"/>
      <c r="Z189" s="167"/>
      <c r="AA189" s="167"/>
      <c r="AB189" s="83"/>
      <c r="AC189" s="194" t="e">
        <f t="shared" si="23"/>
        <v>#VALUE!</v>
      </c>
      <c r="AD189" s="83" t="e">
        <f>VLOOKUP($AC189,デモテーブル[#All],2,FALSE)</f>
        <v>#VALUE!</v>
      </c>
      <c r="AE189" s="83" t="s">
        <v>15</v>
      </c>
      <c r="AF189" s="83">
        <f t="shared" si="24"/>
        <v>0</v>
      </c>
      <c r="AG189" s="83"/>
      <c r="AH189" s="190">
        <f t="shared" si="25"/>
        <v>0</v>
      </c>
      <c r="AI189" s="83"/>
      <c r="AJ189" s="190">
        <f t="shared" si="26"/>
        <v>0</v>
      </c>
      <c r="AK189" s="83"/>
      <c r="AL189" s="83"/>
      <c r="AM189" s="83"/>
      <c r="AN189" s="83"/>
      <c r="AO189" s="83"/>
      <c r="AP189" s="191">
        <f t="shared" si="27"/>
        <v>0</v>
      </c>
      <c r="AQ189" s="83"/>
      <c r="AR189" s="192">
        <f t="shared" si="28"/>
        <v>0</v>
      </c>
      <c r="AS189" s="193" t="e">
        <f t="shared" si="29"/>
        <v>#DIV/0!</v>
      </c>
      <c r="AT189" s="85"/>
      <c r="AU189" s="85"/>
      <c r="AV189" s="83" t="e">
        <f>VLOOKUP($AC189,デモテーブル[#All],3,FALSE)</f>
        <v>#VALUE!</v>
      </c>
      <c r="AW189" s="83" t="e">
        <f>VLOOKUP($AC189,デモテーブル[#All],4,FALSE)</f>
        <v>#VALUE!</v>
      </c>
      <c r="AX189" s="83" t="e">
        <f>VLOOKUP($AC189,デモテーブル[#All],5,FALSE)</f>
        <v>#VALUE!</v>
      </c>
      <c r="AY189" s="83" t="e">
        <f>VLOOKUP($AC189,デモテーブル[#All],6,FALSE)</f>
        <v>#VALUE!</v>
      </c>
      <c r="AZ189" s="83" t="e">
        <f>VLOOKUP($AC189,デモテーブル[#All],7,FALSE)</f>
        <v>#VALUE!</v>
      </c>
      <c r="BA189" s="83" t="e">
        <f>VLOOKUP($AC189,デモテーブル[#All],12,FALSE)</f>
        <v>#VALUE!</v>
      </c>
      <c r="BB189" s="83" t="e">
        <f>VLOOKUP($AC189,デモテーブル[#All],13,FALSE)</f>
        <v>#VALUE!</v>
      </c>
    </row>
    <row r="190" spans="2:54" x14ac:dyDescent="0.15">
      <c r="B190" s="76">
        <v>44819</v>
      </c>
      <c r="C190" s="164">
        <v>189</v>
      </c>
      <c r="D190" s="195" t="s">
        <v>553</v>
      </c>
      <c r="E190" s="6" t="s">
        <v>530</v>
      </c>
      <c r="G190" s="9" t="e">
        <f t="shared" si="30"/>
        <v>#VALUE!</v>
      </c>
      <c r="H190" s="16"/>
      <c r="I190" s="16"/>
      <c r="J190" s="16"/>
      <c r="K190" s="17"/>
      <c r="L190" s="19"/>
      <c r="M190" s="19"/>
      <c r="N190" s="19"/>
      <c r="O190" s="18"/>
      <c r="Z190" s="167"/>
      <c r="AA190" s="167"/>
      <c r="AB190" s="83"/>
      <c r="AC190" s="194" t="e">
        <f t="shared" ref="AC190:AC213" si="31">G190</f>
        <v>#VALUE!</v>
      </c>
      <c r="AD190" s="83" t="e">
        <f>VLOOKUP($AC190,デモテーブル[#All],2,FALSE)</f>
        <v>#VALUE!</v>
      </c>
      <c r="AE190" s="83" t="s">
        <v>15</v>
      </c>
      <c r="AF190" s="83">
        <f t="shared" ref="AF190:AF213" si="32">H190</f>
        <v>0</v>
      </c>
      <c r="AG190" s="83"/>
      <c r="AH190" s="190">
        <f t="shared" ref="AH190:AH213" si="33">I190</f>
        <v>0</v>
      </c>
      <c r="AI190" s="83"/>
      <c r="AJ190" s="190">
        <f t="shared" ref="AJ190:AJ213" si="34">J190</f>
        <v>0</v>
      </c>
      <c r="AK190" s="83"/>
      <c r="AL190" s="83"/>
      <c r="AM190" s="83"/>
      <c r="AN190" s="83"/>
      <c r="AO190" s="83"/>
      <c r="AP190" s="191">
        <f t="shared" ref="AP190:AP213" si="35">K190</f>
        <v>0</v>
      </c>
      <c r="AQ190" s="83"/>
      <c r="AR190" s="192">
        <f t="shared" ref="AR190:AR213" si="36">O190</f>
        <v>0</v>
      </c>
      <c r="AS190" s="193" t="e">
        <f t="shared" si="29"/>
        <v>#DIV/0!</v>
      </c>
      <c r="AT190" s="85"/>
      <c r="AU190" s="85"/>
      <c r="AV190" s="83" t="e">
        <f>VLOOKUP($AC190,デモテーブル[#All],3,FALSE)</f>
        <v>#VALUE!</v>
      </c>
      <c r="AW190" s="83" t="e">
        <f>VLOOKUP($AC190,デモテーブル[#All],4,FALSE)</f>
        <v>#VALUE!</v>
      </c>
      <c r="AX190" s="83" t="e">
        <f>VLOOKUP($AC190,デモテーブル[#All],5,FALSE)</f>
        <v>#VALUE!</v>
      </c>
      <c r="AY190" s="83" t="e">
        <f>VLOOKUP($AC190,デモテーブル[#All],6,FALSE)</f>
        <v>#VALUE!</v>
      </c>
      <c r="AZ190" s="83" t="e">
        <f>VLOOKUP($AC190,デモテーブル[#All],7,FALSE)</f>
        <v>#VALUE!</v>
      </c>
      <c r="BA190" s="83" t="e">
        <f>VLOOKUP($AC190,デモテーブル[#All],12,FALSE)</f>
        <v>#VALUE!</v>
      </c>
      <c r="BB190" s="83" t="e">
        <f>VLOOKUP($AC190,デモテーブル[#All],13,FALSE)</f>
        <v>#VALUE!</v>
      </c>
    </row>
    <row r="191" spans="2:54" x14ac:dyDescent="0.15">
      <c r="B191" s="76">
        <v>44819</v>
      </c>
      <c r="C191" s="164">
        <v>190</v>
      </c>
      <c r="D191" s="195" t="s">
        <v>553</v>
      </c>
      <c r="E191" s="6" t="s">
        <v>530</v>
      </c>
      <c r="G191" s="9" t="e">
        <f t="shared" si="30"/>
        <v>#VALUE!</v>
      </c>
      <c r="H191" s="16"/>
      <c r="I191" s="16"/>
      <c r="J191" s="16"/>
      <c r="K191" s="17"/>
      <c r="L191" s="18"/>
      <c r="M191" s="19"/>
      <c r="N191" s="19"/>
      <c r="O191" s="19"/>
      <c r="Z191" s="167"/>
      <c r="AA191" s="167"/>
      <c r="AB191" s="83"/>
      <c r="AC191" s="194" t="e">
        <f t="shared" si="31"/>
        <v>#VALUE!</v>
      </c>
      <c r="AD191" s="83" t="e">
        <f>VLOOKUP($AC191,デモテーブル[#All],2,FALSE)</f>
        <v>#VALUE!</v>
      </c>
      <c r="AE191" s="83" t="s">
        <v>15</v>
      </c>
      <c r="AF191" s="83">
        <f t="shared" si="32"/>
        <v>0</v>
      </c>
      <c r="AG191" s="83"/>
      <c r="AH191" s="190">
        <f t="shared" si="33"/>
        <v>0</v>
      </c>
      <c r="AI191" s="83"/>
      <c r="AJ191" s="190">
        <f t="shared" si="34"/>
        <v>0</v>
      </c>
      <c r="AK191" s="83"/>
      <c r="AL191" s="83"/>
      <c r="AM191" s="83"/>
      <c r="AN191" s="83"/>
      <c r="AO191" s="83"/>
      <c r="AP191" s="191">
        <f t="shared" si="35"/>
        <v>0</v>
      </c>
      <c r="AQ191" s="83"/>
      <c r="AR191" s="192">
        <f t="shared" si="36"/>
        <v>0</v>
      </c>
      <c r="AS191" s="193" t="e">
        <f t="shared" ref="AS191:AS213" si="37">AR191/(AP191-AR191)</f>
        <v>#DIV/0!</v>
      </c>
      <c r="AT191" s="85"/>
      <c r="AU191" s="85"/>
      <c r="AV191" s="83" t="e">
        <f>VLOOKUP($AC191,デモテーブル[#All],3,FALSE)</f>
        <v>#VALUE!</v>
      </c>
      <c r="AW191" s="83" t="e">
        <f>VLOOKUP($AC191,デモテーブル[#All],4,FALSE)</f>
        <v>#VALUE!</v>
      </c>
      <c r="AX191" s="83" t="e">
        <f>VLOOKUP($AC191,デモテーブル[#All],5,FALSE)</f>
        <v>#VALUE!</v>
      </c>
      <c r="AY191" s="83" t="e">
        <f>VLOOKUP($AC191,デモテーブル[#All],6,FALSE)</f>
        <v>#VALUE!</v>
      </c>
      <c r="AZ191" s="83" t="e">
        <f>VLOOKUP($AC191,デモテーブル[#All],7,FALSE)</f>
        <v>#VALUE!</v>
      </c>
      <c r="BA191" s="83" t="e">
        <f>VLOOKUP($AC191,デモテーブル[#All],12,FALSE)</f>
        <v>#VALUE!</v>
      </c>
      <c r="BB191" s="83" t="e">
        <f>VLOOKUP($AC191,デモテーブル[#All],13,FALSE)</f>
        <v>#VALUE!</v>
      </c>
    </row>
    <row r="192" spans="2:54" x14ac:dyDescent="0.15">
      <c r="B192" s="76">
        <v>44819</v>
      </c>
      <c r="C192" s="164">
        <v>191</v>
      </c>
      <c r="D192" s="195" t="s">
        <v>553</v>
      </c>
      <c r="E192" s="6" t="s">
        <v>530</v>
      </c>
      <c r="G192" s="9" t="e">
        <f t="shared" si="30"/>
        <v>#VALUE!</v>
      </c>
      <c r="H192" s="16"/>
      <c r="I192" s="16"/>
      <c r="J192" s="16"/>
      <c r="K192" s="17"/>
      <c r="L192" s="18"/>
      <c r="M192" s="19"/>
      <c r="N192" s="19"/>
      <c r="O192" s="19"/>
      <c r="Z192" s="167"/>
      <c r="AA192" s="167"/>
      <c r="AB192" s="83"/>
      <c r="AC192" s="194" t="e">
        <f t="shared" si="31"/>
        <v>#VALUE!</v>
      </c>
      <c r="AD192" s="83" t="e">
        <f>VLOOKUP($AC192,デモテーブル[#All],2,FALSE)</f>
        <v>#VALUE!</v>
      </c>
      <c r="AE192" s="83" t="s">
        <v>15</v>
      </c>
      <c r="AF192" s="83">
        <f t="shared" si="32"/>
        <v>0</v>
      </c>
      <c r="AG192" s="83"/>
      <c r="AH192" s="190">
        <f t="shared" si="33"/>
        <v>0</v>
      </c>
      <c r="AI192" s="83"/>
      <c r="AJ192" s="190">
        <f t="shared" si="34"/>
        <v>0</v>
      </c>
      <c r="AK192" s="83"/>
      <c r="AL192" s="83"/>
      <c r="AM192" s="83"/>
      <c r="AN192" s="83"/>
      <c r="AO192" s="83"/>
      <c r="AP192" s="191">
        <f t="shared" si="35"/>
        <v>0</v>
      </c>
      <c r="AQ192" s="83"/>
      <c r="AR192" s="192">
        <f t="shared" si="36"/>
        <v>0</v>
      </c>
      <c r="AS192" s="193" t="e">
        <f t="shared" si="37"/>
        <v>#DIV/0!</v>
      </c>
      <c r="AT192" s="85"/>
      <c r="AU192" s="85"/>
      <c r="AV192" s="83" t="e">
        <f>VLOOKUP($AC192,デモテーブル[#All],3,FALSE)</f>
        <v>#VALUE!</v>
      </c>
      <c r="AW192" s="83" t="e">
        <f>VLOOKUP($AC192,デモテーブル[#All],4,FALSE)</f>
        <v>#VALUE!</v>
      </c>
      <c r="AX192" s="83" t="e">
        <f>VLOOKUP($AC192,デモテーブル[#All],5,FALSE)</f>
        <v>#VALUE!</v>
      </c>
      <c r="AY192" s="83" t="e">
        <f>VLOOKUP($AC192,デモテーブル[#All],6,FALSE)</f>
        <v>#VALUE!</v>
      </c>
      <c r="AZ192" s="83" t="e">
        <f>VLOOKUP($AC192,デモテーブル[#All],7,FALSE)</f>
        <v>#VALUE!</v>
      </c>
      <c r="BA192" s="83" t="e">
        <f>VLOOKUP($AC192,デモテーブル[#All],12,FALSE)</f>
        <v>#VALUE!</v>
      </c>
      <c r="BB192" s="83" t="e">
        <f>VLOOKUP($AC192,デモテーブル[#All],13,FALSE)</f>
        <v>#VALUE!</v>
      </c>
    </row>
    <row r="193" spans="2:54" x14ac:dyDescent="0.15">
      <c r="B193" s="76">
        <v>44819</v>
      </c>
      <c r="C193" s="164">
        <v>192</v>
      </c>
      <c r="D193" s="195" t="s">
        <v>553</v>
      </c>
      <c r="E193" s="6" t="s">
        <v>530</v>
      </c>
      <c r="G193" s="9" t="e">
        <f t="shared" si="30"/>
        <v>#VALUE!</v>
      </c>
      <c r="H193" s="16"/>
      <c r="I193" s="16"/>
      <c r="J193" s="16"/>
      <c r="K193" s="17"/>
      <c r="L193" s="18"/>
      <c r="M193" s="19"/>
      <c r="N193" s="19"/>
      <c r="O193" s="19"/>
      <c r="Z193" s="167"/>
      <c r="AA193" s="167"/>
      <c r="AB193" s="83"/>
      <c r="AC193" s="194" t="e">
        <f t="shared" si="31"/>
        <v>#VALUE!</v>
      </c>
      <c r="AD193" s="83" t="e">
        <f>VLOOKUP($AC193,デモテーブル[#All],2,FALSE)</f>
        <v>#VALUE!</v>
      </c>
      <c r="AE193" s="83" t="s">
        <v>15</v>
      </c>
      <c r="AF193" s="83">
        <f t="shared" si="32"/>
        <v>0</v>
      </c>
      <c r="AG193" s="83"/>
      <c r="AH193" s="190">
        <f t="shared" si="33"/>
        <v>0</v>
      </c>
      <c r="AI193" s="83"/>
      <c r="AJ193" s="190">
        <f t="shared" si="34"/>
        <v>0</v>
      </c>
      <c r="AK193" s="83"/>
      <c r="AL193" s="83"/>
      <c r="AM193" s="83"/>
      <c r="AN193" s="83"/>
      <c r="AO193" s="83"/>
      <c r="AP193" s="191">
        <f t="shared" si="35"/>
        <v>0</v>
      </c>
      <c r="AQ193" s="83"/>
      <c r="AR193" s="192">
        <f t="shared" si="36"/>
        <v>0</v>
      </c>
      <c r="AS193" s="193" t="e">
        <f t="shared" si="37"/>
        <v>#DIV/0!</v>
      </c>
      <c r="AT193" s="85"/>
      <c r="AU193" s="85"/>
      <c r="AV193" s="83" t="e">
        <f>VLOOKUP($AC193,デモテーブル[#All],3,FALSE)</f>
        <v>#VALUE!</v>
      </c>
      <c r="AW193" s="83" t="e">
        <f>VLOOKUP($AC193,デモテーブル[#All],4,FALSE)</f>
        <v>#VALUE!</v>
      </c>
      <c r="AX193" s="83" t="e">
        <f>VLOOKUP($AC193,デモテーブル[#All],5,FALSE)</f>
        <v>#VALUE!</v>
      </c>
      <c r="AY193" s="83" t="e">
        <f>VLOOKUP($AC193,デモテーブル[#All],6,FALSE)</f>
        <v>#VALUE!</v>
      </c>
      <c r="AZ193" s="83" t="e">
        <f>VLOOKUP($AC193,デモテーブル[#All],7,FALSE)</f>
        <v>#VALUE!</v>
      </c>
      <c r="BA193" s="83" t="e">
        <f>VLOOKUP($AC193,デモテーブル[#All],12,FALSE)</f>
        <v>#VALUE!</v>
      </c>
      <c r="BB193" s="83" t="e">
        <f>VLOOKUP($AC193,デモテーブル[#All],13,FALSE)</f>
        <v>#VALUE!</v>
      </c>
    </row>
    <row r="194" spans="2:54" x14ac:dyDescent="0.15">
      <c r="B194" s="76">
        <v>44819</v>
      </c>
      <c r="C194" s="164">
        <v>193</v>
      </c>
      <c r="D194" s="195" t="s">
        <v>553</v>
      </c>
      <c r="E194" s="6" t="s">
        <v>530</v>
      </c>
      <c r="G194" s="9" t="e">
        <f t="shared" si="30"/>
        <v>#VALUE!</v>
      </c>
      <c r="H194" s="16"/>
      <c r="I194" s="16"/>
      <c r="J194" s="16"/>
      <c r="K194" s="17"/>
      <c r="L194" s="18"/>
      <c r="M194" s="19"/>
      <c r="N194" s="19"/>
      <c r="O194" s="19"/>
      <c r="Z194" s="167"/>
      <c r="AA194" s="167"/>
      <c r="AB194" s="83"/>
      <c r="AC194" s="194" t="e">
        <f t="shared" si="31"/>
        <v>#VALUE!</v>
      </c>
      <c r="AD194" s="83" t="e">
        <f>VLOOKUP($AC194,デモテーブル[#All],2,FALSE)</f>
        <v>#VALUE!</v>
      </c>
      <c r="AE194" s="83" t="s">
        <v>15</v>
      </c>
      <c r="AF194" s="83">
        <f t="shared" si="32"/>
        <v>0</v>
      </c>
      <c r="AG194" s="83"/>
      <c r="AH194" s="190">
        <f t="shared" si="33"/>
        <v>0</v>
      </c>
      <c r="AI194" s="83"/>
      <c r="AJ194" s="190">
        <f t="shared" si="34"/>
        <v>0</v>
      </c>
      <c r="AK194" s="83"/>
      <c r="AL194" s="83"/>
      <c r="AM194" s="83"/>
      <c r="AN194" s="83"/>
      <c r="AO194" s="83"/>
      <c r="AP194" s="191">
        <f t="shared" si="35"/>
        <v>0</v>
      </c>
      <c r="AQ194" s="83"/>
      <c r="AR194" s="192">
        <f t="shared" si="36"/>
        <v>0</v>
      </c>
      <c r="AS194" s="193" t="e">
        <f t="shared" si="37"/>
        <v>#DIV/0!</v>
      </c>
      <c r="AT194" s="85"/>
      <c r="AU194" s="85"/>
      <c r="AV194" s="83" t="e">
        <f>VLOOKUP($AC194,デモテーブル[#All],3,FALSE)</f>
        <v>#VALUE!</v>
      </c>
      <c r="AW194" s="83" t="e">
        <f>VLOOKUP($AC194,デモテーブル[#All],4,FALSE)</f>
        <v>#VALUE!</v>
      </c>
      <c r="AX194" s="83" t="e">
        <f>VLOOKUP($AC194,デモテーブル[#All],5,FALSE)</f>
        <v>#VALUE!</v>
      </c>
      <c r="AY194" s="83" t="e">
        <f>VLOOKUP($AC194,デモテーブル[#All],6,FALSE)</f>
        <v>#VALUE!</v>
      </c>
      <c r="AZ194" s="83" t="e">
        <f>VLOOKUP($AC194,デモテーブル[#All],7,FALSE)</f>
        <v>#VALUE!</v>
      </c>
      <c r="BA194" s="83" t="e">
        <f>VLOOKUP($AC194,デモテーブル[#All],12,FALSE)</f>
        <v>#VALUE!</v>
      </c>
      <c r="BB194" s="83" t="e">
        <f>VLOOKUP($AC194,デモテーブル[#All],13,FALSE)</f>
        <v>#VALUE!</v>
      </c>
    </row>
    <row r="195" spans="2:54" x14ac:dyDescent="0.15">
      <c r="B195" s="76">
        <v>44819</v>
      </c>
      <c r="C195" s="164">
        <v>194</v>
      </c>
      <c r="D195" s="195" t="s">
        <v>553</v>
      </c>
      <c r="E195" s="6" t="s">
        <v>530</v>
      </c>
      <c r="G195" s="9" t="e">
        <f t="shared" si="30"/>
        <v>#VALUE!</v>
      </c>
      <c r="H195" s="16"/>
      <c r="I195" s="16"/>
      <c r="J195" s="16"/>
      <c r="K195" s="17"/>
      <c r="L195" s="18"/>
      <c r="M195" s="19"/>
      <c r="N195" s="19"/>
      <c r="O195" s="19"/>
      <c r="Z195" s="167"/>
      <c r="AA195" s="167"/>
      <c r="AB195" s="83"/>
      <c r="AC195" s="194" t="e">
        <f t="shared" si="31"/>
        <v>#VALUE!</v>
      </c>
      <c r="AD195" s="83" t="e">
        <f>VLOOKUP($AC195,デモテーブル[#All],2,FALSE)</f>
        <v>#VALUE!</v>
      </c>
      <c r="AE195" s="83" t="s">
        <v>15</v>
      </c>
      <c r="AF195" s="83">
        <f t="shared" si="32"/>
        <v>0</v>
      </c>
      <c r="AG195" s="83"/>
      <c r="AH195" s="190">
        <f t="shared" si="33"/>
        <v>0</v>
      </c>
      <c r="AI195" s="83"/>
      <c r="AJ195" s="190">
        <f t="shared" si="34"/>
        <v>0</v>
      </c>
      <c r="AK195" s="83"/>
      <c r="AL195" s="83"/>
      <c r="AM195" s="83"/>
      <c r="AN195" s="83"/>
      <c r="AO195" s="83"/>
      <c r="AP195" s="191">
        <f t="shared" si="35"/>
        <v>0</v>
      </c>
      <c r="AQ195" s="83"/>
      <c r="AR195" s="192">
        <f t="shared" si="36"/>
        <v>0</v>
      </c>
      <c r="AS195" s="193" t="e">
        <f t="shared" si="37"/>
        <v>#DIV/0!</v>
      </c>
      <c r="AT195" s="85"/>
      <c r="AU195" s="85"/>
      <c r="AV195" s="83" t="e">
        <f>VLOOKUP($AC195,デモテーブル[#All],3,FALSE)</f>
        <v>#VALUE!</v>
      </c>
      <c r="AW195" s="83" t="e">
        <f>VLOOKUP($AC195,デモテーブル[#All],4,FALSE)</f>
        <v>#VALUE!</v>
      </c>
      <c r="AX195" s="83" t="e">
        <f>VLOOKUP($AC195,デモテーブル[#All],5,FALSE)</f>
        <v>#VALUE!</v>
      </c>
      <c r="AY195" s="83" t="e">
        <f>VLOOKUP($AC195,デモテーブル[#All],6,FALSE)</f>
        <v>#VALUE!</v>
      </c>
      <c r="AZ195" s="83" t="e">
        <f>VLOOKUP($AC195,デモテーブル[#All],7,FALSE)</f>
        <v>#VALUE!</v>
      </c>
      <c r="BA195" s="83" t="e">
        <f>VLOOKUP($AC195,デモテーブル[#All],12,FALSE)</f>
        <v>#VALUE!</v>
      </c>
      <c r="BB195" s="83" t="e">
        <f>VLOOKUP($AC195,デモテーブル[#All],13,FALSE)</f>
        <v>#VALUE!</v>
      </c>
    </row>
    <row r="196" spans="2:54" x14ac:dyDescent="0.15">
      <c r="B196" s="76">
        <v>44819</v>
      </c>
      <c r="C196" s="164">
        <v>195</v>
      </c>
      <c r="D196" s="195" t="s">
        <v>553</v>
      </c>
      <c r="E196" s="6" t="s">
        <v>530</v>
      </c>
      <c r="G196" s="9" t="e">
        <f t="shared" si="30"/>
        <v>#VALUE!</v>
      </c>
      <c r="H196" s="16"/>
      <c r="I196" s="16"/>
      <c r="J196" s="16"/>
      <c r="K196" s="17"/>
      <c r="L196" s="18"/>
      <c r="M196" s="19"/>
      <c r="N196" s="19"/>
      <c r="O196" s="19"/>
      <c r="Z196" s="167"/>
      <c r="AA196" s="167"/>
      <c r="AB196" s="83"/>
      <c r="AC196" s="194" t="e">
        <f t="shared" si="31"/>
        <v>#VALUE!</v>
      </c>
      <c r="AD196" s="83" t="e">
        <f>VLOOKUP($AC196,デモテーブル[#All],2,FALSE)</f>
        <v>#VALUE!</v>
      </c>
      <c r="AE196" s="83" t="s">
        <v>15</v>
      </c>
      <c r="AF196" s="83">
        <f t="shared" si="32"/>
        <v>0</v>
      </c>
      <c r="AG196" s="83"/>
      <c r="AH196" s="190">
        <f t="shared" si="33"/>
        <v>0</v>
      </c>
      <c r="AI196" s="83"/>
      <c r="AJ196" s="190">
        <f t="shared" si="34"/>
        <v>0</v>
      </c>
      <c r="AK196" s="83"/>
      <c r="AL196" s="83"/>
      <c r="AM196" s="83"/>
      <c r="AN196" s="83"/>
      <c r="AO196" s="83"/>
      <c r="AP196" s="191">
        <f t="shared" si="35"/>
        <v>0</v>
      </c>
      <c r="AQ196" s="83"/>
      <c r="AR196" s="192">
        <f t="shared" si="36"/>
        <v>0</v>
      </c>
      <c r="AS196" s="193" t="e">
        <f t="shared" si="37"/>
        <v>#DIV/0!</v>
      </c>
      <c r="AT196" s="85"/>
      <c r="AU196" s="85"/>
      <c r="AV196" s="83" t="e">
        <f>VLOOKUP($AC196,デモテーブル[#All],3,FALSE)</f>
        <v>#VALUE!</v>
      </c>
      <c r="AW196" s="83" t="e">
        <f>VLOOKUP($AC196,デモテーブル[#All],4,FALSE)</f>
        <v>#VALUE!</v>
      </c>
      <c r="AX196" s="83" t="e">
        <f>VLOOKUP($AC196,デモテーブル[#All],5,FALSE)</f>
        <v>#VALUE!</v>
      </c>
      <c r="AY196" s="83" t="e">
        <f>VLOOKUP($AC196,デモテーブル[#All],6,FALSE)</f>
        <v>#VALUE!</v>
      </c>
      <c r="AZ196" s="83" t="e">
        <f>VLOOKUP($AC196,デモテーブル[#All],7,FALSE)</f>
        <v>#VALUE!</v>
      </c>
      <c r="BA196" s="83" t="e">
        <f>VLOOKUP($AC196,デモテーブル[#All],12,FALSE)</f>
        <v>#VALUE!</v>
      </c>
      <c r="BB196" s="83" t="e">
        <f>VLOOKUP($AC196,デモテーブル[#All],13,FALSE)</f>
        <v>#VALUE!</v>
      </c>
    </row>
    <row r="197" spans="2:54" x14ac:dyDescent="0.15">
      <c r="B197" s="76">
        <v>44819</v>
      </c>
      <c r="C197" s="164">
        <v>196</v>
      </c>
      <c r="D197" s="195" t="s">
        <v>553</v>
      </c>
      <c r="E197" s="6" t="s">
        <v>530</v>
      </c>
      <c r="G197" s="9" t="e">
        <f t="shared" si="30"/>
        <v>#VALUE!</v>
      </c>
      <c r="H197" s="16"/>
      <c r="I197" s="16"/>
      <c r="J197" s="16"/>
      <c r="K197" s="17"/>
      <c r="L197" s="18"/>
      <c r="M197" s="19"/>
      <c r="N197" s="19"/>
      <c r="O197" s="19"/>
      <c r="Z197" s="167"/>
      <c r="AA197" s="167"/>
      <c r="AB197" s="83"/>
      <c r="AC197" s="194" t="e">
        <f t="shared" si="31"/>
        <v>#VALUE!</v>
      </c>
      <c r="AD197" s="83" t="e">
        <f>VLOOKUP($AC197,デモテーブル[#All],2,FALSE)</f>
        <v>#VALUE!</v>
      </c>
      <c r="AE197" s="83" t="s">
        <v>15</v>
      </c>
      <c r="AF197" s="83">
        <f t="shared" si="32"/>
        <v>0</v>
      </c>
      <c r="AG197" s="83"/>
      <c r="AH197" s="190">
        <f t="shared" si="33"/>
        <v>0</v>
      </c>
      <c r="AI197" s="83"/>
      <c r="AJ197" s="190">
        <f t="shared" si="34"/>
        <v>0</v>
      </c>
      <c r="AK197" s="83"/>
      <c r="AL197" s="83"/>
      <c r="AM197" s="83"/>
      <c r="AN197" s="83"/>
      <c r="AO197" s="83"/>
      <c r="AP197" s="191">
        <f t="shared" si="35"/>
        <v>0</v>
      </c>
      <c r="AQ197" s="83"/>
      <c r="AR197" s="192">
        <f t="shared" si="36"/>
        <v>0</v>
      </c>
      <c r="AS197" s="193" t="e">
        <f t="shared" si="37"/>
        <v>#DIV/0!</v>
      </c>
      <c r="AT197" s="85"/>
      <c r="AU197" s="85"/>
      <c r="AV197" s="83" t="e">
        <f>VLOOKUP($AC197,デモテーブル[#All],3,FALSE)</f>
        <v>#VALUE!</v>
      </c>
      <c r="AW197" s="83" t="e">
        <f>VLOOKUP($AC197,デモテーブル[#All],4,FALSE)</f>
        <v>#VALUE!</v>
      </c>
      <c r="AX197" s="83" t="e">
        <f>VLOOKUP($AC197,デモテーブル[#All],5,FALSE)</f>
        <v>#VALUE!</v>
      </c>
      <c r="AY197" s="83" t="e">
        <f>VLOOKUP($AC197,デモテーブル[#All],6,FALSE)</f>
        <v>#VALUE!</v>
      </c>
      <c r="AZ197" s="83" t="e">
        <f>VLOOKUP($AC197,デモテーブル[#All],7,FALSE)</f>
        <v>#VALUE!</v>
      </c>
      <c r="BA197" s="83" t="e">
        <f>VLOOKUP($AC197,デモテーブル[#All],12,FALSE)</f>
        <v>#VALUE!</v>
      </c>
      <c r="BB197" s="83" t="e">
        <f>VLOOKUP($AC197,デモテーブル[#All],13,FALSE)</f>
        <v>#VALUE!</v>
      </c>
    </row>
    <row r="198" spans="2:54" x14ac:dyDescent="0.15">
      <c r="B198" s="76">
        <v>44819</v>
      </c>
      <c r="C198" s="164">
        <v>197</v>
      </c>
      <c r="D198" s="195" t="s">
        <v>553</v>
      </c>
      <c r="E198" s="6" t="s">
        <v>530</v>
      </c>
      <c r="G198" s="9" t="e">
        <f t="shared" si="30"/>
        <v>#VALUE!</v>
      </c>
      <c r="H198" s="16"/>
      <c r="I198" s="16"/>
      <c r="J198" s="16"/>
      <c r="K198" s="17"/>
      <c r="L198" s="18"/>
      <c r="M198" s="19"/>
      <c r="N198" s="19"/>
      <c r="O198" s="19"/>
      <c r="Z198" s="167"/>
      <c r="AA198" s="167"/>
      <c r="AB198" s="83"/>
      <c r="AC198" s="194" t="e">
        <f t="shared" si="31"/>
        <v>#VALUE!</v>
      </c>
      <c r="AD198" s="83" t="e">
        <f>VLOOKUP($AC198,デモテーブル[#All],2,FALSE)</f>
        <v>#VALUE!</v>
      </c>
      <c r="AE198" s="83" t="s">
        <v>15</v>
      </c>
      <c r="AF198" s="83">
        <f t="shared" si="32"/>
        <v>0</v>
      </c>
      <c r="AG198" s="83"/>
      <c r="AH198" s="190">
        <f t="shared" si="33"/>
        <v>0</v>
      </c>
      <c r="AI198" s="83"/>
      <c r="AJ198" s="190">
        <f t="shared" si="34"/>
        <v>0</v>
      </c>
      <c r="AK198" s="83"/>
      <c r="AL198" s="83"/>
      <c r="AM198" s="83"/>
      <c r="AN198" s="83"/>
      <c r="AO198" s="83"/>
      <c r="AP198" s="191">
        <f t="shared" si="35"/>
        <v>0</v>
      </c>
      <c r="AQ198" s="83"/>
      <c r="AR198" s="192">
        <f t="shared" si="36"/>
        <v>0</v>
      </c>
      <c r="AS198" s="193" t="e">
        <f t="shared" si="37"/>
        <v>#DIV/0!</v>
      </c>
      <c r="AT198" s="85"/>
      <c r="AU198" s="85"/>
      <c r="AV198" s="83" t="e">
        <f>VLOOKUP($AC198,デモテーブル[#All],3,FALSE)</f>
        <v>#VALUE!</v>
      </c>
      <c r="AW198" s="83" t="e">
        <f>VLOOKUP($AC198,デモテーブル[#All],4,FALSE)</f>
        <v>#VALUE!</v>
      </c>
      <c r="AX198" s="83" t="e">
        <f>VLOOKUP($AC198,デモテーブル[#All],5,FALSE)</f>
        <v>#VALUE!</v>
      </c>
      <c r="AY198" s="83" t="e">
        <f>VLOOKUP($AC198,デモテーブル[#All],6,FALSE)</f>
        <v>#VALUE!</v>
      </c>
      <c r="AZ198" s="83" t="e">
        <f>VLOOKUP($AC198,デモテーブル[#All],7,FALSE)</f>
        <v>#VALUE!</v>
      </c>
      <c r="BA198" s="83" t="e">
        <f>VLOOKUP($AC198,デモテーブル[#All],12,FALSE)</f>
        <v>#VALUE!</v>
      </c>
      <c r="BB198" s="83" t="e">
        <f>VLOOKUP($AC198,デモテーブル[#All],13,FALSE)</f>
        <v>#VALUE!</v>
      </c>
    </row>
    <row r="199" spans="2:54" x14ac:dyDescent="0.15">
      <c r="B199" s="76">
        <v>44819</v>
      </c>
      <c r="C199" s="164">
        <v>198</v>
      </c>
      <c r="D199" s="195" t="s">
        <v>553</v>
      </c>
      <c r="E199" s="6" t="s">
        <v>530</v>
      </c>
      <c r="G199" s="9" t="e">
        <f t="shared" si="30"/>
        <v>#VALUE!</v>
      </c>
      <c r="H199" s="16"/>
      <c r="I199" s="16"/>
      <c r="J199" s="16"/>
      <c r="K199" s="17"/>
      <c r="L199" s="18"/>
      <c r="M199" s="19"/>
      <c r="N199" s="19"/>
      <c r="O199" s="19"/>
      <c r="Z199" s="167"/>
      <c r="AA199" s="167"/>
      <c r="AB199" s="83"/>
      <c r="AC199" s="194" t="e">
        <f t="shared" si="31"/>
        <v>#VALUE!</v>
      </c>
      <c r="AD199" s="83" t="e">
        <f>VLOOKUP($AC199,デモテーブル[#All],2,FALSE)</f>
        <v>#VALUE!</v>
      </c>
      <c r="AE199" s="83" t="s">
        <v>15</v>
      </c>
      <c r="AF199" s="83">
        <f t="shared" si="32"/>
        <v>0</v>
      </c>
      <c r="AG199" s="83"/>
      <c r="AH199" s="190">
        <f t="shared" si="33"/>
        <v>0</v>
      </c>
      <c r="AI199" s="83"/>
      <c r="AJ199" s="190">
        <f t="shared" si="34"/>
        <v>0</v>
      </c>
      <c r="AK199" s="83"/>
      <c r="AL199" s="83"/>
      <c r="AM199" s="83"/>
      <c r="AN199" s="83"/>
      <c r="AO199" s="83"/>
      <c r="AP199" s="191">
        <f t="shared" si="35"/>
        <v>0</v>
      </c>
      <c r="AQ199" s="83"/>
      <c r="AR199" s="192">
        <f t="shared" si="36"/>
        <v>0</v>
      </c>
      <c r="AS199" s="193" t="e">
        <f t="shared" si="37"/>
        <v>#DIV/0!</v>
      </c>
      <c r="AT199" s="85"/>
      <c r="AU199" s="85"/>
      <c r="AV199" s="83" t="e">
        <f>VLOOKUP($AC199,デモテーブル[#All],3,FALSE)</f>
        <v>#VALUE!</v>
      </c>
      <c r="AW199" s="83" t="e">
        <f>VLOOKUP($AC199,デモテーブル[#All],4,FALSE)</f>
        <v>#VALUE!</v>
      </c>
      <c r="AX199" s="83" t="e">
        <f>VLOOKUP($AC199,デモテーブル[#All],5,FALSE)</f>
        <v>#VALUE!</v>
      </c>
      <c r="AY199" s="83" t="e">
        <f>VLOOKUP($AC199,デモテーブル[#All],6,FALSE)</f>
        <v>#VALUE!</v>
      </c>
      <c r="AZ199" s="83" t="e">
        <f>VLOOKUP($AC199,デモテーブル[#All],7,FALSE)</f>
        <v>#VALUE!</v>
      </c>
      <c r="BA199" s="83" t="e">
        <f>VLOOKUP($AC199,デモテーブル[#All],12,FALSE)</f>
        <v>#VALUE!</v>
      </c>
      <c r="BB199" s="83" t="e">
        <f>VLOOKUP($AC199,デモテーブル[#All],13,FALSE)</f>
        <v>#VALUE!</v>
      </c>
    </row>
    <row r="200" spans="2:54" x14ac:dyDescent="0.15">
      <c r="B200" s="76">
        <v>44819</v>
      </c>
      <c r="C200" s="164">
        <v>199</v>
      </c>
      <c r="D200" s="195" t="s">
        <v>553</v>
      </c>
      <c r="E200" s="6" t="s">
        <v>530</v>
      </c>
      <c r="G200" s="9" t="e">
        <f t="shared" si="30"/>
        <v>#VALUE!</v>
      </c>
      <c r="H200" s="16"/>
      <c r="I200" s="16"/>
      <c r="J200" s="16"/>
      <c r="K200" s="17"/>
      <c r="L200" s="18"/>
      <c r="M200" s="19"/>
      <c r="N200" s="19"/>
      <c r="O200" s="19"/>
      <c r="Z200" s="167"/>
      <c r="AA200" s="167"/>
      <c r="AB200" s="83"/>
      <c r="AC200" s="194" t="e">
        <f t="shared" si="31"/>
        <v>#VALUE!</v>
      </c>
      <c r="AD200" s="83" t="e">
        <f>VLOOKUP($AC200,デモテーブル[#All],2,FALSE)</f>
        <v>#VALUE!</v>
      </c>
      <c r="AE200" s="83" t="s">
        <v>15</v>
      </c>
      <c r="AF200" s="83">
        <f t="shared" si="32"/>
        <v>0</v>
      </c>
      <c r="AG200" s="83"/>
      <c r="AH200" s="190">
        <f t="shared" si="33"/>
        <v>0</v>
      </c>
      <c r="AI200" s="83"/>
      <c r="AJ200" s="190">
        <f t="shared" si="34"/>
        <v>0</v>
      </c>
      <c r="AK200" s="83"/>
      <c r="AL200" s="83"/>
      <c r="AM200" s="83"/>
      <c r="AN200" s="83"/>
      <c r="AO200" s="83"/>
      <c r="AP200" s="191">
        <f t="shared" si="35"/>
        <v>0</v>
      </c>
      <c r="AQ200" s="83"/>
      <c r="AR200" s="192">
        <f t="shared" si="36"/>
        <v>0</v>
      </c>
      <c r="AS200" s="193" t="e">
        <f t="shared" si="37"/>
        <v>#DIV/0!</v>
      </c>
      <c r="AT200" s="85"/>
      <c r="AU200" s="85"/>
      <c r="AV200" s="83" t="e">
        <f>VLOOKUP($AC200,デモテーブル[#All],3,FALSE)</f>
        <v>#VALUE!</v>
      </c>
      <c r="AW200" s="83" t="e">
        <f>VLOOKUP($AC200,デモテーブル[#All],4,FALSE)</f>
        <v>#VALUE!</v>
      </c>
      <c r="AX200" s="83" t="e">
        <f>VLOOKUP($AC200,デモテーブル[#All],5,FALSE)</f>
        <v>#VALUE!</v>
      </c>
      <c r="AY200" s="83" t="e">
        <f>VLOOKUP($AC200,デモテーブル[#All],6,FALSE)</f>
        <v>#VALUE!</v>
      </c>
      <c r="AZ200" s="83" t="e">
        <f>VLOOKUP($AC200,デモテーブル[#All],7,FALSE)</f>
        <v>#VALUE!</v>
      </c>
      <c r="BA200" s="83" t="e">
        <f>VLOOKUP($AC200,デモテーブル[#All],12,FALSE)</f>
        <v>#VALUE!</v>
      </c>
      <c r="BB200" s="83" t="e">
        <f>VLOOKUP($AC200,デモテーブル[#All],13,FALSE)</f>
        <v>#VALUE!</v>
      </c>
    </row>
    <row r="201" spans="2:54" x14ac:dyDescent="0.15">
      <c r="B201" s="76">
        <v>44819</v>
      </c>
      <c r="C201" s="164">
        <v>200</v>
      </c>
      <c r="D201" s="195" t="s">
        <v>553</v>
      </c>
      <c r="E201" s="6" t="s">
        <v>530</v>
      </c>
      <c r="G201" s="9" t="e">
        <f t="shared" si="30"/>
        <v>#VALUE!</v>
      </c>
      <c r="H201" s="16"/>
      <c r="I201" s="16"/>
      <c r="J201" s="16"/>
      <c r="K201" s="17"/>
      <c r="L201" s="18"/>
      <c r="M201" s="19"/>
      <c r="N201" s="19"/>
      <c r="O201" s="19"/>
      <c r="Z201" s="167"/>
      <c r="AA201" s="167"/>
      <c r="AB201" s="83"/>
      <c r="AC201" s="194" t="e">
        <f t="shared" si="31"/>
        <v>#VALUE!</v>
      </c>
      <c r="AD201" s="83" t="e">
        <f>VLOOKUP($AC201,デモテーブル[#All],2,FALSE)</f>
        <v>#VALUE!</v>
      </c>
      <c r="AE201" s="83" t="s">
        <v>15</v>
      </c>
      <c r="AF201" s="83">
        <f t="shared" si="32"/>
        <v>0</v>
      </c>
      <c r="AG201" s="83"/>
      <c r="AH201" s="190">
        <f t="shared" si="33"/>
        <v>0</v>
      </c>
      <c r="AI201" s="83"/>
      <c r="AJ201" s="190">
        <f t="shared" si="34"/>
        <v>0</v>
      </c>
      <c r="AK201" s="83"/>
      <c r="AL201" s="83"/>
      <c r="AM201" s="83"/>
      <c r="AN201" s="83"/>
      <c r="AO201" s="83"/>
      <c r="AP201" s="191">
        <f t="shared" si="35"/>
        <v>0</v>
      </c>
      <c r="AQ201" s="83"/>
      <c r="AR201" s="192">
        <f t="shared" si="36"/>
        <v>0</v>
      </c>
      <c r="AS201" s="193" t="e">
        <f t="shared" si="37"/>
        <v>#DIV/0!</v>
      </c>
      <c r="AT201" s="85"/>
      <c r="AU201" s="85"/>
      <c r="AV201" s="83" t="e">
        <f>VLOOKUP($AC201,デモテーブル[#All],3,FALSE)</f>
        <v>#VALUE!</v>
      </c>
      <c r="AW201" s="83" t="e">
        <f>VLOOKUP($AC201,デモテーブル[#All],4,FALSE)</f>
        <v>#VALUE!</v>
      </c>
      <c r="AX201" s="83" t="e">
        <f>VLOOKUP($AC201,デモテーブル[#All],5,FALSE)</f>
        <v>#VALUE!</v>
      </c>
      <c r="AY201" s="83" t="e">
        <f>VLOOKUP($AC201,デモテーブル[#All],6,FALSE)</f>
        <v>#VALUE!</v>
      </c>
      <c r="AZ201" s="83" t="e">
        <f>VLOOKUP($AC201,デモテーブル[#All],7,FALSE)</f>
        <v>#VALUE!</v>
      </c>
      <c r="BA201" s="83" t="e">
        <f>VLOOKUP($AC201,デモテーブル[#All],12,FALSE)</f>
        <v>#VALUE!</v>
      </c>
      <c r="BB201" s="83" t="e">
        <f>VLOOKUP($AC201,デモテーブル[#All],13,FALSE)</f>
        <v>#VALUE!</v>
      </c>
    </row>
    <row r="202" spans="2:54" x14ac:dyDescent="0.15">
      <c r="B202" s="76">
        <v>44819</v>
      </c>
      <c r="C202" s="164">
        <v>201</v>
      </c>
      <c r="D202" s="195" t="s">
        <v>553</v>
      </c>
      <c r="E202" s="6" t="s">
        <v>530</v>
      </c>
      <c r="G202" s="9" t="e">
        <f t="shared" si="30"/>
        <v>#VALUE!</v>
      </c>
      <c r="H202" s="16"/>
      <c r="I202" s="16"/>
      <c r="J202" s="16"/>
      <c r="K202" s="17"/>
      <c r="L202" s="18"/>
      <c r="M202" s="19"/>
      <c r="N202" s="19"/>
      <c r="O202" s="19"/>
      <c r="Z202" s="167"/>
      <c r="AA202" s="167"/>
      <c r="AB202" s="83"/>
      <c r="AC202" s="194" t="e">
        <f t="shared" si="31"/>
        <v>#VALUE!</v>
      </c>
      <c r="AD202" s="83" t="e">
        <f>VLOOKUP($AC202,デモテーブル[#All],2,FALSE)</f>
        <v>#VALUE!</v>
      </c>
      <c r="AE202" s="83" t="s">
        <v>15</v>
      </c>
      <c r="AF202" s="83">
        <f t="shared" si="32"/>
        <v>0</v>
      </c>
      <c r="AG202" s="83"/>
      <c r="AH202" s="190">
        <f t="shared" si="33"/>
        <v>0</v>
      </c>
      <c r="AI202" s="83"/>
      <c r="AJ202" s="190">
        <f t="shared" si="34"/>
        <v>0</v>
      </c>
      <c r="AK202" s="83"/>
      <c r="AL202" s="83"/>
      <c r="AM202" s="83"/>
      <c r="AN202" s="83"/>
      <c r="AO202" s="83"/>
      <c r="AP202" s="191">
        <f t="shared" si="35"/>
        <v>0</v>
      </c>
      <c r="AQ202" s="83"/>
      <c r="AR202" s="192">
        <f t="shared" si="36"/>
        <v>0</v>
      </c>
      <c r="AS202" s="193" t="e">
        <f t="shared" si="37"/>
        <v>#DIV/0!</v>
      </c>
      <c r="AT202" s="85"/>
      <c r="AU202" s="85"/>
      <c r="AV202" s="83" t="e">
        <f>VLOOKUP($AC202,デモテーブル[#All],3,FALSE)</f>
        <v>#VALUE!</v>
      </c>
      <c r="AW202" s="83" t="e">
        <f>VLOOKUP($AC202,デモテーブル[#All],4,FALSE)</f>
        <v>#VALUE!</v>
      </c>
      <c r="AX202" s="83" t="e">
        <f>VLOOKUP($AC202,デモテーブル[#All],5,FALSE)</f>
        <v>#VALUE!</v>
      </c>
      <c r="AY202" s="83" t="e">
        <f>VLOOKUP($AC202,デモテーブル[#All],6,FALSE)</f>
        <v>#VALUE!</v>
      </c>
      <c r="AZ202" s="83" t="e">
        <f>VLOOKUP($AC202,デモテーブル[#All],7,FALSE)</f>
        <v>#VALUE!</v>
      </c>
      <c r="BA202" s="83" t="e">
        <f>VLOOKUP($AC202,デモテーブル[#All],12,FALSE)</f>
        <v>#VALUE!</v>
      </c>
      <c r="BB202" s="83" t="e">
        <f>VLOOKUP($AC202,デモテーブル[#All],13,FALSE)</f>
        <v>#VALUE!</v>
      </c>
    </row>
    <row r="203" spans="2:54" x14ac:dyDescent="0.15">
      <c r="B203" s="76">
        <v>44819</v>
      </c>
      <c r="C203" s="164">
        <v>202</v>
      </c>
      <c r="D203" s="195" t="s">
        <v>553</v>
      </c>
      <c r="E203" s="6" t="s">
        <v>530</v>
      </c>
      <c r="G203" s="9" t="e">
        <f t="shared" si="30"/>
        <v>#VALUE!</v>
      </c>
      <c r="H203" s="16"/>
      <c r="I203" s="16"/>
      <c r="J203" s="16"/>
      <c r="K203" s="17"/>
      <c r="L203" s="18"/>
      <c r="M203" s="19"/>
      <c r="N203" s="19"/>
      <c r="O203" s="19"/>
      <c r="Z203" s="167"/>
      <c r="AA203" s="167"/>
      <c r="AB203" s="83"/>
      <c r="AC203" s="194" t="e">
        <f t="shared" si="31"/>
        <v>#VALUE!</v>
      </c>
      <c r="AD203" s="83" t="e">
        <f>VLOOKUP($AC203,デモテーブル[#All],2,FALSE)</f>
        <v>#VALUE!</v>
      </c>
      <c r="AE203" s="83" t="s">
        <v>15</v>
      </c>
      <c r="AF203" s="83">
        <f t="shared" si="32"/>
        <v>0</v>
      </c>
      <c r="AG203" s="83"/>
      <c r="AH203" s="190">
        <f t="shared" si="33"/>
        <v>0</v>
      </c>
      <c r="AI203" s="83"/>
      <c r="AJ203" s="190">
        <f t="shared" si="34"/>
        <v>0</v>
      </c>
      <c r="AK203" s="83"/>
      <c r="AL203" s="83"/>
      <c r="AM203" s="83"/>
      <c r="AN203" s="83"/>
      <c r="AO203" s="83"/>
      <c r="AP203" s="191">
        <f t="shared" si="35"/>
        <v>0</v>
      </c>
      <c r="AQ203" s="83"/>
      <c r="AR203" s="192">
        <f t="shared" si="36"/>
        <v>0</v>
      </c>
      <c r="AS203" s="193" t="e">
        <f t="shared" si="37"/>
        <v>#DIV/0!</v>
      </c>
      <c r="AT203" s="85"/>
      <c r="AU203" s="85"/>
      <c r="AV203" s="83" t="e">
        <f>VLOOKUP($AC203,デモテーブル[#All],3,FALSE)</f>
        <v>#VALUE!</v>
      </c>
      <c r="AW203" s="83" t="e">
        <f>VLOOKUP($AC203,デモテーブル[#All],4,FALSE)</f>
        <v>#VALUE!</v>
      </c>
      <c r="AX203" s="83" t="e">
        <f>VLOOKUP($AC203,デモテーブル[#All],5,FALSE)</f>
        <v>#VALUE!</v>
      </c>
      <c r="AY203" s="83" t="e">
        <f>VLOOKUP($AC203,デモテーブル[#All],6,FALSE)</f>
        <v>#VALUE!</v>
      </c>
      <c r="AZ203" s="83" t="e">
        <f>VLOOKUP($AC203,デモテーブル[#All],7,FALSE)</f>
        <v>#VALUE!</v>
      </c>
      <c r="BA203" s="83" t="e">
        <f>VLOOKUP($AC203,デモテーブル[#All],12,FALSE)</f>
        <v>#VALUE!</v>
      </c>
      <c r="BB203" s="83" t="e">
        <f>VLOOKUP($AC203,デモテーブル[#All],13,FALSE)</f>
        <v>#VALUE!</v>
      </c>
    </row>
    <row r="204" spans="2:54" x14ac:dyDescent="0.15">
      <c r="B204" s="76">
        <v>44819</v>
      </c>
      <c r="C204" s="164">
        <v>203</v>
      </c>
      <c r="D204" s="195" t="s">
        <v>553</v>
      </c>
      <c r="E204" s="6" t="s">
        <v>530</v>
      </c>
      <c r="G204" s="9" t="e">
        <f t="shared" si="30"/>
        <v>#VALUE!</v>
      </c>
      <c r="H204" s="16"/>
      <c r="I204" s="16"/>
      <c r="J204" s="16"/>
      <c r="K204" s="17"/>
      <c r="L204" s="18"/>
      <c r="M204" s="19"/>
      <c r="N204" s="19"/>
      <c r="O204" s="19"/>
      <c r="Z204" s="167"/>
      <c r="AA204" s="167"/>
      <c r="AB204" s="83"/>
      <c r="AC204" s="194" t="e">
        <f t="shared" si="31"/>
        <v>#VALUE!</v>
      </c>
      <c r="AD204" s="83" t="e">
        <f>VLOOKUP($AC204,デモテーブル[#All],2,FALSE)</f>
        <v>#VALUE!</v>
      </c>
      <c r="AE204" s="83" t="s">
        <v>15</v>
      </c>
      <c r="AF204" s="83">
        <f t="shared" si="32"/>
        <v>0</v>
      </c>
      <c r="AG204" s="83"/>
      <c r="AH204" s="190">
        <f t="shared" si="33"/>
        <v>0</v>
      </c>
      <c r="AI204" s="83"/>
      <c r="AJ204" s="190">
        <f t="shared" si="34"/>
        <v>0</v>
      </c>
      <c r="AK204" s="83"/>
      <c r="AL204" s="83"/>
      <c r="AM204" s="83"/>
      <c r="AN204" s="83"/>
      <c r="AO204" s="83"/>
      <c r="AP204" s="191">
        <f t="shared" si="35"/>
        <v>0</v>
      </c>
      <c r="AQ204" s="83"/>
      <c r="AR204" s="192">
        <f t="shared" si="36"/>
        <v>0</v>
      </c>
      <c r="AS204" s="193" t="e">
        <f t="shared" si="37"/>
        <v>#DIV/0!</v>
      </c>
      <c r="AT204" s="85"/>
      <c r="AU204" s="85"/>
      <c r="AV204" s="83" t="e">
        <f>VLOOKUP($AC204,デモテーブル[#All],3,FALSE)</f>
        <v>#VALUE!</v>
      </c>
      <c r="AW204" s="83" t="e">
        <f>VLOOKUP($AC204,デモテーブル[#All],4,FALSE)</f>
        <v>#VALUE!</v>
      </c>
      <c r="AX204" s="83" t="e">
        <f>VLOOKUP($AC204,デモテーブル[#All],5,FALSE)</f>
        <v>#VALUE!</v>
      </c>
      <c r="AY204" s="83" t="e">
        <f>VLOOKUP($AC204,デモテーブル[#All],6,FALSE)</f>
        <v>#VALUE!</v>
      </c>
      <c r="AZ204" s="83" t="e">
        <f>VLOOKUP($AC204,デモテーブル[#All],7,FALSE)</f>
        <v>#VALUE!</v>
      </c>
      <c r="BA204" s="83" t="e">
        <f>VLOOKUP($AC204,デモテーブル[#All],12,FALSE)</f>
        <v>#VALUE!</v>
      </c>
      <c r="BB204" s="83" t="e">
        <f>VLOOKUP($AC204,デモテーブル[#All],13,FALSE)</f>
        <v>#VALUE!</v>
      </c>
    </row>
    <row r="205" spans="2:54" x14ac:dyDescent="0.15">
      <c r="B205" s="76">
        <v>44819</v>
      </c>
      <c r="C205" s="164">
        <v>204</v>
      </c>
      <c r="D205" s="195" t="s">
        <v>553</v>
      </c>
      <c r="E205" s="6" t="s">
        <v>530</v>
      </c>
      <c r="G205" s="9" t="e">
        <f t="shared" si="30"/>
        <v>#VALUE!</v>
      </c>
      <c r="H205" s="16"/>
      <c r="I205" s="16"/>
      <c r="J205" s="16"/>
      <c r="K205" s="17"/>
      <c r="L205" s="18"/>
      <c r="M205" s="19"/>
      <c r="N205" s="19"/>
      <c r="O205" s="19"/>
      <c r="Z205" s="167"/>
      <c r="AA205" s="167"/>
      <c r="AB205" s="83"/>
      <c r="AC205" s="194" t="e">
        <f t="shared" si="31"/>
        <v>#VALUE!</v>
      </c>
      <c r="AD205" s="83" t="e">
        <f>VLOOKUP($AC205,デモテーブル[#All],2,FALSE)</f>
        <v>#VALUE!</v>
      </c>
      <c r="AE205" s="83" t="s">
        <v>15</v>
      </c>
      <c r="AF205" s="83">
        <f t="shared" si="32"/>
        <v>0</v>
      </c>
      <c r="AG205" s="83"/>
      <c r="AH205" s="190">
        <f t="shared" si="33"/>
        <v>0</v>
      </c>
      <c r="AI205" s="83"/>
      <c r="AJ205" s="190">
        <f t="shared" si="34"/>
        <v>0</v>
      </c>
      <c r="AK205" s="83"/>
      <c r="AL205" s="83"/>
      <c r="AM205" s="83"/>
      <c r="AN205" s="83"/>
      <c r="AO205" s="83"/>
      <c r="AP205" s="191">
        <f t="shared" si="35"/>
        <v>0</v>
      </c>
      <c r="AQ205" s="83"/>
      <c r="AR205" s="192">
        <f t="shared" si="36"/>
        <v>0</v>
      </c>
      <c r="AS205" s="193" t="e">
        <f t="shared" si="37"/>
        <v>#DIV/0!</v>
      </c>
      <c r="AT205" s="85"/>
      <c r="AU205" s="85"/>
      <c r="AV205" s="83" t="e">
        <f>VLOOKUP($AC205,デモテーブル[#All],3,FALSE)</f>
        <v>#VALUE!</v>
      </c>
      <c r="AW205" s="83" t="e">
        <f>VLOOKUP($AC205,デモテーブル[#All],4,FALSE)</f>
        <v>#VALUE!</v>
      </c>
      <c r="AX205" s="83" t="e">
        <f>VLOOKUP($AC205,デモテーブル[#All],5,FALSE)</f>
        <v>#VALUE!</v>
      </c>
      <c r="AY205" s="83" t="e">
        <f>VLOOKUP($AC205,デモテーブル[#All],6,FALSE)</f>
        <v>#VALUE!</v>
      </c>
      <c r="AZ205" s="83" t="e">
        <f>VLOOKUP($AC205,デモテーブル[#All],7,FALSE)</f>
        <v>#VALUE!</v>
      </c>
      <c r="BA205" s="83" t="e">
        <f>VLOOKUP($AC205,デモテーブル[#All],12,FALSE)</f>
        <v>#VALUE!</v>
      </c>
      <c r="BB205" s="83" t="e">
        <f>VLOOKUP($AC205,デモテーブル[#All],13,FALSE)</f>
        <v>#VALUE!</v>
      </c>
    </row>
    <row r="206" spans="2:54" x14ac:dyDescent="0.15">
      <c r="B206" s="76">
        <v>44819</v>
      </c>
      <c r="C206" s="164">
        <v>205</v>
      </c>
      <c r="D206" s="195" t="s">
        <v>553</v>
      </c>
      <c r="E206" s="6" t="s">
        <v>530</v>
      </c>
      <c r="G206" s="9" t="e">
        <f t="shared" si="30"/>
        <v>#VALUE!</v>
      </c>
      <c r="H206" s="16"/>
      <c r="I206" s="16"/>
      <c r="J206" s="16"/>
      <c r="K206" s="17"/>
      <c r="L206" s="18"/>
      <c r="M206" s="19"/>
      <c r="N206" s="19"/>
      <c r="O206" s="19"/>
      <c r="Z206" s="167"/>
      <c r="AA206" s="167"/>
      <c r="AB206" s="83"/>
      <c r="AC206" s="194" t="e">
        <f t="shared" si="31"/>
        <v>#VALUE!</v>
      </c>
      <c r="AD206" s="83" t="e">
        <f>VLOOKUP($AC206,デモテーブル[#All],2,FALSE)</f>
        <v>#VALUE!</v>
      </c>
      <c r="AE206" s="83" t="s">
        <v>15</v>
      </c>
      <c r="AF206" s="83">
        <f t="shared" si="32"/>
        <v>0</v>
      </c>
      <c r="AG206" s="83"/>
      <c r="AH206" s="190">
        <f t="shared" si="33"/>
        <v>0</v>
      </c>
      <c r="AI206" s="83"/>
      <c r="AJ206" s="190">
        <f t="shared" si="34"/>
        <v>0</v>
      </c>
      <c r="AK206" s="83"/>
      <c r="AL206" s="83"/>
      <c r="AM206" s="83"/>
      <c r="AN206" s="83"/>
      <c r="AO206" s="83"/>
      <c r="AP206" s="191">
        <f t="shared" si="35"/>
        <v>0</v>
      </c>
      <c r="AQ206" s="83"/>
      <c r="AR206" s="192">
        <f t="shared" si="36"/>
        <v>0</v>
      </c>
      <c r="AS206" s="193" t="e">
        <f t="shared" si="37"/>
        <v>#DIV/0!</v>
      </c>
      <c r="AT206" s="85"/>
      <c r="AU206" s="85"/>
      <c r="AV206" s="83" t="e">
        <f>VLOOKUP($AC206,デモテーブル[#All],3,FALSE)</f>
        <v>#VALUE!</v>
      </c>
      <c r="AW206" s="83" t="e">
        <f>VLOOKUP($AC206,デモテーブル[#All],4,FALSE)</f>
        <v>#VALUE!</v>
      </c>
      <c r="AX206" s="83" t="e">
        <f>VLOOKUP($AC206,デモテーブル[#All],5,FALSE)</f>
        <v>#VALUE!</v>
      </c>
      <c r="AY206" s="83" t="e">
        <f>VLOOKUP($AC206,デモテーブル[#All],6,FALSE)</f>
        <v>#VALUE!</v>
      </c>
      <c r="AZ206" s="83" t="e">
        <f>VLOOKUP($AC206,デモテーブル[#All],7,FALSE)</f>
        <v>#VALUE!</v>
      </c>
      <c r="BA206" s="83" t="e">
        <f>VLOOKUP($AC206,デモテーブル[#All],12,FALSE)</f>
        <v>#VALUE!</v>
      </c>
      <c r="BB206" s="83" t="e">
        <f>VLOOKUP($AC206,デモテーブル[#All],13,FALSE)</f>
        <v>#VALUE!</v>
      </c>
    </row>
    <row r="207" spans="2:54" x14ac:dyDescent="0.15">
      <c r="B207" s="76">
        <v>44819</v>
      </c>
      <c r="C207" s="164">
        <v>206</v>
      </c>
      <c r="D207" s="195" t="s">
        <v>553</v>
      </c>
      <c r="E207" s="6" t="s">
        <v>530</v>
      </c>
      <c r="G207" s="9" t="e">
        <f t="shared" si="30"/>
        <v>#VALUE!</v>
      </c>
      <c r="H207" s="186" t="s">
        <v>540</v>
      </c>
      <c r="I207" s="12"/>
      <c r="J207" s="12"/>
      <c r="K207" s="11"/>
      <c r="L207" s="186" t="s">
        <v>541</v>
      </c>
      <c r="M207" s="15"/>
      <c r="N207" s="15"/>
      <c r="O207" s="15"/>
      <c r="Z207" s="167"/>
      <c r="AA207" s="167"/>
      <c r="AB207" s="10"/>
      <c r="AC207" s="187" t="e">
        <f t="shared" si="31"/>
        <v>#VALUE!</v>
      </c>
      <c r="AD207" s="10" t="e">
        <f>VLOOKUP($AC207,デモテーブル[#All],2,FALSE)</f>
        <v>#VALUE!</v>
      </c>
      <c r="AE207" s="10" t="s">
        <v>15</v>
      </c>
      <c r="AF207" s="10" t="str">
        <f t="shared" si="32"/>
        <v>●↓評価額(円）</v>
      </c>
      <c r="AG207" s="10"/>
      <c r="AH207" s="12">
        <f t="shared" si="33"/>
        <v>0</v>
      </c>
      <c r="AI207" s="10"/>
      <c r="AJ207" s="12">
        <f t="shared" si="34"/>
        <v>0</v>
      </c>
      <c r="AK207" s="10"/>
      <c r="AL207" s="10"/>
      <c r="AM207" s="10"/>
      <c r="AN207" s="10"/>
      <c r="AO207" s="10"/>
      <c r="AP207" s="66">
        <f t="shared" si="35"/>
        <v>0</v>
      </c>
      <c r="AQ207" s="10"/>
      <c r="AR207" s="38">
        <f t="shared" si="36"/>
        <v>0</v>
      </c>
      <c r="AS207" s="56" t="e">
        <f t="shared" si="37"/>
        <v>#DIV/0!</v>
      </c>
      <c r="AT207" s="85"/>
      <c r="AU207" s="85"/>
      <c r="AV207" s="10" t="e">
        <f>VLOOKUP($AC207,デモテーブル[#All],3,FALSE)</f>
        <v>#VALUE!</v>
      </c>
      <c r="AW207" s="10" t="e">
        <f>VLOOKUP($AC207,デモテーブル[#All],4,FALSE)</f>
        <v>#VALUE!</v>
      </c>
      <c r="AX207" s="10" t="e">
        <f>VLOOKUP($AC207,デモテーブル[#All],5,FALSE)</f>
        <v>#VALUE!</v>
      </c>
      <c r="AY207" s="10" t="e">
        <f>VLOOKUP($AC207,デモテーブル[#All],6,FALSE)</f>
        <v>#VALUE!</v>
      </c>
      <c r="AZ207" s="10" t="e">
        <f>VLOOKUP($AC207,デモテーブル[#All],7,FALSE)</f>
        <v>#VALUE!</v>
      </c>
      <c r="BA207" s="10" t="e">
        <f>VLOOKUP($AC207,デモテーブル[#All],12,FALSE)</f>
        <v>#VALUE!</v>
      </c>
      <c r="BB207" s="10" t="e">
        <f>VLOOKUP($AC207,デモテーブル[#All],13,FALSE)</f>
        <v>#VALUE!</v>
      </c>
    </row>
    <row r="208" spans="2:54" x14ac:dyDescent="0.15">
      <c r="B208" s="76">
        <v>44819</v>
      </c>
      <c r="C208" s="164">
        <v>207</v>
      </c>
      <c r="D208" s="195" t="s">
        <v>553</v>
      </c>
      <c r="E208" s="6" t="s">
        <v>530</v>
      </c>
      <c r="F208" s="29" t="s">
        <v>543</v>
      </c>
      <c r="G208" s="9" t="e">
        <f t="shared" si="30"/>
        <v>#VALUE!</v>
      </c>
      <c r="H208" s="78"/>
      <c r="I208" s="79"/>
      <c r="J208" s="80"/>
      <c r="K208" s="81"/>
      <c r="L208" s="79"/>
      <c r="M208" s="79"/>
      <c r="N208" s="80"/>
      <c r="O208" s="79"/>
      <c r="P208" s="188" t="s">
        <v>547</v>
      </c>
      <c r="Q208" s="79"/>
      <c r="R208" s="79"/>
      <c r="S208" s="79"/>
      <c r="T208" s="79"/>
      <c r="U208" s="79"/>
      <c r="V208" s="79"/>
      <c r="W208" s="79"/>
      <c r="X208" s="79"/>
      <c r="Y208" s="79"/>
      <c r="Z208" s="167"/>
      <c r="AA208" s="167"/>
      <c r="AB208" s="79"/>
      <c r="AC208" s="79" t="e">
        <f t="shared" si="31"/>
        <v>#VALUE!</v>
      </c>
      <c r="AD208" s="79" t="e">
        <f>VLOOKUP($AC208,デモテーブル[#All],2,FALSE)</f>
        <v>#VALUE!</v>
      </c>
      <c r="AE208" s="188" t="s">
        <v>547</v>
      </c>
      <c r="AF208" s="79">
        <f t="shared" si="32"/>
        <v>0</v>
      </c>
      <c r="AG208" s="79"/>
      <c r="AH208" s="79">
        <f t="shared" si="33"/>
        <v>0</v>
      </c>
      <c r="AI208" s="79"/>
      <c r="AJ208" s="79">
        <f t="shared" si="34"/>
        <v>0</v>
      </c>
      <c r="AK208" s="79"/>
      <c r="AL208" s="79"/>
      <c r="AM208" s="79"/>
      <c r="AN208" s="79"/>
      <c r="AO208" s="79"/>
      <c r="AP208" s="79">
        <f t="shared" si="35"/>
        <v>0</v>
      </c>
      <c r="AQ208" s="79"/>
      <c r="AR208" s="79">
        <f t="shared" si="36"/>
        <v>0</v>
      </c>
      <c r="AS208" s="79" t="e">
        <f t="shared" si="37"/>
        <v>#DIV/0!</v>
      </c>
      <c r="AT208" s="85"/>
      <c r="AU208" s="85"/>
      <c r="AV208" s="79" t="e">
        <f>VLOOKUP($AC208,デモテーブル[#All],3,FALSE)</f>
        <v>#VALUE!</v>
      </c>
      <c r="AW208" s="79" t="e">
        <f>VLOOKUP($AC208,デモテーブル[#All],4,FALSE)</f>
        <v>#VALUE!</v>
      </c>
      <c r="AX208" s="79" t="e">
        <f>VLOOKUP($AC208,デモテーブル[#All],5,FALSE)</f>
        <v>#VALUE!</v>
      </c>
      <c r="AY208" s="79" t="e">
        <f>VLOOKUP($AC208,デモテーブル[#All],6,FALSE)</f>
        <v>#VALUE!</v>
      </c>
      <c r="AZ208" s="79" t="e">
        <f>VLOOKUP($AC208,デモテーブル[#All],7,FALSE)</f>
        <v>#VALUE!</v>
      </c>
      <c r="BA208" s="79" t="e">
        <f>VLOOKUP($AC208,デモテーブル[#All],12,FALSE)</f>
        <v>#VALUE!</v>
      </c>
      <c r="BB208" s="79" t="e">
        <f>VLOOKUP($AC208,デモテーブル[#All],13,FALSE)</f>
        <v>#VALUE!</v>
      </c>
    </row>
    <row r="209" spans="2:54" x14ac:dyDescent="0.15">
      <c r="B209" s="76">
        <v>44819</v>
      </c>
      <c r="C209" s="164">
        <v>208</v>
      </c>
      <c r="D209" s="195" t="s">
        <v>553</v>
      </c>
      <c r="E209" s="6" t="s">
        <v>530</v>
      </c>
      <c r="F209" s="29" t="s">
        <v>548</v>
      </c>
      <c r="G209" s="9" t="e">
        <f t="shared" si="30"/>
        <v>#VALUE!</v>
      </c>
      <c r="H209" s="78"/>
      <c r="I209" s="78"/>
      <c r="J209" s="78"/>
      <c r="K209" s="81"/>
      <c r="L209" s="78"/>
      <c r="M209" s="78"/>
      <c r="N209" s="78"/>
      <c r="O209" s="78"/>
      <c r="P209" s="188" t="s">
        <v>547</v>
      </c>
      <c r="Q209" s="78"/>
      <c r="R209" s="78"/>
      <c r="S209" s="78"/>
      <c r="T209" s="78"/>
      <c r="U209" s="78"/>
      <c r="V209" s="78"/>
      <c r="W209" s="78"/>
      <c r="X209" s="78"/>
      <c r="Y209" s="78"/>
      <c r="Z209" s="167"/>
      <c r="AA209" s="167"/>
      <c r="AB209" s="79"/>
      <c r="AC209" s="79" t="e">
        <f t="shared" si="31"/>
        <v>#VALUE!</v>
      </c>
      <c r="AD209" s="79" t="e">
        <f>VLOOKUP($AC209,デモテーブル[#All],2,FALSE)</f>
        <v>#VALUE!</v>
      </c>
      <c r="AE209" s="188" t="s">
        <v>547</v>
      </c>
      <c r="AF209" s="79">
        <f t="shared" si="32"/>
        <v>0</v>
      </c>
      <c r="AG209" s="79"/>
      <c r="AH209" s="79">
        <f t="shared" si="33"/>
        <v>0</v>
      </c>
      <c r="AI209" s="79"/>
      <c r="AJ209" s="79">
        <f t="shared" si="34"/>
        <v>0</v>
      </c>
      <c r="AK209" s="79"/>
      <c r="AL209" s="79"/>
      <c r="AM209" s="79"/>
      <c r="AN209" s="79"/>
      <c r="AO209" s="79"/>
      <c r="AP209" s="79">
        <f t="shared" si="35"/>
        <v>0</v>
      </c>
      <c r="AQ209" s="79"/>
      <c r="AR209" s="79">
        <f t="shared" si="36"/>
        <v>0</v>
      </c>
      <c r="AS209" s="79" t="e">
        <f t="shared" si="37"/>
        <v>#DIV/0!</v>
      </c>
      <c r="AT209" s="85"/>
      <c r="AU209" s="85"/>
      <c r="AV209" s="78" t="e">
        <f>VLOOKUP($AC209,デモテーブル[#All],3,FALSE)</f>
        <v>#VALUE!</v>
      </c>
      <c r="AW209" s="78" t="e">
        <f>VLOOKUP($AC209,デモテーブル[#All],4,FALSE)</f>
        <v>#VALUE!</v>
      </c>
      <c r="AX209" s="78" t="e">
        <f>VLOOKUP($AC209,デモテーブル[#All],5,FALSE)</f>
        <v>#VALUE!</v>
      </c>
      <c r="AY209" s="78" t="e">
        <f>VLOOKUP($AC209,デモテーブル[#All],6,FALSE)</f>
        <v>#VALUE!</v>
      </c>
      <c r="AZ209" s="78" t="e">
        <f>VLOOKUP($AC209,デモテーブル[#All],7,FALSE)</f>
        <v>#VALUE!</v>
      </c>
      <c r="BA209" s="78" t="e">
        <f>VLOOKUP($AC209,デモテーブル[#All],12,FALSE)</f>
        <v>#VALUE!</v>
      </c>
      <c r="BB209" s="78" t="e">
        <f>VLOOKUP($AC209,デモテーブル[#All],13,FALSE)</f>
        <v>#VALUE!</v>
      </c>
    </row>
    <row r="210" spans="2:54" x14ac:dyDescent="0.15">
      <c r="B210" s="76">
        <v>44819</v>
      </c>
      <c r="C210" s="164">
        <v>209</v>
      </c>
      <c r="D210" s="195" t="s">
        <v>553</v>
      </c>
      <c r="E210" s="6" t="s">
        <v>530</v>
      </c>
      <c r="F210" s="29" t="s">
        <v>551</v>
      </c>
      <c r="G210" s="9" t="e">
        <f t="shared" si="30"/>
        <v>#VALUE!</v>
      </c>
      <c r="H210" s="78"/>
      <c r="I210" s="79"/>
      <c r="J210" s="79"/>
      <c r="K210" s="81"/>
      <c r="L210" s="78"/>
      <c r="M210" s="79"/>
      <c r="N210" s="79"/>
      <c r="O210" s="79"/>
      <c r="P210" s="188" t="s">
        <v>547</v>
      </c>
      <c r="Q210" s="79"/>
      <c r="R210" s="79"/>
      <c r="S210" s="79"/>
      <c r="T210" s="79"/>
      <c r="U210" s="79"/>
      <c r="V210" s="79"/>
      <c r="W210" s="79"/>
      <c r="X210" s="79"/>
      <c r="Y210" s="79"/>
      <c r="Z210" s="167"/>
      <c r="AA210" s="167"/>
      <c r="AB210" s="79"/>
      <c r="AC210" s="79" t="e">
        <f t="shared" si="31"/>
        <v>#VALUE!</v>
      </c>
      <c r="AD210" s="79" t="e">
        <f>VLOOKUP($AC210,デモテーブル[#All],2,FALSE)</f>
        <v>#VALUE!</v>
      </c>
      <c r="AE210" s="188" t="s">
        <v>547</v>
      </c>
      <c r="AF210" s="79">
        <f t="shared" si="32"/>
        <v>0</v>
      </c>
      <c r="AG210" s="79"/>
      <c r="AH210" s="79">
        <f t="shared" si="33"/>
        <v>0</v>
      </c>
      <c r="AI210" s="79"/>
      <c r="AJ210" s="79">
        <f t="shared" si="34"/>
        <v>0</v>
      </c>
      <c r="AK210" s="79"/>
      <c r="AL210" s="79"/>
      <c r="AM210" s="79"/>
      <c r="AN210" s="79"/>
      <c r="AO210" s="79"/>
      <c r="AP210" s="79">
        <f t="shared" si="35"/>
        <v>0</v>
      </c>
      <c r="AQ210" s="79"/>
      <c r="AR210" s="79">
        <f t="shared" si="36"/>
        <v>0</v>
      </c>
      <c r="AS210" s="79" t="e">
        <f t="shared" si="37"/>
        <v>#DIV/0!</v>
      </c>
      <c r="AT210" s="85"/>
      <c r="AU210" s="85"/>
      <c r="AV210" s="79" t="e">
        <f>VLOOKUP($AC210,デモテーブル[#All],3,FALSE)</f>
        <v>#VALUE!</v>
      </c>
      <c r="AW210" s="79" t="e">
        <f>VLOOKUP($AC210,デモテーブル[#All],4,FALSE)</f>
        <v>#VALUE!</v>
      </c>
      <c r="AX210" s="79" t="e">
        <f>VLOOKUP($AC210,デモテーブル[#All],5,FALSE)</f>
        <v>#VALUE!</v>
      </c>
      <c r="AY210" s="79" t="e">
        <f>VLOOKUP($AC210,デモテーブル[#All],6,FALSE)</f>
        <v>#VALUE!</v>
      </c>
      <c r="AZ210" s="79" t="e">
        <f>VLOOKUP($AC210,デモテーブル[#All],7,FALSE)</f>
        <v>#VALUE!</v>
      </c>
      <c r="BA210" s="79" t="e">
        <f>VLOOKUP($AC210,デモテーブル[#All],12,FALSE)</f>
        <v>#VALUE!</v>
      </c>
      <c r="BB210" s="79" t="e">
        <f>VLOOKUP($AC210,デモテーブル[#All],13,FALSE)</f>
        <v>#VALUE!</v>
      </c>
    </row>
    <row r="211" spans="2:54" x14ac:dyDescent="0.15">
      <c r="B211" s="76">
        <v>44819</v>
      </c>
      <c r="C211" s="164">
        <v>210</v>
      </c>
      <c r="D211" s="195" t="s">
        <v>553</v>
      </c>
      <c r="E211" s="6" t="s">
        <v>530</v>
      </c>
      <c r="F211" s="29" t="s">
        <v>552</v>
      </c>
      <c r="G211" s="9" t="e">
        <f t="shared" si="30"/>
        <v>#VALUE!</v>
      </c>
      <c r="H211" s="79"/>
      <c r="I211" s="79"/>
      <c r="J211" s="79"/>
      <c r="K211" s="81"/>
      <c r="L211" s="79"/>
      <c r="M211" s="79"/>
      <c r="N211" s="79"/>
      <c r="O211" s="79"/>
      <c r="P211" s="188" t="s">
        <v>547</v>
      </c>
      <c r="Q211" s="79"/>
      <c r="R211" s="79"/>
      <c r="S211" s="79"/>
      <c r="T211" s="79"/>
      <c r="U211" s="79"/>
      <c r="V211" s="79"/>
      <c r="W211" s="79"/>
      <c r="X211" s="79"/>
      <c r="Y211" s="79"/>
      <c r="Z211" s="167"/>
      <c r="AA211" s="167"/>
      <c r="AB211" s="79"/>
      <c r="AC211" s="79" t="e">
        <f t="shared" si="31"/>
        <v>#VALUE!</v>
      </c>
      <c r="AD211" s="79" t="e">
        <f>VLOOKUP($AC211,デモテーブル[#All],2,FALSE)</f>
        <v>#VALUE!</v>
      </c>
      <c r="AE211" s="188" t="s">
        <v>547</v>
      </c>
      <c r="AF211" s="79">
        <f t="shared" si="32"/>
        <v>0</v>
      </c>
      <c r="AG211" s="79"/>
      <c r="AH211" s="79">
        <f t="shared" si="33"/>
        <v>0</v>
      </c>
      <c r="AI211" s="79"/>
      <c r="AJ211" s="79">
        <f t="shared" si="34"/>
        <v>0</v>
      </c>
      <c r="AK211" s="79"/>
      <c r="AL211" s="79"/>
      <c r="AM211" s="79"/>
      <c r="AN211" s="79"/>
      <c r="AO211" s="79"/>
      <c r="AP211" s="79">
        <f t="shared" si="35"/>
        <v>0</v>
      </c>
      <c r="AQ211" s="79"/>
      <c r="AR211" s="79">
        <f t="shared" si="36"/>
        <v>0</v>
      </c>
      <c r="AS211" s="79" t="e">
        <f t="shared" si="37"/>
        <v>#DIV/0!</v>
      </c>
      <c r="AT211" s="85"/>
      <c r="AU211" s="85"/>
      <c r="AV211" s="79" t="e">
        <f>VLOOKUP($AC211,デモテーブル[#All],3,FALSE)</f>
        <v>#VALUE!</v>
      </c>
      <c r="AW211" s="79" t="e">
        <f>VLOOKUP($AC211,デモテーブル[#All],4,FALSE)</f>
        <v>#VALUE!</v>
      </c>
      <c r="AX211" s="79" t="e">
        <f>VLOOKUP($AC211,デモテーブル[#All],5,FALSE)</f>
        <v>#VALUE!</v>
      </c>
      <c r="AY211" s="79" t="e">
        <f>VLOOKUP($AC211,デモテーブル[#All],6,FALSE)</f>
        <v>#VALUE!</v>
      </c>
      <c r="AZ211" s="79" t="e">
        <f>VLOOKUP($AC211,デモテーブル[#All],7,FALSE)</f>
        <v>#VALUE!</v>
      </c>
      <c r="BA211" s="79" t="e">
        <f>VLOOKUP($AC211,デモテーブル[#All],12,FALSE)</f>
        <v>#VALUE!</v>
      </c>
      <c r="BB211" s="79" t="e">
        <f>VLOOKUP($AC211,デモテーブル[#All],13,FALSE)</f>
        <v>#VALUE!</v>
      </c>
    </row>
    <row r="212" spans="2:54" x14ac:dyDescent="0.15">
      <c r="B212" s="76">
        <v>44819</v>
      </c>
      <c r="C212" s="164">
        <v>211</v>
      </c>
      <c r="D212" s="195" t="s">
        <v>553</v>
      </c>
      <c r="E212" s="6" t="s">
        <v>530</v>
      </c>
      <c r="G212" s="9" t="e">
        <f t="shared" si="30"/>
        <v>#VALUE!</v>
      </c>
      <c r="H212" s="78"/>
      <c r="I212" s="79"/>
      <c r="J212" s="79"/>
      <c r="K212" s="81"/>
      <c r="L212" s="79"/>
      <c r="M212" s="79"/>
      <c r="N212" s="79"/>
      <c r="O212" s="79"/>
      <c r="P212" s="188" t="s">
        <v>547</v>
      </c>
      <c r="Q212" s="79"/>
      <c r="R212" s="79"/>
      <c r="S212" s="79"/>
      <c r="T212" s="79"/>
      <c r="U212" s="79"/>
      <c r="V212" s="79"/>
      <c r="W212" s="79"/>
      <c r="X212" s="79"/>
      <c r="Y212" s="79"/>
      <c r="Z212" s="167"/>
      <c r="AA212" s="167"/>
      <c r="AB212" s="79"/>
      <c r="AC212" s="79" t="e">
        <f t="shared" si="31"/>
        <v>#VALUE!</v>
      </c>
      <c r="AD212" s="79" t="e">
        <f>VLOOKUP($AC212,デモテーブル[#All],2,FALSE)</f>
        <v>#VALUE!</v>
      </c>
      <c r="AE212" s="188" t="s">
        <v>547</v>
      </c>
      <c r="AF212" s="79">
        <f t="shared" si="32"/>
        <v>0</v>
      </c>
      <c r="AG212" s="79"/>
      <c r="AH212" s="79">
        <f t="shared" si="33"/>
        <v>0</v>
      </c>
      <c r="AI212" s="79"/>
      <c r="AJ212" s="79">
        <f t="shared" si="34"/>
        <v>0</v>
      </c>
      <c r="AK212" s="79"/>
      <c r="AL212" s="79"/>
      <c r="AM212" s="79"/>
      <c r="AN212" s="79"/>
      <c r="AO212" s="79"/>
      <c r="AP212" s="79">
        <f t="shared" si="35"/>
        <v>0</v>
      </c>
      <c r="AQ212" s="79"/>
      <c r="AR212" s="79">
        <f t="shared" si="36"/>
        <v>0</v>
      </c>
      <c r="AS212" s="79" t="e">
        <f t="shared" si="37"/>
        <v>#DIV/0!</v>
      </c>
      <c r="AT212" s="85"/>
      <c r="AU212" s="85"/>
      <c r="AV212" s="79" t="e">
        <f>VLOOKUP($AC212,デモテーブル[#All],3,FALSE)</f>
        <v>#VALUE!</v>
      </c>
      <c r="AW212" s="79" t="e">
        <f>VLOOKUP($AC212,デモテーブル[#All],4,FALSE)</f>
        <v>#VALUE!</v>
      </c>
      <c r="AX212" s="79" t="e">
        <f>VLOOKUP($AC212,デモテーブル[#All],5,FALSE)</f>
        <v>#VALUE!</v>
      </c>
      <c r="AY212" s="79" t="e">
        <f>VLOOKUP($AC212,デモテーブル[#All],6,FALSE)</f>
        <v>#VALUE!</v>
      </c>
      <c r="AZ212" s="79" t="e">
        <f>VLOOKUP($AC212,デモテーブル[#All],7,FALSE)</f>
        <v>#VALUE!</v>
      </c>
      <c r="BA212" s="79" t="e">
        <f>VLOOKUP($AC212,デモテーブル[#All],12,FALSE)</f>
        <v>#VALUE!</v>
      </c>
      <c r="BB212" s="79" t="e">
        <f>VLOOKUP($AC212,デモテーブル[#All],13,FALSE)</f>
        <v>#VALUE!</v>
      </c>
    </row>
    <row r="213" spans="2:54" ht="14.25" thickBot="1" x14ac:dyDescent="0.2">
      <c r="B213" s="76">
        <v>44819</v>
      </c>
      <c r="C213" s="164">
        <v>212</v>
      </c>
      <c r="D213" s="195" t="s">
        <v>553</v>
      </c>
      <c r="E213" s="6" t="s">
        <v>530</v>
      </c>
      <c r="F213" s="29"/>
      <c r="G213" s="9" t="e">
        <f t="shared" si="30"/>
        <v>#VALUE!</v>
      </c>
      <c r="H213" s="79"/>
      <c r="I213" s="79"/>
      <c r="J213" s="79"/>
      <c r="K213" s="81"/>
      <c r="L213" s="79"/>
      <c r="M213" s="79"/>
      <c r="N213" s="79"/>
      <c r="O213" s="79"/>
      <c r="P213" s="188" t="s">
        <v>547</v>
      </c>
      <c r="Q213" s="79"/>
      <c r="R213" s="79"/>
      <c r="S213" s="79"/>
      <c r="T213" s="79"/>
      <c r="U213" s="79"/>
      <c r="V213" s="79"/>
      <c r="W213" s="79"/>
      <c r="X213" s="79"/>
      <c r="Y213" s="79"/>
      <c r="Z213" s="167"/>
      <c r="AA213" s="167"/>
      <c r="AB213" s="79"/>
      <c r="AC213" s="79" t="e">
        <f t="shared" si="31"/>
        <v>#VALUE!</v>
      </c>
      <c r="AD213" s="79" t="e">
        <f>VLOOKUP($AC213,デモテーブル[#All],2,FALSE)</f>
        <v>#VALUE!</v>
      </c>
      <c r="AE213" s="188" t="s">
        <v>547</v>
      </c>
      <c r="AF213" s="79">
        <f t="shared" si="32"/>
        <v>0</v>
      </c>
      <c r="AG213" s="79"/>
      <c r="AH213" s="79">
        <f t="shared" si="33"/>
        <v>0</v>
      </c>
      <c r="AI213" s="79"/>
      <c r="AJ213" s="79">
        <f t="shared" si="34"/>
        <v>0</v>
      </c>
      <c r="AK213" s="79"/>
      <c r="AL213" s="79"/>
      <c r="AM213" s="79"/>
      <c r="AN213" s="79"/>
      <c r="AO213" s="79"/>
      <c r="AP213" s="79">
        <f t="shared" si="35"/>
        <v>0</v>
      </c>
      <c r="AQ213" s="79"/>
      <c r="AR213" s="79">
        <f t="shared" si="36"/>
        <v>0</v>
      </c>
      <c r="AS213" s="79" t="e">
        <f t="shared" si="37"/>
        <v>#DIV/0!</v>
      </c>
      <c r="AT213" s="85"/>
      <c r="AU213" s="85"/>
      <c r="AV213" s="79" t="e">
        <f>VLOOKUP($AC213,デモテーブル[#All],3,FALSE)</f>
        <v>#VALUE!</v>
      </c>
      <c r="AW213" s="79" t="e">
        <f>VLOOKUP($AC213,デモテーブル[#All],4,FALSE)</f>
        <v>#VALUE!</v>
      </c>
      <c r="AX213" s="79" t="e">
        <f>VLOOKUP($AC213,デモテーブル[#All],5,FALSE)</f>
        <v>#VALUE!</v>
      </c>
      <c r="AY213" s="79" t="e">
        <f>VLOOKUP($AC213,デモテーブル[#All],6,FALSE)</f>
        <v>#VALUE!</v>
      </c>
      <c r="AZ213" s="79" t="e">
        <f>VLOOKUP($AC213,デモテーブル[#All],7,FALSE)</f>
        <v>#VALUE!</v>
      </c>
      <c r="BA213" s="79" t="e">
        <f>VLOOKUP($AC213,デモテーブル[#All],12,FALSE)</f>
        <v>#VALUE!</v>
      </c>
      <c r="BB213" s="79" t="e">
        <f>VLOOKUP($AC213,デモテーブル[#All],13,FALSE)</f>
        <v>#VALUE!</v>
      </c>
    </row>
    <row r="214" spans="2:54" ht="14.25" thickBot="1" x14ac:dyDescent="0.2">
      <c r="B214" s="76">
        <v>44819</v>
      </c>
      <c r="C214" s="164">
        <v>213</v>
      </c>
      <c r="D214" s="196" t="s">
        <v>555</v>
      </c>
      <c r="E214" s="52" t="s">
        <v>556</v>
      </c>
      <c r="F214" s="52" t="s">
        <v>557</v>
      </c>
      <c r="G214" s="26" t="s">
        <v>463</v>
      </c>
      <c r="H214" s="52" t="s">
        <v>513</v>
      </c>
      <c r="I214" s="53" t="s">
        <v>149</v>
      </c>
      <c r="J214" s="21" t="s">
        <v>150</v>
      </c>
      <c r="K214" s="21" t="s">
        <v>151</v>
      </c>
      <c r="L214" s="21" t="s">
        <v>152</v>
      </c>
      <c r="M214" s="21" t="s">
        <v>153</v>
      </c>
      <c r="N214" s="21" t="s">
        <v>154</v>
      </c>
      <c r="O214" s="21" t="s">
        <v>155</v>
      </c>
      <c r="P214" s="21" t="s">
        <v>162</v>
      </c>
      <c r="Q214" s="21" t="s">
        <v>163</v>
      </c>
      <c r="R214" s="21" t="s">
        <v>164</v>
      </c>
      <c r="S214" s="21" t="s">
        <v>165</v>
      </c>
      <c r="T214" s="21" t="s">
        <v>166</v>
      </c>
      <c r="U214" s="21" t="s">
        <v>167</v>
      </c>
      <c r="V214" s="21" t="s">
        <v>168</v>
      </c>
      <c r="W214" s="21" t="s">
        <v>169</v>
      </c>
      <c r="X214" s="21" t="s">
        <v>170</v>
      </c>
      <c r="Y214" s="21" t="s">
        <v>171</v>
      </c>
      <c r="Z214" s="167"/>
      <c r="AA214" s="167"/>
      <c r="AB214" s="21" t="s">
        <v>558</v>
      </c>
      <c r="AC214" s="22"/>
      <c r="AD214" s="21"/>
      <c r="AE214" s="21"/>
      <c r="AF214" s="21"/>
      <c r="AG214" s="21"/>
      <c r="AH214" s="23"/>
      <c r="AI214" s="21"/>
      <c r="AJ214" s="23"/>
      <c r="AK214" s="21"/>
      <c r="AL214" s="21"/>
      <c r="AM214" s="21"/>
      <c r="AN214" s="21"/>
      <c r="AO214" s="21"/>
      <c r="AP214" s="61"/>
      <c r="AQ214" s="21"/>
      <c r="AR214" s="24"/>
      <c r="AS214" s="54"/>
      <c r="AT214" s="86"/>
      <c r="AU214" s="86"/>
      <c r="AV214" s="21"/>
      <c r="AW214" s="21"/>
      <c r="AX214" s="21"/>
      <c r="AY214" s="21"/>
      <c r="AZ214" s="21"/>
      <c r="BA214" s="21"/>
      <c r="BB214" s="21"/>
    </row>
    <row r="215" spans="2:54" ht="15.6" customHeight="1" thickBot="1" x14ac:dyDescent="0.2">
      <c r="B215" s="76">
        <v>44819</v>
      </c>
      <c r="C215" s="164">
        <v>214</v>
      </c>
      <c r="D215" s="196" t="s">
        <v>555</v>
      </c>
      <c r="E215" s="31" t="s">
        <v>556</v>
      </c>
      <c r="F215" s="181" t="s">
        <v>543</v>
      </c>
      <c r="G215" s="4" t="s">
        <v>463</v>
      </c>
      <c r="H215" s="59" t="s">
        <v>175</v>
      </c>
      <c r="I215" s="197">
        <v>100000</v>
      </c>
      <c r="J215" s="4" t="s">
        <v>526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167"/>
      <c r="AA215" s="167"/>
      <c r="AB215" s="4"/>
      <c r="AC215" s="42" t="s">
        <v>559</v>
      </c>
      <c r="AD215" s="4" t="str">
        <f>VLOOKUP($AC215,デモテーブル[#All],2,FALSE)</f>
        <v>楽天銀行・普通口座</v>
      </c>
      <c r="AE215" s="4" t="s">
        <v>287</v>
      </c>
      <c r="AF215" s="4"/>
      <c r="AG215" s="4"/>
      <c r="AH215" s="105"/>
      <c r="AI215" s="4"/>
      <c r="AJ215" s="105"/>
      <c r="AK215" s="4"/>
      <c r="AL215" s="4"/>
      <c r="AM215" s="4"/>
      <c r="AN215" s="4"/>
      <c r="AO215" s="4"/>
      <c r="AP215" s="64">
        <f>I215</f>
        <v>100000</v>
      </c>
      <c r="AQ215" s="4"/>
      <c r="AR215" s="34"/>
      <c r="AS215" s="106">
        <f t="shared" ref="AS215:AS221" si="38">AR215/(AP215-AR215)</f>
        <v>0</v>
      </c>
      <c r="AT215" s="85"/>
      <c r="AU215" s="85"/>
      <c r="AV215" s="10" t="str">
        <f>VLOOKUP($AC215,デモテーブル[#All],3,FALSE)</f>
        <v>2現金・米国債など</v>
      </c>
      <c r="AW215" s="10" t="str">
        <f>VLOOKUP($AC215,デモテーブル[#All],4,FALSE)</f>
        <v>2現金</v>
      </c>
      <c r="AX215" s="10" t="str">
        <f>VLOOKUP($AC215,デモテーブル[#All],5,FALSE)</f>
        <v>現預金</v>
      </c>
      <c r="AY215" s="10" t="str">
        <f>VLOOKUP($AC215,デモテーブル[#All],6,FALSE)</f>
        <v>現預金</v>
      </c>
      <c r="AZ215" s="10" t="str">
        <f>VLOOKUP($AC215,デモテーブル[#All],7,FALSE)</f>
        <v>01 日本円</v>
      </c>
      <c r="BA215" s="10" t="str">
        <f>VLOOKUP($AC215,デモテーブル[#All],12,FALSE)</f>
        <v>リスク・なし</v>
      </c>
      <c r="BB215" s="10" t="str">
        <f>VLOOKUP($AC215,デモテーブル[#All],13,FALSE)</f>
        <v>リスク・なし</v>
      </c>
    </row>
    <row r="216" spans="2:54" x14ac:dyDescent="0.15">
      <c r="B216" s="76">
        <v>44819</v>
      </c>
      <c r="C216" s="164">
        <v>215</v>
      </c>
      <c r="D216" s="196" t="s">
        <v>555</v>
      </c>
      <c r="E216" s="31" t="s">
        <v>556</v>
      </c>
      <c r="F216" s="31"/>
      <c r="G216" s="4" t="s">
        <v>463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167"/>
      <c r="AA216" s="167"/>
      <c r="AB216" s="4"/>
      <c r="AC216" s="107"/>
      <c r="AD216" s="4" t="e">
        <f>VLOOKUP($AC216,デモテーブル[#All],2,FALSE)</f>
        <v>#N/A</v>
      </c>
      <c r="AE216" s="4" t="s">
        <v>287</v>
      </c>
      <c r="AF216" s="4"/>
      <c r="AG216" s="4"/>
      <c r="AH216" s="105"/>
      <c r="AI216" s="4"/>
      <c r="AJ216" s="105"/>
      <c r="AK216" s="4"/>
      <c r="AL216" s="4"/>
      <c r="AM216" s="4"/>
      <c r="AN216" s="4"/>
      <c r="AO216" s="4"/>
      <c r="AP216" s="65"/>
      <c r="AQ216" s="4"/>
      <c r="AR216" s="34"/>
      <c r="AS216" s="106" t="e">
        <f t="shared" si="38"/>
        <v>#DIV/0!</v>
      </c>
      <c r="AT216" s="85"/>
      <c r="AU216" s="85"/>
      <c r="AV216" s="10" t="e">
        <f>VLOOKUP($AC216,デモテーブル[#All],3,FALSE)</f>
        <v>#N/A</v>
      </c>
      <c r="AW216" s="10" t="e">
        <f>VLOOKUP($AC216,デモテーブル[#All],4,FALSE)</f>
        <v>#N/A</v>
      </c>
      <c r="AX216" s="10" t="e">
        <f>VLOOKUP($AC216,デモテーブル[#All],5,FALSE)</f>
        <v>#N/A</v>
      </c>
      <c r="AY216" s="10" t="e">
        <f>VLOOKUP($AC216,デモテーブル[#All],6,FALSE)</f>
        <v>#N/A</v>
      </c>
      <c r="AZ216" s="10" t="e">
        <f>VLOOKUP($AC216,デモテーブル[#All],7,FALSE)</f>
        <v>#N/A</v>
      </c>
      <c r="BA216" s="10" t="e">
        <f>VLOOKUP($AC216,デモテーブル[#All],12,FALSE)</f>
        <v>#N/A</v>
      </c>
      <c r="BB216" s="10" t="e">
        <f>VLOOKUP($AC216,デモテーブル[#All],13,FALSE)</f>
        <v>#N/A</v>
      </c>
    </row>
    <row r="217" spans="2:54" x14ac:dyDescent="0.15">
      <c r="B217" s="76">
        <v>44819</v>
      </c>
      <c r="C217" s="164">
        <v>216</v>
      </c>
      <c r="D217" s="196" t="s">
        <v>555</v>
      </c>
      <c r="E217" s="6" t="s">
        <v>530</v>
      </c>
      <c r="F217" s="181" t="s">
        <v>543</v>
      </c>
      <c r="G217" s="9" t="e">
        <f>LEFT(#REF!, FIND(" ",#REF!) - 1 )</f>
        <v>#REF!</v>
      </c>
      <c r="H217" s="79" t="s">
        <v>126</v>
      </c>
      <c r="I217" s="79" t="s">
        <v>148</v>
      </c>
      <c r="J217" s="79"/>
      <c r="K217" s="81"/>
      <c r="L217" s="79" t="s">
        <v>126</v>
      </c>
      <c r="M217" s="79" t="s">
        <v>148</v>
      </c>
      <c r="N217" s="79"/>
      <c r="O217" s="79"/>
      <c r="P217" s="188" t="s">
        <v>547</v>
      </c>
      <c r="Q217" s="79"/>
      <c r="R217" s="79"/>
      <c r="S217" s="79"/>
      <c r="T217" s="79"/>
      <c r="U217" s="79"/>
      <c r="V217" s="79"/>
      <c r="W217" s="79"/>
      <c r="X217" s="79"/>
      <c r="Y217" s="79"/>
      <c r="Z217" s="167"/>
      <c r="AA217" s="167"/>
      <c r="AB217" s="78"/>
      <c r="AC217" s="88" t="e">
        <f t="shared" ref="AC217:AC221" si="39">G217</f>
        <v>#REF!</v>
      </c>
      <c r="AD217" s="78" t="e">
        <f>VLOOKUP($AC217,デモテーブル[#All],2,FALSE)</f>
        <v>#REF!</v>
      </c>
      <c r="AE217" s="188" t="s">
        <v>547</v>
      </c>
      <c r="AF217" s="78" t="str">
        <f t="shared" ref="AF217:AF221" si="40">H217</f>
        <v>三菱ＵＦＪ国際－ｅＭＡＸＩＳ　Ｓｌｉｍ　全世界株式（オール・カントリー） メールアラート画面へ</v>
      </c>
      <c r="AG217" s="78"/>
      <c r="AH217" s="111" t="str">
        <f t="shared" ref="AH217:AH221" si="41">I217</f>
        <v xml:space="preserve">買付 売却 </v>
      </c>
      <c r="AI217" s="78"/>
      <c r="AJ217" s="79">
        <f t="shared" ref="AJ217:AJ221" si="42">J217</f>
        <v>0</v>
      </c>
      <c r="AK217" s="78"/>
      <c r="AL217" s="78"/>
      <c r="AM217" s="78"/>
      <c r="AN217" s="78"/>
      <c r="AO217" s="78"/>
      <c r="AP217" s="89">
        <f t="shared" ref="AP217:AP221" si="43">K217</f>
        <v>0</v>
      </c>
      <c r="AQ217" s="78"/>
      <c r="AR217" s="90">
        <f t="shared" ref="AR217:AR221" si="44">O217</f>
        <v>0</v>
      </c>
      <c r="AS217" s="91" t="e">
        <f t="shared" si="38"/>
        <v>#DIV/0!</v>
      </c>
      <c r="AT217" s="85"/>
      <c r="AU217" s="85"/>
      <c r="AV217" s="78" t="e">
        <f>VLOOKUP($AC217,デモテーブル[#All],3,FALSE)</f>
        <v>#REF!</v>
      </c>
      <c r="AW217" s="78" t="e">
        <f>VLOOKUP($AC217,デモテーブル[#All],4,FALSE)</f>
        <v>#REF!</v>
      </c>
      <c r="AX217" s="78" t="e">
        <f>VLOOKUP($AC217,デモテーブル[#All],5,FALSE)</f>
        <v>#REF!</v>
      </c>
      <c r="AY217" s="78" t="e">
        <f>VLOOKUP($AC217,デモテーブル[#All],6,FALSE)</f>
        <v>#REF!</v>
      </c>
      <c r="AZ217" s="78" t="e">
        <f>VLOOKUP($AC217,デモテーブル[#All],7,FALSE)</f>
        <v>#REF!</v>
      </c>
      <c r="BA217" s="78" t="e">
        <f>VLOOKUP($AC217,デモテーブル[#All],12,FALSE)</f>
        <v>#REF!</v>
      </c>
      <c r="BB217" s="78" t="e">
        <f>VLOOKUP($AC217,デモテーブル[#All],13,FALSE)</f>
        <v>#REF!</v>
      </c>
    </row>
    <row r="218" spans="2:54" x14ac:dyDescent="0.15">
      <c r="B218" s="76">
        <v>44819</v>
      </c>
      <c r="C218" s="164">
        <v>217</v>
      </c>
      <c r="D218" s="196" t="s">
        <v>555</v>
      </c>
      <c r="E218" s="6" t="s">
        <v>530</v>
      </c>
      <c r="G218" s="9" t="str">
        <f t="shared" ref="G218:G221" si="45">LEFT(H217, FIND(" ", H217) - 1 )</f>
        <v>三菱ＵＦＪ国際－ｅＭＡＸＩＳ　Ｓｌｉｍ　全世界株式（オール・カントリー）</v>
      </c>
      <c r="H218" s="79">
        <v>461437</v>
      </c>
      <c r="I218" s="79">
        <v>15171</v>
      </c>
      <c r="J218" s="79">
        <v>17117</v>
      </c>
      <c r="K218" s="81">
        <v>789841</v>
      </c>
      <c r="L218" s="79">
        <v>461437</v>
      </c>
      <c r="M218" s="79">
        <v>15171</v>
      </c>
      <c r="N218" s="79">
        <v>17117</v>
      </c>
      <c r="O218" s="79">
        <v>89795</v>
      </c>
      <c r="P218" s="188" t="s">
        <v>547</v>
      </c>
      <c r="Q218" s="79"/>
      <c r="R218" s="79"/>
      <c r="S218" s="79"/>
      <c r="T218" s="79"/>
      <c r="U218" s="79"/>
      <c r="V218" s="79"/>
      <c r="W218" s="79"/>
      <c r="X218" s="79"/>
      <c r="Y218" s="79"/>
      <c r="Z218" s="167"/>
      <c r="AA218" s="167"/>
      <c r="AB218" s="78"/>
      <c r="AC218" s="88" t="str">
        <f t="shared" si="39"/>
        <v>三菱ＵＦＪ国際－ｅＭＡＸＩＳ　Ｓｌｉｍ　全世界株式（オール・カントリー）</v>
      </c>
      <c r="AD218" s="78" t="str">
        <f>VLOOKUP($AC218,デモテーブル[#All],2,FALSE)</f>
        <v>三菱ＵＦＪ国際－ｅＭＡＸＩＳ　Ｓｌｉｍ　全世界株式（オール・カントリー）</v>
      </c>
      <c r="AE218" s="188" t="s">
        <v>547</v>
      </c>
      <c r="AF218" s="78">
        <f t="shared" si="40"/>
        <v>461437</v>
      </c>
      <c r="AG218" s="78"/>
      <c r="AH218" s="111">
        <f t="shared" si="41"/>
        <v>15171</v>
      </c>
      <c r="AI218" s="78"/>
      <c r="AJ218" s="79">
        <f t="shared" si="42"/>
        <v>17117</v>
      </c>
      <c r="AK218" s="78"/>
      <c r="AL218" s="78"/>
      <c r="AM218" s="78"/>
      <c r="AN218" s="78"/>
      <c r="AO218" s="78"/>
      <c r="AP218" s="89">
        <f t="shared" si="43"/>
        <v>789841</v>
      </c>
      <c r="AQ218" s="78"/>
      <c r="AR218" s="90">
        <f t="shared" si="44"/>
        <v>89795</v>
      </c>
      <c r="AS218" s="91">
        <f t="shared" si="38"/>
        <v>0.12827014224779515</v>
      </c>
      <c r="AT218" s="85"/>
      <c r="AU218" s="85"/>
      <c r="AV218" s="78" t="str">
        <f>VLOOKUP($AC218,デモテーブル[#All],3,FALSE)</f>
        <v>1株式・投信等</v>
      </c>
      <c r="AW218" s="78" t="str">
        <f>VLOOKUP($AC218,デモテーブル[#All],4,FALSE)</f>
        <v>1投信</v>
      </c>
      <c r="AX218" s="78" t="str">
        <f>VLOOKUP($AC218,デモテーブル[#All],5,FALSE)</f>
        <v>指数</v>
      </c>
      <c r="AY218" s="78" t="str">
        <f>VLOOKUP($AC218,デモテーブル[#All],6,FALSE)</f>
        <v>全世界指数</v>
      </c>
      <c r="AZ218" s="78" t="str">
        <f>VLOOKUP($AC218,デモテーブル[#All],7,FALSE)</f>
        <v>01 日本円</v>
      </c>
      <c r="BA218" s="78" t="str">
        <f>VLOOKUP($AC218,デモテーブル[#All],12,FALSE)</f>
        <v>リスク・有</v>
      </c>
      <c r="BB218" s="78" t="str">
        <f>VLOOKUP($AC218,デモテーブル[#All],13,FALSE)</f>
        <v>リスク・有</v>
      </c>
    </row>
    <row r="219" spans="2:54" x14ac:dyDescent="0.15">
      <c r="B219" s="76">
        <v>44819</v>
      </c>
      <c r="C219" s="164">
        <v>218</v>
      </c>
      <c r="D219" s="196" t="s">
        <v>555</v>
      </c>
      <c r="E219" s="6" t="s">
        <v>530</v>
      </c>
      <c r="G219" s="9" t="e">
        <f t="shared" si="45"/>
        <v>#VALUE!</v>
      </c>
      <c r="H219" s="79" t="s">
        <v>186</v>
      </c>
      <c r="I219" s="79" t="s">
        <v>148</v>
      </c>
      <c r="J219" s="79"/>
      <c r="K219" s="81"/>
      <c r="L219" s="79" t="s">
        <v>186</v>
      </c>
      <c r="M219" s="79" t="s">
        <v>148</v>
      </c>
      <c r="N219" s="79"/>
      <c r="O219" s="79"/>
      <c r="P219" s="188" t="s">
        <v>547</v>
      </c>
      <c r="Q219" s="79"/>
      <c r="R219" s="79"/>
      <c r="S219" s="79"/>
      <c r="T219" s="79"/>
      <c r="U219" s="79"/>
      <c r="V219" s="79"/>
      <c r="W219" s="79"/>
      <c r="X219" s="79"/>
      <c r="Y219" s="79"/>
      <c r="Z219" s="167"/>
      <c r="AA219" s="167"/>
      <c r="AB219" s="78"/>
      <c r="AC219" s="88" t="e">
        <f t="shared" si="39"/>
        <v>#VALUE!</v>
      </c>
      <c r="AD219" s="78" t="e">
        <f>VLOOKUP($AC219,デモテーブル[#All],2,FALSE)</f>
        <v>#VALUE!</v>
      </c>
      <c r="AE219" s="188" t="s">
        <v>547</v>
      </c>
      <c r="AF219" s="78" t="str">
        <f t="shared" si="40"/>
        <v>ＳＢＩ－ＳＢＩ・Ｖ・Ｓ＆Ｐ５００インデックス・ファンド メールアラート画面へ</v>
      </c>
      <c r="AG219" s="78"/>
      <c r="AH219" s="111" t="str">
        <f t="shared" si="41"/>
        <v xml:space="preserve">買付 売却 </v>
      </c>
      <c r="AI219" s="78"/>
      <c r="AJ219" s="79">
        <f t="shared" si="42"/>
        <v>0</v>
      </c>
      <c r="AK219" s="78"/>
      <c r="AL219" s="78"/>
      <c r="AM219" s="78"/>
      <c r="AN219" s="78"/>
      <c r="AO219" s="78"/>
      <c r="AP219" s="89">
        <f t="shared" si="43"/>
        <v>0</v>
      </c>
      <c r="AQ219" s="78"/>
      <c r="AR219" s="90">
        <f t="shared" si="44"/>
        <v>0</v>
      </c>
      <c r="AS219" s="91" t="e">
        <f t="shared" si="38"/>
        <v>#DIV/0!</v>
      </c>
      <c r="AT219" s="85"/>
      <c r="AU219" s="85"/>
      <c r="AV219" s="78" t="e">
        <f>VLOOKUP($AC219,デモテーブル[#All],3,FALSE)</f>
        <v>#VALUE!</v>
      </c>
      <c r="AW219" s="78" t="e">
        <f>VLOOKUP($AC219,デモテーブル[#All],4,FALSE)</f>
        <v>#VALUE!</v>
      </c>
      <c r="AX219" s="78" t="e">
        <f>VLOOKUP($AC219,デモテーブル[#All],5,FALSE)</f>
        <v>#VALUE!</v>
      </c>
      <c r="AY219" s="78" t="e">
        <f>VLOOKUP($AC219,デモテーブル[#All],6,FALSE)</f>
        <v>#VALUE!</v>
      </c>
      <c r="AZ219" s="78" t="e">
        <f>VLOOKUP($AC219,デモテーブル[#All],7,FALSE)</f>
        <v>#VALUE!</v>
      </c>
      <c r="BA219" s="78" t="e">
        <f>VLOOKUP($AC219,デモテーブル[#All],12,FALSE)</f>
        <v>#VALUE!</v>
      </c>
      <c r="BB219" s="78" t="e">
        <f>VLOOKUP($AC219,デモテーブル[#All],13,FALSE)</f>
        <v>#VALUE!</v>
      </c>
    </row>
    <row r="220" spans="2:54" x14ac:dyDescent="0.15">
      <c r="B220" s="76">
        <v>44819</v>
      </c>
      <c r="C220" s="164">
        <v>219</v>
      </c>
      <c r="D220" s="196" t="s">
        <v>555</v>
      </c>
      <c r="E220" s="6" t="s">
        <v>530</v>
      </c>
      <c r="G220" s="9" t="str">
        <f t="shared" si="45"/>
        <v>ＳＢＩ－ＳＢＩ・Ｖ・Ｓ＆Ｐ５００インデックス・ファンド</v>
      </c>
      <c r="H220" s="79">
        <v>69109</v>
      </c>
      <c r="I220" s="79">
        <v>14470</v>
      </c>
      <c r="J220" s="79">
        <v>17780</v>
      </c>
      <c r="K220" s="81">
        <v>122875</v>
      </c>
      <c r="L220" s="79">
        <v>69109</v>
      </c>
      <c r="M220" s="79">
        <v>14470</v>
      </c>
      <c r="N220" s="79">
        <v>17780</v>
      </c>
      <c r="O220" s="79">
        <v>22875</v>
      </c>
      <c r="P220" s="188" t="s">
        <v>547</v>
      </c>
      <c r="Q220" s="79"/>
      <c r="R220" s="79"/>
      <c r="S220" s="79"/>
      <c r="T220" s="79"/>
      <c r="U220" s="79"/>
      <c r="V220" s="79"/>
      <c r="W220" s="79"/>
      <c r="X220" s="79"/>
      <c r="Y220" s="79"/>
      <c r="Z220" s="167"/>
      <c r="AA220" s="167"/>
      <c r="AB220" s="78"/>
      <c r="AC220" s="88" t="str">
        <f t="shared" si="39"/>
        <v>ＳＢＩ－ＳＢＩ・Ｖ・Ｓ＆Ｐ５００インデックス・ファンド</v>
      </c>
      <c r="AD220" s="78" t="str">
        <f>VLOOKUP($AC220,デモテーブル[#All],2,FALSE)</f>
        <v>ＳＢＩ－ＳＢＩ・Ｖ・Ｓ＆Ｐ５００インデックス・ファンド</v>
      </c>
      <c r="AE220" s="188" t="s">
        <v>547</v>
      </c>
      <c r="AF220" s="78">
        <f t="shared" si="40"/>
        <v>69109</v>
      </c>
      <c r="AG220" s="78"/>
      <c r="AH220" s="111">
        <f t="shared" si="41"/>
        <v>14470</v>
      </c>
      <c r="AI220" s="78"/>
      <c r="AJ220" s="79">
        <f t="shared" si="42"/>
        <v>17780</v>
      </c>
      <c r="AK220" s="78"/>
      <c r="AL220" s="78"/>
      <c r="AM220" s="78"/>
      <c r="AN220" s="78"/>
      <c r="AO220" s="78"/>
      <c r="AP220" s="89">
        <f t="shared" si="43"/>
        <v>122875</v>
      </c>
      <c r="AQ220" s="78"/>
      <c r="AR220" s="90">
        <f t="shared" si="44"/>
        <v>22875</v>
      </c>
      <c r="AS220" s="91">
        <f t="shared" si="38"/>
        <v>0.22875000000000001</v>
      </c>
      <c r="AT220" s="85"/>
      <c r="AU220" s="85"/>
      <c r="AV220" s="78" t="str">
        <f>VLOOKUP($AC220,デモテーブル[#All],3,FALSE)</f>
        <v>1株式・投信等</v>
      </c>
      <c r="AW220" s="78" t="str">
        <f>VLOOKUP($AC220,デモテーブル[#All],4,FALSE)</f>
        <v>1投信</v>
      </c>
      <c r="AX220" s="78" t="str">
        <f>VLOOKUP($AC220,デモテーブル[#All],5,FALSE)</f>
        <v>指数</v>
      </c>
      <c r="AY220" s="78" t="str">
        <f>VLOOKUP($AC220,デモテーブル[#All],6,FALSE)</f>
        <v>SP500指数</v>
      </c>
      <c r="AZ220" s="78" t="str">
        <f>VLOOKUP($AC220,デモテーブル[#All],7,FALSE)</f>
        <v>01 日本円</v>
      </c>
      <c r="BA220" s="78" t="str">
        <f>VLOOKUP($AC220,デモテーブル[#All],12,FALSE)</f>
        <v>リスク・有</v>
      </c>
      <c r="BB220" s="78" t="str">
        <f>VLOOKUP($AC220,デモテーブル[#All],13,FALSE)</f>
        <v>リスク・有</v>
      </c>
    </row>
    <row r="221" spans="2:54" ht="14.25" thickBot="1" x14ac:dyDescent="0.2">
      <c r="B221" s="76">
        <v>44819</v>
      </c>
      <c r="C221" s="164">
        <v>220</v>
      </c>
      <c r="D221" s="196" t="s">
        <v>555</v>
      </c>
      <c r="E221" s="6" t="s">
        <v>530</v>
      </c>
      <c r="G221" s="9" t="e">
        <f t="shared" si="45"/>
        <v>#VALUE!</v>
      </c>
      <c r="H221" s="79"/>
      <c r="I221" s="79"/>
      <c r="J221" s="79"/>
      <c r="K221" s="81"/>
      <c r="L221" s="79"/>
      <c r="M221" s="79"/>
      <c r="N221" s="79"/>
      <c r="O221" s="79"/>
      <c r="P221" s="188" t="s">
        <v>547</v>
      </c>
      <c r="Q221" s="79"/>
      <c r="R221" s="79"/>
      <c r="S221" s="79"/>
      <c r="T221" s="79"/>
      <c r="U221" s="79"/>
      <c r="V221" s="79"/>
      <c r="W221" s="79"/>
      <c r="X221" s="79"/>
      <c r="Y221" s="79"/>
      <c r="Z221" s="167"/>
      <c r="AA221" s="167"/>
      <c r="AB221" s="78"/>
      <c r="AC221" s="88" t="e">
        <f t="shared" si="39"/>
        <v>#VALUE!</v>
      </c>
      <c r="AD221" s="78" t="e">
        <f>VLOOKUP($AC221,デモテーブル[#All],2,FALSE)</f>
        <v>#VALUE!</v>
      </c>
      <c r="AE221" s="188" t="s">
        <v>547</v>
      </c>
      <c r="AF221" s="78">
        <f t="shared" si="40"/>
        <v>0</v>
      </c>
      <c r="AG221" s="78"/>
      <c r="AH221" s="111">
        <f t="shared" si="41"/>
        <v>0</v>
      </c>
      <c r="AI221" s="78"/>
      <c r="AJ221" s="79">
        <f t="shared" si="42"/>
        <v>0</v>
      </c>
      <c r="AK221" s="78"/>
      <c r="AL221" s="78"/>
      <c r="AM221" s="78"/>
      <c r="AN221" s="78"/>
      <c r="AO221" s="78"/>
      <c r="AP221" s="89">
        <f t="shared" si="43"/>
        <v>0</v>
      </c>
      <c r="AQ221" s="78"/>
      <c r="AR221" s="90">
        <f t="shared" si="44"/>
        <v>0</v>
      </c>
      <c r="AS221" s="91" t="e">
        <f t="shared" si="38"/>
        <v>#DIV/0!</v>
      </c>
      <c r="AT221" s="85"/>
      <c r="AU221" s="85"/>
      <c r="AV221" s="78" t="e">
        <f>VLOOKUP($AC221,デモテーブル[#All],3,FALSE)</f>
        <v>#VALUE!</v>
      </c>
      <c r="AW221" s="78" t="e">
        <f>VLOOKUP($AC221,デモテーブル[#All],4,FALSE)</f>
        <v>#VALUE!</v>
      </c>
      <c r="AX221" s="78" t="e">
        <f>VLOOKUP($AC221,デモテーブル[#All],5,FALSE)</f>
        <v>#VALUE!</v>
      </c>
      <c r="AY221" s="78" t="e">
        <f>VLOOKUP($AC221,デモテーブル[#All],6,FALSE)</f>
        <v>#VALUE!</v>
      </c>
      <c r="AZ221" s="78" t="e">
        <f>VLOOKUP($AC221,デモテーブル[#All],7,FALSE)</f>
        <v>#VALUE!</v>
      </c>
      <c r="BA221" s="78" t="e">
        <f>VLOOKUP($AC221,デモテーブル[#All],12,FALSE)</f>
        <v>#VALUE!</v>
      </c>
      <c r="BB221" s="78" t="e">
        <f>VLOOKUP($AC221,デモテーブル[#All],13,FALSE)</f>
        <v>#VALUE!</v>
      </c>
    </row>
    <row r="222" spans="2:54" ht="14.25" thickBot="1" x14ac:dyDescent="0.2">
      <c r="B222" s="76">
        <v>44819</v>
      </c>
      <c r="C222" s="164">
        <v>221</v>
      </c>
      <c r="D222" s="73" t="s">
        <v>181</v>
      </c>
      <c r="E222" s="52" t="s">
        <v>556</v>
      </c>
      <c r="F222" s="257" t="s">
        <v>557</v>
      </c>
      <c r="G222" s="258" t="s">
        <v>463</v>
      </c>
      <c r="H222" s="257" t="s">
        <v>513</v>
      </c>
      <c r="I222" s="259" t="s">
        <v>149</v>
      </c>
      <c r="J222" s="260" t="s">
        <v>150</v>
      </c>
      <c r="K222" s="260" t="s">
        <v>151</v>
      </c>
      <c r="L222" s="260" t="s">
        <v>152</v>
      </c>
      <c r="M222" s="260" t="s">
        <v>153</v>
      </c>
      <c r="N222" s="260" t="s">
        <v>154</v>
      </c>
      <c r="O222" s="260" t="s">
        <v>155</v>
      </c>
      <c r="P222" s="260" t="s">
        <v>162</v>
      </c>
      <c r="Q222" s="260" t="s">
        <v>163</v>
      </c>
      <c r="R222" s="260" t="s">
        <v>164</v>
      </c>
      <c r="S222" s="260" t="s">
        <v>165</v>
      </c>
      <c r="T222" s="260" t="s">
        <v>166</v>
      </c>
      <c r="U222" s="260" t="s">
        <v>167</v>
      </c>
      <c r="V222" s="260" t="s">
        <v>168</v>
      </c>
      <c r="W222" s="260" t="s">
        <v>169</v>
      </c>
      <c r="X222" s="260" t="s">
        <v>170</v>
      </c>
      <c r="Y222" s="260" t="s">
        <v>171</v>
      </c>
      <c r="Z222" s="261"/>
      <c r="AA222" s="261"/>
      <c r="AB222" s="260" t="s">
        <v>558</v>
      </c>
      <c r="AC222" s="262"/>
      <c r="AD222" s="260"/>
      <c r="AE222" s="260"/>
      <c r="AF222" s="260"/>
      <c r="AG222" s="260"/>
      <c r="AH222" s="263"/>
      <c r="AI222" s="260"/>
      <c r="AJ222" s="263"/>
      <c r="AK222" s="260"/>
      <c r="AL222" s="260"/>
      <c r="AM222" s="260"/>
      <c r="AN222" s="260"/>
      <c r="AO222" s="260"/>
      <c r="AP222" s="260"/>
      <c r="AQ222" s="260"/>
      <c r="AR222" s="260"/>
      <c r="AS222" s="260"/>
      <c r="AT222" s="86"/>
      <c r="AU222" s="86"/>
      <c r="AV222" s="260"/>
      <c r="AW222" s="260"/>
      <c r="AX222" s="260"/>
      <c r="AY222" s="260"/>
      <c r="AZ222" s="260"/>
      <c r="BA222" s="260"/>
      <c r="BB222" s="260"/>
    </row>
    <row r="223" spans="2:54" ht="15.6" customHeight="1" thickBot="1" x14ac:dyDescent="0.2">
      <c r="B223" s="76">
        <v>44819</v>
      </c>
      <c r="C223" s="164">
        <v>222</v>
      </c>
      <c r="D223" s="73" t="s">
        <v>181</v>
      </c>
      <c r="E223" s="31" t="s">
        <v>556</v>
      </c>
      <c r="F223" s="181" t="s">
        <v>543</v>
      </c>
      <c r="G223" s="4" t="s">
        <v>463</v>
      </c>
      <c r="H223" s="59" t="s">
        <v>175</v>
      </c>
      <c r="I223" s="197">
        <v>641868</v>
      </c>
      <c r="J223" s="4" t="s">
        <v>526</v>
      </c>
      <c r="K223" s="4"/>
      <c r="L223" s="4"/>
      <c r="M223" s="4"/>
      <c r="N223" s="4"/>
      <c r="O223" s="4"/>
      <c r="Z223" s="264"/>
      <c r="AA223" s="264"/>
      <c r="AB223" s="4"/>
      <c r="AC223" s="42" t="s">
        <v>559</v>
      </c>
      <c r="AD223" s="4" t="str">
        <f>VLOOKUP($AC223,デモテーブル[#All],2,FALSE)</f>
        <v>楽天銀行・普通口座</v>
      </c>
      <c r="AE223" s="4" t="s">
        <v>287</v>
      </c>
      <c r="AF223" s="4"/>
      <c r="AG223" s="4"/>
      <c r="AH223" s="105"/>
      <c r="AI223" s="4"/>
      <c r="AJ223" s="105"/>
      <c r="AK223" s="4"/>
      <c r="AL223" s="4"/>
      <c r="AM223" s="4"/>
      <c r="AN223" s="4"/>
      <c r="AO223" s="4"/>
      <c r="AP223" s="64">
        <f>I223</f>
        <v>641868</v>
      </c>
      <c r="AQ223" s="4"/>
      <c r="AR223" s="34"/>
      <c r="AS223" s="106">
        <f t="shared" ref="AS223:AS224" si="46">AR223/(AP223-AR223)</f>
        <v>0</v>
      </c>
      <c r="AT223" s="85"/>
      <c r="AU223" s="85"/>
      <c r="AV223" s="10" t="str">
        <f>VLOOKUP($AC223,デモテーブル[#All],3,FALSE)</f>
        <v>2現金・米国債など</v>
      </c>
      <c r="AW223" s="10" t="str">
        <f>VLOOKUP($AC223,デモテーブル[#All],4,FALSE)</f>
        <v>2現金</v>
      </c>
      <c r="AX223" s="10" t="str">
        <f>VLOOKUP($AC223,デモテーブル[#All],5,FALSE)</f>
        <v>現預金</v>
      </c>
      <c r="AY223" s="10" t="str">
        <f>VLOOKUP($AC223,デモテーブル[#All],6,FALSE)</f>
        <v>現預金</v>
      </c>
      <c r="AZ223" s="10" t="str">
        <f>VLOOKUP($AC223,デモテーブル[#All],7,FALSE)</f>
        <v>01 日本円</v>
      </c>
      <c r="BA223" s="10" t="str">
        <f>VLOOKUP($AC223,デモテーブル[#All],12,FALSE)</f>
        <v>リスク・なし</v>
      </c>
      <c r="BB223" s="10" t="str">
        <f>VLOOKUP($AC223,デモテーブル[#All],13,FALSE)</f>
        <v>リスク・なし</v>
      </c>
    </row>
    <row r="224" spans="2:54" ht="14.25" thickBot="1" x14ac:dyDescent="0.2">
      <c r="B224" s="76">
        <v>44819</v>
      </c>
      <c r="C224" s="164">
        <v>223</v>
      </c>
      <c r="D224" s="73" t="s">
        <v>181</v>
      </c>
      <c r="E224" s="31" t="s">
        <v>556</v>
      </c>
      <c r="F224" s="31"/>
      <c r="G224" s="4" t="s">
        <v>463</v>
      </c>
      <c r="H224" s="4"/>
      <c r="I224" s="4"/>
      <c r="J224" s="4"/>
      <c r="K224" s="4"/>
      <c r="L224" s="4"/>
      <c r="M224" s="4"/>
      <c r="N224" s="4"/>
      <c r="O224" s="4"/>
      <c r="Z224" s="264"/>
      <c r="AA224" s="264"/>
      <c r="AB224" s="4"/>
      <c r="AC224" s="107"/>
      <c r="AD224" s="4"/>
      <c r="AE224" s="4" t="s">
        <v>287</v>
      </c>
      <c r="AF224" s="4"/>
      <c r="AG224" s="4"/>
      <c r="AH224" s="105"/>
      <c r="AI224" s="4"/>
      <c r="AJ224" s="105"/>
      <c r="AK224" s="4"/>
      <c r="AL224" s="4"/>
      <c r="AM224" s="4"/>
      <c r="AN224" s="4"/>
      <c r="AO224" s="4"/>
      <c r="AP224" s="65"/>
      <c r="AQ224" s="4"/>
      <c r="AR224" s="34"/>
      <c r="AS224" s="106" t="e">
        <f t="shared" si="46"/>
        <v>#DIV/0!</v>
      </c>
      <c r="AT224" s="85"/>
      <c r="AU224" s="85"/>
      <c r="AV224" s="10" t="e">
        <f>VLOOKUP($AC224,デモテーブル[#All],3,FALSE)</f>
        <v>#N/A</v>
      </c>
      <c r="AW224" s="10" t="e">
        <f>VLOOKUP($AC224,デモテーブル[#All],4,FALSE)</f>
        <v>#N/A</v>
      </c>
      <c r="AX224" s="10" t="e">
        <f>VLOOKUP($AC224,デモテーブル[#All],5,FALSE)</f>
        <v>#N/A</v>
      </c>
      <c r="AY224" s="10" t="e">
        <f>VLOOKUP($AC224,デモテーブル[#All],6,FALSE)</f>
        <v>#N/A</v>
      </c>
      <c r="AZ224" s="10" t="e">
        <f>VLOOKUP($AC224,デモテーブル[#All],7,FALSE)</f>
        <v>#N/A</v>
      </c>
      <c r="BA224" s="10" t="e">
        <f>VLOOKUP($AC224,デモテーブル[#All],12,FALSE)</f>
        <v>#N/A</v>
      </c>
      <c r="BB224" s="10" t="e">
        <f>VLOOKUP($AC224,デモテーブル[#All],13,FALSE)</f>
        <v>#N/A</v>
      </c>
    </row>
    <row r="225" spans="2:54" ht="14.25" thickBot="1" x14ac:dyDescent="0.2">
      <c r="B225" s="76">
        <v>44819</v>
      </c>
      <c r="C225" s="164">
        <v>224</v>
      </c>
      <c r="D225" s="73" t="s">
        <v>181</v>
      </c>
      <c r="E225" s="265" t="s">
        <v>573</v>
      </c>
      <c r="F225" s="266" t="s">
        <v>574</v>
      </c>
      <c r="G225" s="258" t="s">
        <v>575</v>
      </c>
      <c r="H225" s="267" t="s">
        <v>576</v>
      </c>
      <c r="I225" s="267" t="s">
        <v>577</v>
      </c>
      <c r="J225" s="267" t="s">
        <v>578</v>
      </c>
      <c r="K225" s="267" t="s">
        <v>579</v>
      </c>
      <c r="L225" s="267" t="s">
        <v>580</v>
      </c>
      <c r="M225" s="267" t="s">
        <v>581</v>
      </c>
      <c r="N225" s="267" t="s">
        <v>582</v>
      </c>
      <c r="O225" s="267" t="s">
        <v>583</v>
      </c>
      <c r="P225" s="267" t="s">
        <v>584</v>
      </c>
      <c r="Q225" s="267" t="s">
        <v>585</v>
      </c>
      <c r="R225" s="267" t="s">
        <v>586</v>
      </c>
      <c r="S225" s="267" t="s">
        <v>587</v>
      </c>
      <c r="T225" s="267" t="s">
        <v>588</v>
      </c>
      <c r="U225" s="267" t="s">
        <v>589</v>
      </c>
      <c r="V225" s="267" t="s">
        <v>590</v>
      </c>
      <c r="W225" s="267" t="s">
        <v>591</v>
      </c>
      <c r="X225" s="267" t="s">
        <v>592</v>
      </c>
      <c r="Y225" s="267" t="s">
        <v>593</v>
      </c>
      <c r="Z225" s="261"/>
      <c r="AA225" s="261"/>
      <c r="AB225" s="260" t="s">
        <v>594</v>
      </c>
      <c r="AC225" s="262"/>
      <c r="AD225" s="260"/>
      <c r="AE225" s="260"/>
      <c r="AF225" s="260"/>
      <c r="AG225" s="260"/>
      <c r="AH225" s="263"/>
      <c r="AI225" s="260"/>
      <c r="AJ225" s="263"/>
      <c r="AK225" s="260"/>
      <c r="AL225" s="260"/>
      <c r="AM225" s="260"/>
      <c r="AN225" s="260"/>
      <c r="AO225" s="260"/>
      <c r="AP225" s="260"/>
      <c r="AQ225" s="260"/>
      <c r="AR225" s="260"/>
      <c r="AS225" s="260"/>
      <c r="AT225" s="86"/>
      <c r="AU225" s="86"/>
      <c r="AV225" s="260"/>
      <c r="AW225" s="260"/>
      <c r="AX225" s="260"/>
      <c r="AY225" s="260"/>
      <c r="AZ225" s="260"/>
      <c r="BA225" s="260"/>
      <c r="BB225" s="260"/>
    </row>
    <row r="226" spans="2:54" ht="14.25" thickBot="1" x14ac:dyDescent="0.2">
      <c r="B226" s="76">
        <v>44819</v>
      </c>
      <c r="C226" s="164">
        <v>225</v>
      </c>
      <c r="D226" s="73" t="s">
        <v>181</v>
      </c>
      <c r="E226" t="s">
        <v>573</v>
      </c>
      <c r="F226" s="181" t="s">
        <v>543</v>
      </c>
      <c r="G226" s="4" t="s">
        <v>463</v>
      </c>
      <c r="H226" s="268" t="s">
        <v>177</v>
      </c>
      <c r="I226" s="269">
        <v>175255</v>
      </c>
      <c r="J226" s="4" t="s">
        <v>526</v>
      </c>
      <c r="K226" s="4"/>
      <c r="L226" s="4" t="s">
        <v>595</v>
      </c>
      <c r="M226" s="4" t="s">
        <v>595</v>
      </c>
      <c r="N226" s="4" t="s">
        <v>595</v>
      </c>
      <c r="O226" s="4"/>
      <c r="Z226" s="264"/>
      <c r="AA226" s="264"/>
      <c r="AB226" s="4"/>
      <c r="AC226" s="42" t="s">
        <v>596</v>
      </c>
      <c r="AD226" s="4" t="str">
        <f>VLOOKUP($AC226,デモテーブル[#All],2,FALSE)</f>
        <v>楽天証券・預り金</v>
      </c>
      <c r="AE226" s="4" t="s">
        <v>287</v>
      </c>
      <c r="AF226" s="4"/>
      <c r="AG226" s="4"/>
      <c r="AH226" s="105"/>
      <c r="AI226" s="4"/>
      <c r="AJ226" s="105"/>
      <c r="AK226" s="4"/>
      <c r="AL226" s="4"/>
      <c r="AM226" s="4"/>
      <c r="AN226" s="4"/>
      <c r="AO226" s="4"/>
      <c r="AP226" s="64">
        <f>I226</f>
        <v>175255</v>
      </c>
      <c r="AQ226" s="4"/>
      <c r="AR226" s="34"/>
      <c r="AS226" s="106">
        <f t="shared" ref="AS226:AS229" si="47">AR226/(AP226-AR226)</f>
        <v>0</v>
      </c>
      <c r="AT226" s="85"/>
      <c r="AU226" s="85"/>
      <c r="AV226" s="10" t="str">
        <f>VLOOKUP($AC226,デモテーブル[#All],3,FALSE)</f>
        <v>2現金・米国債など</v>
      </c>
      <c r="AW226" s="10" t="str">
        <f>VLOOKUP($AC226,デモテーブル[#All],4,FALSE)</f>
        <v>2現金</v>
      </c>
      <c r="AX226" s="10" t="str">
        <f>VLOOKUP($AC226,デモテーブル[#All],5,FALSE)</f>
        <v>預り金</v>
      </c>
      <c r="AY226" s="10" t="str">
        <f>VLOOKUP($AC226,デモテーブル[#All],6,FALSE)</f>
        <v>預り金</v>
      </c>
      <c r="AZ226" s="10" t="str">
        <f>VLOOKUP($AC226,デモテーブル[#All],7,FALSE)</f>
        <v>01 日本円</v>
      </c>
      <c r="BA226" s="10" t="str">
        <f>VLOOKUP($AC226,デモテーブル[#All],12,FALSE)</f>
        <v>リスク・なし</v>
      </c>
      <c r="BB226" s="10" t="str">
        <f>VLOOKUP($AC226,デモテーブル[#All],13,FALSE)</f>
        <v>リスク・なし</v>
      </c>
    </row>
    <row r="227" spans="2:54" ht="14.25" thickBot="1" x14ac:dyDescent="0.2">
      <c r="B227" s="76">
        <v>44819</v>
      </c>
      <c r="C227" s="164">
        <v>226</v>
      </c>
      <c r="D227" s="73" t="s">
        <v>181</v>
      </c>
      <c r="E227" t="s">
        <v>573</v>
      </c>
      <c r="F227" s="4"/>
      <c r="G227" s="4" t="s">
        <v>463</v>
      </c>
      <c r="H227" s="59" t="s">
        <v>597</v>
      </c>
      <c r="I227" s="270">
        <v>713625</v>
      </c>
      <c r="J227" s="4" t="s">
        <v>526</v>
      </c>
      <c r="K227" s="4"/>
      <c r="L227" s="4"/>
      <c r="M227" s="4"/>
      <c r="N227" s="4"/>
      <c r="O227" s="4"/>
      <c r="Z227" s="264"/>
      <c r="AA227" s="264"/>
      <c r="AB227" s="4"/>
      <c r="AC227" s="42" t="s">
        <v>598</v>
      </c>
      <c r="AD227" s="4" t="str">
        <f>VLOOKUP($AC227,デモテーブル[#All],2,FALSE)</f>
        <v>楽天証券・外貨預り金</v>
      </c>
      <c r="AE227" s="4" t="s">
        <v>287</v>
      </c>
      <c r="AF227" s="4"/>
      <c r="AG227" s="4"/>
      <c r="AH227" s="105"/>
      <c r="AI227" s="4"/>
      <c r="AJ227" s="105"/>
      <c r="AK227" s="4"/>
      <c r="AL227" s="4"/>
      <c r="AM227" s="4"/>
      <c r="AN227" s="4"/>
      <c r="AO227" s="4"/>
      <c r="AP227" s="64">
        <f>I227</f>
        <v>713625</v>
      </c>
      <c r="AQ227" s="4"/>
      <c r="AR227" s="34"/>
      <c r="AS227" s="106">
        <f t="shared" si="47"/>
        <v>0</v>
      </c>
      <c r="AT227" s="85"/>
      <c r="AU227" s="85"/>
      <c r="AV227" s="10" t="str">
        <f>VLOOKUP($AC227,デモテーブル[#All],3,FALSE)</f>
        <v>2現金・米国債など</v>
      </c>
      <c r="AW227" s="10" t="str">
        <f>VLOOKUP($AC227,デモテーブル[#All],4,FALSE)</f>
        <v>2現金</v>
      </c>
      <c r="AX227" s="10" t="str">
        <f>VLOOKUP($AC227,デモテーブル[#All],5,FALSE)</f>
        <v>預り金</v>
      </c>
      <c r="AY227" s="10" t="str">
        <f>VLOOKUP($AC227,デモテーブル[#All],6,FALSE)</f>
        <v>預り金</v>
      </c>
      <c r="AZ227" s="10" t="str">
        <f>VLOOKUP($AC227,デモテーブル[#All],7,FALSE)</f>
        <v>02 米ドル（円換算）</v>
      </c>
      <c r="BA227" s="10" t="str">
        <f>VLOOKUP($AC227,デモテーブル[#All],12,FALSE)</f>
        <v>リスク・有</v>
      </c>
      <c r="BB227" s="10" t="str">
        <f>VLOOKUP($AC227,デモテーブル[#All],13,FALSE)</f>
        <v>リスク・なし</v>
      </c>
    </row>
    <row r="228" spans="2:54" x14ac:dyDescent="0.15">
      <c r="B228" s="76">
        <v>44819</v>
      </c>
      <c r="C228" s="164">
        <v>227</v>
      </c>
      <c r="D228" s="73" t="s">
        <v>181</v>
      </c>
      <c r="E228" t="s">
        <v>573</v>
      </c>
      <c r="F228" s="4"/>
      <c r="G228" s="4" t="s">
        <v>463</v>
      </c>
      <c r="H228" s="4"/>
      <c r="I228" s="4"/>
      <c r="J228" s="4"/>
      <c r="K228" s="4"/>
      <c r="L228" s="4"/>
      <c r="M228" s="4"/>
      <c r="N228" s="4"/>
      <c r="O228" s="4"/>
      <c r="Z228" s="264"/>
      <c r="AA228" s="264"/>
      <c r="AB228" s="4"/>
      <c r="AC228" s="107"/>
      <c r="AD228" s="4"/>
      <c r="AE228" s="4" t="s">
        <v>287</v>
      </c>
      <c r="AF228" s="4"/>
      <c r="AG228" s="4"/>
      <c r="AH228" s="105"/>
      <c r="AI228" s="4"/>
      <c r="AJ228" s="105"/>
      <c r="AK228" s="4"/>
      <c r="AL228" s="4"/>
      <c r="AM228" s="4"/>
      <c r="AN228" s="4"/>
      <c r="AO228" s="4"/>
      <c r="AP228" s="65"/>
      <c r="AQ228" s="4"/>
      <c r="AR228" s="34"/>
      <c r="AS228" s="106" t="e">
        <f t="shared" si="47"/>
        <v>#DIV/0!</v>
      </c>
      <c r="AT228" s="85"/>
      <c r="AU228" s="85"/>
      <c r="AV228" s="10" t="e">
        <f>VLOOKUP($AC228,デモテーブル[#All],3,FALSE)</f>
        <v>#N/A</v>
      </c>
      <c r="AW228" s="10" t="e">
        <f>VLOOKUP($AC228,デモテーブル[#All],4,FALSE)</f>
        <v>#N/A</v>
      </c>
      <c r="AX228" s="10" t="e">
        <f>VLOOKUP($AC228,デモテーブル[#All],5,FALSE)</f>
        <v>#N/A</v>
      </c>
      <c r="AY228" s="10" t="e">
        <f>VLOOKUP($AC228,デモテーブル[#All],6,FALSE)</f>
        <v>#N/A</v>
      </c>
      <c r="AZ228" s="10" t="e">
        <f>VLOOKUP($AC228,デモテーブル[#All],7,FALSE)</f>
        <v>#N/A</v>
      </c>
      <c r="BA228" s="10" t="e">
        <f>VLOOKUP($AC228,デモテーブル[#All],12,FALSE)</f>
        <v>#N/A</v>
      </c>
      <c r="BB228" s="10" t="e">
        <f>VLOOKUP($AC228,デモテーブル[#All],13,FALSE)</f>
        <v>#N/A</v>
      </c>
    </row>
    <row r="229" spans="2:54" ht="14.25" thickBot="1" x14ac:dyDescent="0.2">
      <c r="B229" s="76">
        <v>44819</v>
      </c>
      <c r="C229" s="164">
        <v>228</v>
      </c>
      <c r="D229" s="73" t="s">
        <v>181</v>
      </c>
      <c r="E229" t="s">
        <v>573</v>
      </c>
      <c r="F229" s="4"/>
      <c r="G229" s="4" t="s">
        <v>463</v>
      </c>
      <c r="H229" s="4"/>
      <c r="I229" s="4"/>
      <c r="J229" s="4"/>
      <c r="K229" s="4"/>
      <c r="L229" s="4"/>
      <c r="M229" s="4"/>
      <c r="N229" s="4"/>
      <c r="O229" s="4"/>
      <c r="Z229" s="264"/>
      <c r="AA229" s="264"/>
      <c r="AB229" s="4"/>
      <c r="AC229" s="107"/>
      <c r="AD229" s="4"/>
      <c r="AE229" s="4" t="s">
        <v>287</v>
      </c>
      <c r="AF229" s="4"/>
      <c r="AG229" s="4"/>
      <c r="AH229" s="105"/>
      <c r="AI229" s="4"/>
      <c r="AJ229" s="105"/>
      <c r="AK229" s="4"/>
      <c r="AL229" s="4"/>
      <c r="AM229" s="4"/>
      <c r="AN229" s="4"/>
      <c r="AO229" s="4"/>
      <c r="AP229" s="65"/>
      <c r="AQ229" s="4"/>
      <c r="AR229" s="34"/>
      <c r="AS229" s="106" t="e">
        <f t="shared" si="47"/>
        <v>#DIV/0!</v>
      </c>
      <c r="AT229" s="85"/>
      <c r="AU229" s="85"/>
      <c r="AV229" s="10" t="e">
        <f>VLOOKUP($AC229,デモテーブル[#All],3,FALSE)</f>
        <v>#N/A</v>
      </c>
      <c r="AW229" s="10" t="e">
        <f>VLOOKUP($AC229,デモテーブル[#All],4,FALSE)</f>
        <v>#N/A</v>
      </c>
      <c r="AX229" s="10" t="e">
        <f>VLOOKUP($AC229,デモテーブル[#All],5,FALSE)</f>
        <v>#N/A</v>
      </c>
      <c r="AY229" s="10" t="e">
        <f>VLOOKUP($AC229,デモテーブル[#All],6,FALSE)</f>
        <v>#N/A</v>
      </c>
      <c r="AZ229" s="10" t="e">
        <f>VLOOKUP($AC229,デモテーブル[#All],7,FALSE)</f>
        <v>#N/A</v>
      </c>
      <c r="BA229" s="10" t="e">
        <f>VLOOKUP($AC229,デモテーブル[#All],12,FALSE)</f>
        <v>#N/A</v>
      </c>
      <c r="BB229" s="10" t="e">
        <f>VLOOKUP($AC229,デモテーブル[#All],13,FALSE)</f>
        <v>#N/A</v>
      </c>
    </row>
    <row r="230" spans="2:54" ht="14.25" thickBot="1" x14ac:dyDescent="0.2">
      <c r="B230" s="76">
        <v>44819</v>
      </c>
      <c r="C230" s="164">
        <v>229</v>
      </c>
      <c r="D230" s="73" t="s">
        <v>181</v>
      </c>
      <c r="E230" t="s">
        <v>573</v>
      </c>
      <c r="F230" s="266" t="s">
        <v>574</v>
      </c>
      <c r="G230" s="258" t="s">
        <v>575</v>
      </c>
      <c r="H230" s="267" t="s">
        <v>576</v>
      </c>
      <c r="I230" s="267" t="s">
        <v>577</v>
      </c>
      <c r="J230" s="267" t="s">
        <v>578</v>
      </c>
      <c r="K230" s="267" t="s">
        <v>579</v>
      </c>
      <c r="L230" s="267" t="s">
        <v>580</v>
      </c>
      <c r="M230" s="267" t="s">
        <v>581</v>
      </c>
      <c r="N230" s="267" t="s">
        <v>582</v>
      </c>
      <c r="O230" s="267" t="s">
        <v>583</v>
      </c>
      <c r="P230" s="267" t="s">
        <v>584</v>
      </c>
      <c r="Q230" s="267" t="s">
        <v>585</v>
      </c>
      <c r="R230" s="267" t="s">
        <v>586</v>
      </c>
      <c r="S230" s="267" t="s">
        <v>587</v>
      </c>
      <c r="T230" s="267" t="s">
        <v>588</v>
      </c>
      <c r="U230" s="267" t="s">
        <v>589</v>
      </c>
      <c r="V230" s="267" t="s">
        <v>590</v>
      </c>
      <c r="W230" s="267" t="s">
        <v>591</v>
      </c>
      <c r="X230" s="267" t="s">
        <v>592</v>
      </c>
      <c r="Y230" s="267" t="s">
        <v>593</v>
      </c>
      <c r="Z230" s="261"/>
      <c r="AA230" s="261"/>
      <c r="AB230" s="260" t="s">
        <v>594</v>
      </c>
      <c r="AC230" s="262"/>
      <c r="AD230" s="260"/>
      <c r="AE230" s="260"/>
      <c r="AF230" s="260"/>
      <c r="AG230" s="260"/>
      <c r="AH230" s="263"/>
      <c r="AI230" s="260"/>
      <c r="AJ230" s="263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86"/>
      <c r="AU230" s="86"/>
      <c r="AV230" s="260"/>
      <c r="AW230" s="260"/>
      <c r="AX230" s="260"/>
      <c r="AY230" s="260"/>
      <c r="AZ230" s="260"/>
      <c r="BA230" s="260"/>
      <c r="BB230" s="260"/>
    </row>
    <row r="231" spans="2:54" x14ac:dyDescent="0.15">
      <c r="B231" s="76">
        <v>44819</v>
      </c>
      <c r="C231" s="164">
        <v>230</v>
      </c>
      <c r="D231" s="73" t="s">
        <v>181</v>
      </c>
      <c r="E231" t="s">
        <v>573</v>
      </c>
      <c r="F231" s="29" t="s">
        <v>599</v>
      </c>
      <c r="G231" s="87"/>
      <c r="H231" s="271" t="s">
        <v>600</v>
      </c>
      <c r="I231" s="271">
        <v>1540</v>
      </c>
      <c r="J231" s="271" t="s">
        <v>14</v>
      </c>
      <c r="K231" s="272" t="s">
        <v>15</v>
      </c>
      <c r="L231" s="271">
        <v>1</v>
      </c>
      <c r="M231" s="271" t="s">
        <v>601</v>
      </c>
      <c r="N231" s="271">
        <v>5900</v>
      </c>
      <c r="O231" s="273" t="s">
        <v>602</v>
      </c>
      <c r="P231" s="271">
        <v>6358</v>
      </c>
      <c r="Q231" s="271" t="s">
        <v>602</v>
      </c>
      <c r="R231" s="271"/>
      <c r="S231" s="271"/>
      <c r="T231" s="271">
        <v>-11</v>
      </c>
      <c r="U231" s="271" t="s">
        <v>602</v>
      </c>
      <c r="V231" s="271">
        <v>6358</v>
      </c>
      <c r="W231" s="271" t="s">
        <v>603</v>
      </c>
      <c r="X231" s="271">
        <v>458</v>
      </c>
      <c r="Y231" s="271">
        <v>7.76</v>
      </c>
      <c r="Z231" s="264"/>
      <c r="AA231" s="264"/>
      <c r="AB231" s="271" t="str">
        <f t="shared" ref="AB231:AB267" si="48">H231</f>
        <v>国内株式</v>
      </c>
      <c r="AC231" s="271" t="str">
        <f t="shared" ref="AC231:AC267" si="49">TEXT(IF(I231="",J231,I231),"@")</f>
        <v>1540</v>
      </c>
      <c r="AD231" s="271" t="str">
        <f>VLOOKUP($AC231,デモテーブル[#All],2,FALSE)</f>
        <v>純金上場信託</v>
      </c>
      <c r="AE231" s="271" t="str">
        <f t="shared" ref="AE231:AR248" si="50">K231</f>
        <v>特定</v>
      </c>
      <c r="AF231" s="271">
        <f t="shared" si="50"/>
        <v>1</v>
      </c>
      <c r="AG231" s="271" t="str">
        <f t="shared" si="50"/>
        <v>株</v>
      </c>
      <c r="AH231" s="271">
        <f t="shared" si="50"/>
        <v>5900</v>
      </c>
      <c r="AI231" s="271" t="str">
        <f t="shared" si="50"/>
        <v>円</v>
      </c>
      <c r="AJ231" s="271">
        <f t="shared" si="50"/>
        <v>6358</v>
      </c>
      <c r="AK231" s="271" t="str">
        <f t="shared" si="50"/>
        <v>円</v>
      </c>
      <c r="AL231" s="271">
        <f t="shared" si="50"/>
        <v>0</v>
      </c>
      <c r="AM231" s="271">
        <f t="shared" si="50"/>
        <v>0</v>
      </c>
      <c r="AN231" s="271">
        <f t="shared" si="50"/>
        <v>-11</v>
      </c>
      <c r="AO231" s="271" t="str">
        <f t="shared" si="50"/>
        <v>円</v>
      </c>
      <c r="AP231" s="274">
        <f t="shared" si="50"/>
        <v>6358</v>
      </c>
      <c r="AQ231" s="271" t="str">
        <f t="shared" si="50"/>
        <v>-</v>
      </c>
      <c r="AR231" s="275">
        <f t="shared" si="50"/>
        <v>458</v>
      </c>
      <c r="AS231" s="276">
        <f t="shared" ref="AS231:AS267" si="51">AR231/(AP231-AR231)</f>
        <v>7.7627118644067794E-2</v>
      </c>
      <c r="AT231" s="85"/>
      <c r="AU231" s="85"/>
      <c r="AV231" s="271" t="str">
        <f>VLOOKUP($AC231,デモテーブル[#All],3,FALSE)</f>
        <v>3貴金属･ｺﾓ・仮通</v>
      </c>
      <c r="AW231" s="271" t="str">
        <f>VLOOKUP($AC231,デモテーブル[#All],4,FALSE)</f>
        <v>3貴金属</v>
      </c>
      <c r="AX231" s="271" t="str">
        <f>VLOOKUP($AC231,デモテーブル[#All],5,FALSE)</f>
        <v>ゴールド</v>
      </c>
      <c r="AY231" s="271" t="str">
        <f>VLOOKUP($AC231,デモテーブル[#All],6,FALSE)</f>
        <v>国内・ゴールド</v>
      </c>
      <c r="AZ231" s="271" t="str">
        <f>VLOOKUP($AC231,デモテーブル[#All],7,FALSE)</f>
        <v>01 日本円</v>
      </c>
      <c r="BA231" s="271" t="str">
        <f>VLOOKUP($AC231,デモテーブル[#All],12,FALSE)</f>
        <v>リスク・なし</v>
      </c>
      <c r="BB231" s="271" t="str">
        <f>VLOOKUP($AC231,デモテーブル[#All],13,FALSE)</f>
        <v>リスク・なし</v>
      </c>
    </row>
    <row r="232" spans="2:54" x14ac:dyDescent="0.15">
      <c r="B232" s="76">
        <v>44819</v>
      </c>
      <c r="C232" s="164">
        <v>231</v>
      </c>
      <c r="D232" s="73" t="s">
        <v>181</v>
      </c>
      <c r="E232" t="s">
        <v>573</v>
      </c>
      <c r="F232" s="29" t="s">
        <v>604</v>
      </c>
      <c r="H232" s="271" t="s">
        <v>600</v>
      </c>
      <c r="I232" s="271">
        <v>1540</v>
      </c>
      <c r="J232" s="271" t="s">
        <v>14</v>
      </c>
      <c r="K232" s="271" t="s">
        <v>605</v>
      </c>
      <c r="L232" s="271">
        <v>20</v>
      </c>
      <c r="M232" s="271" t="s">
        <v>601</v>
      </c>
      <c r="N232" s="271">
        <v>5954</v>
      </c>
      <c r="O232" s="271" t="s">
        <v>602</v>
      </c>
      <c r="P232" s="271">
        <v>6358</v>
      </c>
      <c r="Q232" s="271" t="s">
        <v>602</v>
      </c>
      <c r="R232" s="271"/>
      <c r="S232" s="271"/>
      <c r="T232" s="271">
        <v>-11</v>
      </c>
      <c r="U232" s="271" t="s">
        <v>602</v>
      </c>
      <c r="V232" s="271">
        <v>127160</v>
      </c>
      <c r="W232" s="271" t="s">
        <v>603</v>
      </c>
      <c r="X232" s="271">
        <v>8080</v>
      </c>
      <c r="Y232" s="271">
        <v>6.78</v>
      </c>
      <c r="Z232" s="264"/>
      <c r="AA232" s="264"/>
      <c r="AB232" s="271" t="str">
        <f t="shared" si="48"/>
        <v>国内株式</v>
      </c>
      <c r="AC232" s="271" t="str">
        <f t="shared" si="49"/>
        <v>1540</v>
      </c>
      <c r="AD232" s="271" t="str">
        <f>VLOOKUP($AC232,デモテーブル[#All],2,FALSE)</f>
        <v>純金上場信託</v>
      </c>
      <c r="AE232" s="271" t="str">
        <f t="shared" si="50"/>
        <v>NISA</v>
      </c>
      <c r="AF232" s="271">
        <f t="shared" si="50"/>
        <v>20</v>
      </c>
      <c r="AG232" s="271" t="str">
        <f t="shared" si="50"/>
        <v>株</v>
      </c>
      <c r="AH232" s="271">
        <f t="shared" si="50"/>
        <v>5954</v>
      </c>
      <c r="AI232" s="271" t="str">
        <f t="shared" si="50"/>
        <v>円</v>
      </c>
      <c r="AJ232" s="271">
        <f t="shared" si="50"/>
        <v>6358</v>
      </c>
      <c r="AK232" s="271" t="str">
        <f t="shared" si="50"/>
        <v>円</v>
      </c>
      <c r="AL232" s="271">
        <f t="shared" si="50"/>
        <v>0</v>
      </c>
      <c r="AM232" s="271">
        <f t="shared" si="50"/>
        <v>0</v>
      </c>
      <c r="AN232" s="271">
        <f t="shared" si="50"/>
        <v>-11</v>
      </c>
      <c r="AO232" s="271" t="str">
        <f t="shared" si="50"/>
        <v>円</v>
      </c>
      <c r="AP232" s="274">
        <f t="shared" si="50"/>
        <v>127160</v>
      </c>
      <c r="AQ232" s="271" t="str">
        <f t="shared" si="50"/>
        <v>-</v>
      </c>
      <c r="AR232" s="275">
        <f t="shared" si="50"/>
        <v>8080</v>
      </c>
      <c r="AS232" s="276">
        <f t="shared" si="51"/>
        <v>6.7853543836076585E-2</v>
      </c>
      <c r="AT232" s="85"/>
      <c r="AU232" s="85"/>
      <c r="AV232" s="271" t="str">
        <f>VLOOKUP($AC232,デモテーブル[#All],3,FALSE)</f>
        <v>3貴金属･ｺﾓ・仮通</v>
      </c>
      <c r="AW232" s="271" t="str">
        <f>VLOOKUP($AC232,デモテーブル[#All],4,FALSE)</f>
        <v>3貴金属</v>
      </c>
      <c r="AX232" s="271" t="str">
        <f>VLOOKUP($AC232,デモテーブル[#All],5,FALSE)</f>
        <v>ゴールド</v>
      </c>
      <c r="AY232" s="271" t="str">
        <f>VLOOKUP($AC232,デモテーブル[#All],6,FALSE)</f>
        <v>国内・ゴールド</v>
      </c>
      <c r="AZ232" s="271" t="str">
        <f>VLOOKUP($AC232,デモテーブル[#All],7,FALSE)</f>
        <v>01 日本円</v>
      </c>
      <c r="BA232" s="271" t="str">
        <f>VLOOKUP($AC232,デモテーブル[#All],12,FALSE)</f>
        <v>リスク・なし</v>
      </c>
      <c r="BB232" s="271" t="str">
        <f>VLOOKUP($AC232,デモテーブル[#All],13,FALSE)</f>
        <v>リスク・なし</v>
      </c>
    </row>
    <row r="233" spans="2:54" x14ac:dyDescent="0.15">
      <c r="B233" s="76">
        <v>44819</v>
      </c>
      <c r="C233" s="164">
        <v>232</v>
      </c>
      <c r="D233" s="73" t="s">
        <v>181</v>
      </c>
      <c r="E233" t="s">
        <v>573</v>
      </c>
      <c r="H233" s="271" t="s">
        <v>600</v>
      </c>
      <c r="I233" s="271">
        <v>1541</v>
      </c>
      <c r="J233" s="271" t="s">
        <v>16</v>
      </c>
      <c r="K233" s="271" t="s">
        <v>15</v>
      </c>
      <c r="L233" s="271">
        <v>6</v>
      </c>
      <c r="M233" s="271" t="s">
        <v>601</v>
      </c>
      <c r="N233" s="271">
        <v>3270</v>
      </c>
      <c r="O233" s="271" t="s">
        <v>602</v>
      </c>
      <c r="P233" s="271">
        <v>3560</v>
      </c>
      <c r="Q233" s="271" t="s">
        <v>602</v>
      </c>
      <c r="R233" s="271"/>
      <c r="S233" s="271"/>
      <c r="T233" s="271">
        <v>45</v>
      </c>
      <c r="U233" s="271" t="s">
        <v>602</v>
      </c>
      <c r="V233" s="271">
        <v>21360</v>
      </c>
      <c r="W233" s="271" t="s">
        <v>603</v>
      </c>
      <c r="X233" s="271">
        <v>1740</v>
      </c>
      <c r="Y233" s="271">
        <v>8.86</v>
      </c>
      <c r="Z233" s="264"/>
      <c r="AA233" s="264"/>
      <c r="AB233" s="271" t="str">
        <f t="shared" si="48"/>
        <v>国内株式</v>
      </c>
      <c r="AC233" s="271" t="str">
        <f t="shared" si="49"/>
        <v>1541</v>
      </c>
      <c r="AD233" s="271" t="str">
        <f>VLOOKUP($AC233,デモテーブル[#All],2,FALSE)</f>
        <v>純プラチナ上場信託</v>
      </c>
      <c r="AE233" s="271" t="str">
        <f t="shared" si="50"/>
        <v>特定</v>
      </c>
      <c r="AF233" s="271">
        <f t="shared" si="50"/>
        <v>6</v>
      </c>
      <c r="AG233" s="271" t="str">
        <f t="shared" si="50"/>
        <v>株</v>
      </c>
      <c r="AH233" s="271">
        <f t="shared" si="50"/>
        <v>3270</v>
      </c>
      <c r="AI233" s="271" t="str">
        <f t="shared" si="50"/>
        <v>円</v>
      </c>
      <c r="AJ233" s="271">
        <f t="shared" si="50"/>
        <v>3560</v>
      </c>
      <c r="AK233" s="271" t="str">
        <f t="shared" si="50"/>
        <v>円</v>
      </c>
      <c r="AL233" s="271">
        <f t="shared" si="50"/>
        <v>0</v>
      </c>
      <c r="AM233" s="271">
        <f t="shared" si="50"/>
        <v>0</v>
      </c>
      <c r="AN233" s="271">
        <f t="shared" si="50"/>
        <v>45</v>
      </c>
      <c r="AO233" s="271" t="str">
        <f t="shared" si="50"/>
        <v>円</v>
      </c>
      <c r="AP233" s="274">
        <f t="shared" si="50"/>
        <v>21360</v>
      </c>
      <c r="AQ233" s="271" t="str">
        <f t="shared" si="50"/>
        <v>-</v>
      </c>
      <c r="AR233" s="275">
        <f t="shared" si="50"/>
        <v>1740</v>
      </c>
      <c r="AS233" s="276">
        <f t="shared" si="51"/>
        <v>8.8685015290519878E-2</v>
      </c>
      <c r="AT233" s="85"/>
      <c r="AU233" s="85"/>
      <c r="AV233" s="271" t="str">
        <f>VLOOKUP($AC233,デモテーブル[#All],3,FALSE)</f>
        <v>3貴金属･ｺﾓ・仮通</v>
      </c>
      <c r="AW233" s="271" t="str">
        <f>VLOOKUP($AC233,デモテーブル[#All],4,FALSE)</f>
        <v>3貴金属</v>
      </c>
      <c r="AX233" s="271" t="str">
        <f>VLOOKUP($AC233,デモテーブル[#All],5,FALSE)</f>
        <v>プラチナ</v>
      </c>
      <c r="AY233" s="271" t="str">
        <f>VLOOKUP($AC233,デモテーブル[#All],6,FALSE)</f>
        <v>国内・プラチナ</v>
      </c>
      <c r="AZ233" s="271" t="str">
        <f>VLOOKUP($AC233,デモテーブル[#All],7,FALSE)</f>
        <v>01 日本円</v>
      </c>
      <c r="BA233" s="271" t="str">
        <f>VLOOKUP($AC233,デモテーブル[#All],12,FALSE)</f>
        <v>リスク・なし</v>
      </c>
      <c r="BB233" s="271" t="str">
        <f>VLOOKUP($AC233,デモテーブル[#All],13,FALSE)</f>
        <v>リスク・なし</v>
      </c>
    </row>
    <row r="234" spans="2:54" x14ac:dyDescent="0.15">
      <c r="B234" s="76">
        <v>44819</v>
      </c>
      <c r="C234" s="164">
        <v>233</v>
      </c>
      <c r="D234" s="73" t="s">
        <v>181</v>
      </c>
      <c r="E234" t="s">
        <v>573</v>
      </c>
      <c r="G234" s="277"/>
      <c r="H234" s="271" t="s">
        <v>600</v>
      </c>
      <c r="I234" s="271">
        <v>1615</v>
      </c>
      <c r="J234" s="271" t="s">
        <v>73</v>
      </c>
      <c r="K234" s="271" t="s">
        <v>15</v>
      </c>
      <c r="L234" s="271">
        <v>600</v>
      </c>
      <c r="M234" s="271" t="s">
        <v>601</v>
      </c>
      <c r="N234" s="271">
        <v>168</v>
      </c>
      <c r="O234" s="271" t="s">
        <v>602</v>
      </c>
      <c r="P234" s="271">
        <v>164.5</v>
      </c>
      <c r="Q234" s="271" t="s">
        <v>602</v>
      </c>
      <c r="R234" s="271"/>
      <c r="S234" s="271"/>
      <c r="T234" s="271">
        <v>3.1</v>
      </c>
      <c r="U234" s="271" t="s">
        <v>602</v>
      </c>
      <c r="V234" s="271">
        <v>98700</v>
      </c>
      <c r="W234" s="271" t="s">
        <v>603</v>
      </c>
      <c r="X234" s="271">
        <v>-2100</v>
      </c>
      <c r="Y234" s="271">
        <v>-2.08</v>
      </c>
      <c r="Z234" s="264"/>
      <c r="AA234" s="264"/>
      <c r="AB234" s="271" t="str">
        <f t="shared" si="48"/>
        <v>国内株式</v>
      </c>
      <c r="AC234" s="271" t="str">
        <f t="shared" si="49"/>
        <v>1615</v>
      </c>
      <c r="AD234" s="271" t="str">
        <f>VLOOKUP($AC234,デモテーブル[#All],2,FALSE)</f>
        <v>ＮＦ銀行業</v>
      </c>
      <c r="AE234" s="271" t="str">
        <f t="shared" si="50"/>
        <v>特定</v>
      </c>
      <c r="AF234" s="271">
        <f t="shared" si="50"/>
        <v>600</v>
      </c>
      <c r="AG234" s="271" t="str">
        <f t="shared" si="50"/>
        <v>株</v>
      </c>
      <c r="AH234" s="271">
        <f t="shared" si="50"/>
        <v>168</v>
      </c>
      <c r="AI234" s="271" t="str">
        <f t="shared" si="50"/>
        <v>円</v>
      </c>
      <c r="AJ234" s="271">
        <f t="shared" si="50"/>
        <v>164.5</v>
      </c>
      <c r="AK234" s="271" t="str">
        <f t="shared" si="50"/>
        <v>円</v>
      </c>
      <c r="AL234" s="271">
        <f t="shared" si="50"/>
        <v>0</v>
      </c>
      <c r="AM234" s="271">
        <f t="shared" si="50"/>
        <v>0</v>
      </c>
      <c r="AN234" s="271">
        <f t="shared" si="50"/>
        <v>3.1</v>
      </c>
      <c r="AO234" s="271" t="str">
        <f t="shared" si="50"/>
        <v>円</v>
      </c>
      <c r="AP234" s="274">
        <f t="shared" si="50"/>
        <v>98700</v>
      </c>
      <c r="AQ234" s="271" t="str">
        <f t="shared" si="50"/>
        <v>-</v>
      </c>
      <c r="AR234" s="275">
        <f t="shared" si="50"/>
        <v>-2100</v>
      </c>
      <c r="AS234" s="276">
        <f t="shared" si="51"/>
        <v>-2.0833333333333332E-2</v>
      </c>
      <c r="AT234" s="85"/>
      <c r="AU234" s="85"/>
      <c r="AV234" s="271" t="str">
        <f>VLOOKUP($AC234,デモテーブル[#All],3,FALSE)</f>
        <v>1株式・投信等</v>
      </c>
      <c r="AW234" s="271" t="str">
        <f>VLOOKUP($AC234,デモテーブル[#All],4,FALSE)</f>
        <v>1株式</v>
      </c>
      <c r="AX234" s="271" t="str">
        <f>VLOOKUP($AC234,デモテーブル[#All],5,FALSE)</f>
        <v>金融</v>
      </c>
      <c r="AY234" s="271" t="str">
        <f>VLOOKUP($AC234,デモテーブル[#All],6,FALSE)</f>
        <v>銀行業</v>
      </c>
      <c r="AZ234" s="271" t="str">
        <f>VLOOKUP($AC234,デモテーブル[#All],7,FALSE)</f>
        <v>01 日本円</v>
      </c>
      <c r="BA234" s="271" t="str">
        <f>VLOOKUP($AC234,デモテーブル[#All],12,FALSE)</f>
        <v>リスク・なし</v>
      </c>
      <c r="BB234" s="271" t="str">
        <f>VLOOKUP($AC234,デモテーブル[#All],13,FALSE)</f>
        <v>リスク・有</v>
      </c>
    </row>
    <row r="235" spans="2:54" x14ac:dyDescent="0.15">
      <c r="B235" s="76">
        <v>44819</v>
      </c>
      <c r="C235" s="164">
        <v>234</v>
      </c>
      <c r="D235" s="73" t="s">
        <v>181</v>
      </c>
      <c r="E235" t="s">
        <v>573</v>
      </c>
      <c r="H235" s="271" t="s">
        <v>600</v>
      </c>
      <c r="I235" s="271">
        <v>1659</v>
      </c>
      <c r="J235" s="271" t="s">
        <v>17</v>
      </c>
      <c r="K235" s="271" t="s">
        <v>15</v>
      </c>
      <c r="L235" s="271">
        <v>100</v>
      </c>
      <c r="M235" s="271" t="s">
        <v>601</v>
      </c>
      <c r="N235" s="271">
        <v>1456.97</v>
      </c>
      <c r="O235" s="271" t="s">
        <v>602</v>
      </c>
      <c r="P235" s="271">
        <v>2621</v>
      </c>
      <c r="Q235" s="271" t="s">
        <v>602</v>
      </c>
      <c r="R235" s="271"/>
      <c r="S235" s="271"/>
      <c r="T235" s="271">
        <v>6</v>
      </c>
      <c r="U235" s="271" t="s">
        <v>602</v>
      </c>
      <c r="V235" s="271">
        <v>262100</v>
      </c>
      <c r="W235" s="271" t="s">
        <v>603</v>
      </c>
      <c r="X235" s="271">
        <v>116403</v>
      </c>
      <c r="Y235" s="271">
        <v>79.89</v>
      </c>
      <c r="Z235" s="264"/>
      <c r="AA235" s="264"/>
      <c r="AB235" s="271" t="str">
        <f t="shared" si="48"/>
        <v>国内株式</v>
      </c>
      <c r="AC235" s="271" t="str">
        <f t="shared" si="49"/>
        <v>1659</v>
      </c>
      <c r="AD235" s="271" t="str">
        <f>VLOOKUP($AC235,デモテーブル[#All],2,FALSE)</f>
        <v>ＩＳ米国リートＥＴＦ</v>
      </c>
      <c r="AE235" s="271" t="str">
        <f t="shared" si="50"/>
        <v>特定</v>
      </c>
      <c r="AF235" s="271">
        <f t="shared" si="50"/>
        <v>100</v>
      </c>
      <c r="AG235" s="271" t="str">
        <f t="shared" si="50"/>
        <v>株</v>
      </c>
      <c r="AH235" s="271">
        <f t="shared" si="50"/>
        <v>1456.97</v>
      </c>
      <c r="AI235" s="271" t="str">
        <f t="shared" si="50"/>
        <v>円</v>
      </c>
      <c r="AJ235" s="271">
        <f t="shared" si="50"/>
        <v>2621</v>
      </c>
      <c r="AK235" s="271" t="str">
        <f t="shared" si="50"/>
        <v>円</v>
      </c>
      <c r="AL235" s="271">
        <f t="shared" si="50"/>
        <v>0</v>
      </c>
      <c r="AM235" s="271">
        <f t="shared" si="50"/>
        <v>0</v>
      </c>
      <c r="AN235" s="271">
        <f t="shared" si="50"/>
        <v>6</v>
      </c>
      <c r="AO235" s="271" t="str">
        <f t="shared" si="50"/>
        <v>円</v>
      </c>
      <c r="AP235" s="274">
        <f t="shared" si="50"/>
        <v>262100</v>
      </c>
      <c r="AQ235" s="271" t="str">
        <f t="shared" si="50"/>
        <v>-</v>
      </c>
      <c r="AR235" s="275">
        <f t="shared" si="50"/>
        <v>116403</v>
      </c>
      <c r="AS235" s="276">
        <f t="shared" si="51"/>
        <v>0.79893889373151128</v>
      </c>
      <c r="AT235" s="85"/>
      <c r="AU235" s="85"/>
      <c r="AV235" s="271" t="str">
        <f>VLOOKUP($AC235,デモテーブル[#All],3,FALSE)</f>
        <v>1株式・投信等</v>
      </c>
      <c r="AW235" s="271" t="str">
        <f>VLOOKUP($AC235,デモテーブル[#All],4,FALSE)</f>
        <v>1株式</v>
      </c>
      <c r="AX235" s="271" t="str">
        <f>VLOOKUP($AC235,デモテーブル[#All],5,FALSE)</f>
        <v>不動産</v>
      </c>
      <c r="AY235" s="271" t="str">
        <f>VLOOKUP($AC235,デモテーブル[#All],6,FALSE)</f>
        <v>米国・リート</v>
      </c>
      <c r="AZ235" s="271" t="str">
        <f>VLOOKUP($AC235,デモテーブル[#All],7,FALSE)</f>
        <v>01 日本円</v>
      </c>
      <c r="BA235" s="271" t="str">
        <f>VLOOKUP($AC235,デモテーブル[#All],12,FALSE)</f>
        <v>リスク・有</v>
      </c>
      <c r="BB235" s="271" t="str">
        <f>VLOOKUP($AC235,デモテーブル[#All],13,FALSE)</f>
        <v>リスク・有</v>
      </c>
    </row>
    <row r="236" spans="2:54" x14ac:dyDescent="0.15">
      <c r="B236" s="76">
        <v>44819</v>
      </c>
      <c r="C236" s="164">
        <v>235</v>
      </c>
      <c r="D236" s="73" t="s">
        <v>181</v>
      </c>
      <c r="E236" t="s">
        <v>573</v>
      </c>
      <c r="H236" s="271" t="s">
        <v>600</v>
      </c>
      <c r="I236" s="271">
        <v>1659</v>
      </c>
      <c r="J236" s="271" t="s">
        <v>17</v>
      </c>
      <c r="K236" s="271" t="s">
        <v>605</v>
      </c>
      <c r="L236" s="271">
        <v>1</v>
      </c>
      <c r="M236" s="271" t="s">
        <v>601</v>
      </c>
      <c r="N236" s="271">
        <v>1454</v>
      </c>
      <c r="O236" s="271" t="s">
        <v>602</v>
      </c>
      <c r="P236" s="271">
        <v>2621</v>
      </c>
      <c r="Q236" s="271" t="s">
        <v>602</v>
      </c>
      <c r="R236" s="271"/>
      <c r="S236" s="271"/>
      <c r="T236" s="271">
        <v>6</v>
      </c>
      <c r="U236" s="271" t="s">
        <v>602</v>
      </c>
      <c r="V236" s="271">
        <v>2621</v>
      </c>
      <c r="W236" s="271" t="s">
        <v>603</v>
      </c>
      <c r="X236" s="271">
        <v>1167</v>
      </c>
      <c r="Y236" s="271">
        <v>80.260000000000005</v>
      </c>
      <c r="Z236" s="264"/>
      <c r="AA236" s="264"/>
      <c r="AB236" s="271" t="str">
        <f t="shared" si="48"/>
        <v>国内株式</v>
      </c>
      <c r="AC236" s="271" t="str">
        <f t="shared" si="49"/>
        <v>1659</v>
      </c>
      <c r="AD236" s="271" t="str">
        <f>VLOOKUP($AC236,デモテーブル[#All],2,FALSE)</f>
        <v>ＩＳ米国リートＥＴＦ</v>
      </c>
      <c r="AE236" s="271" t="str">
        <f t="shared" si="50"/>
        <v>NISA</v>
      </c>
      <c r="AF236" s="271">
        <f t="shared" si="50"/>
        <v>1</v>
      </c>
      <c r="AG236" s="271" t="str">
        <f t="shared" si="50"/>
        <v>株</v>
      </c>
      <c r="AH236" s="271">
        <f t="shared" si="50"/>
        <v>1454</v>
      </c>
      <c r="AI236" s="271" t="str">
        <f t="shared" si="50"/>
        <v>円</v>
      </c>
      <c r="AJ236" s="271">
        <f t="shared" si="50"/>
        <v>2621</v>
      </c>
      <c r="AK236" s="271" t="str">
        <f t="shared" si="50"/>
        <v>円</v>
      </c>
      <c r="AL236" s="271">
        <f t="shared" si="50"/>
        <v>0</v>
      </c>
      <c r="AM236" s="271">
        <f t="shared" si="50"/>
        <v>0</v>
      </c>
      <c r="AN236" s="271">
        <f t="shared" si="50"/>
        <v>6</v>
      </c>
      <c r="AO236" s="271" t="str">
        <f t="shared" si="50"/>
        <v>円</v>
      </c>
      <c r="AP236" s="274">
        <f t="shared" si="50"/>
        <v>2621</v>
      </c>
      <c r="AQ236" s="271" t="str">
        <f t="shared" si="50"/>
        <v>-</v>
      </c>
      <c r="AR236" s="275">
        <f t="shared" si="50"/>
        <v>1167</v>
      </c>
      <c r="AS236" s="276">
        <f t="shared" si="51"/>
        <v>0.80261348005502064</v>
      </c>
      <c r="AT236" s="85"/>
      <c r="AU236" s="85"/>
      <c r="AV236" s="271" t="str">
        <f>VLOOKUP($AC236,デモテーブル[#All],3,FALSE)</f>
        <v>1株式・投信等</v>
      </c>
      <c r="AW236" s="271" t="str">
        <f>VLOOKUP($AC236,デモテーブル[#All],4,FALSE)</f>
        <v>1株式</v>
      </c>
      <c r="AX236" s="271" t="str">
        <f>VLOOKUP($AC236,デモテーブル[#All],5,FALSE)</f>
        <v>不動産</v>
      </c>
      <c r="AY236" s="271" t="str">
        <f>VLOOKUP($AC236,デモテーブル[#All],6,FALSE)</f>
        <v>米国・リート</v>
      </c>
      <c r="AZ236" s="271" t="str">
        <f>VLOOKUP($AC236,デモテーブル[#All],7,FALSE)</f>
        <v>01 日本円</v>
      </c>
      <c r="BA236" s="271" t="str">
        <f>VLOOKUP($AC236,デモテーブル[#All],12,FALSE)</f>
        <v>リスク・有</v>
      </c>
      <c r="BB236" s="271" t="str">
        <f>VLOOKUP($AC236,デモテーブル[#All],13,FALSE)</f>
        <v>リスク・有</v>
      </c>
    </row>
    <row r="237" spans="2:54" x14ac:dyDescent="0.15">
      <c r="B237" s="76">
        <v>44819</v>
      </c>
      <c r="C237" s="164">
        <v>236</v>
      </c>
      <c r="D237" s="73" t="s">
        <v>181</v>
      </c>
      <c r="E237" t="s">
        <v>573</v>
      </c>
      <c r="H237" s="271" t="s">
        <v>600</v>
      </c>
      <c r="I237" s="271">
        <v>1678</v>
      </c>
      <c r="J237" s="271" t="s">
        <v>606</v>
      </c>
      <c r="K237" s="271" t="s">
        <v>605</v>
      </c>
      <c r="L237" s="271">
        <v>100</v>
      </c>
      <c r="M237" s="271" t="s">
        <v>601</v>
      </c>
      <c r="N237" s="271">
        <v>247.8</v>
      </c>
      <c r="O237" s="271" t="s">
        <v>602</v>
      </c>
      <c r="P237" s="271">
        <v>235.3</v>
      </c>
      <c r="Q237" s="271" t="s">
        <v>602</v>
      </c>
      <c r="R237" s="271"/>
      <c r="S237" s="271"/>
      <c r="T237" s="271">
        <v>7.5</v>
      </c>
      <c r="U237" s="271" t="s">
        <v>602</v>
      </c>
      <c r="V237" s="271">
        <v>23530</v>
      </c>
      <c r="W237" s="271" t="s">
        <v>603</v>
      </c>
      <c r="X237" s="271">
        <v>-1250</v>
      </c>
      <c r="Y237" s="271">
        <v>-5.04</v>
      </c>
      <c r="Z237" s="264"/>
      <c r="AA237" s="264"/>
      <c r="AB237" s="271" t="str">
        <f t="shared" si="48"/>
        <v>国内株式</v>
      </c>
      <c r="AC237" s="271" t="str">
        <f t="shared" si="49"/>
        <v>1678</v>
      </c>
      <c r="AD237" s="271" t="str">
        <f>VLOOKUP($AC237,デモテーブル[#All],2,FALSE)</f>
        <v>ＮＥＸＴ　ＦＵＮＤＳ　インド株式指数・Ｎｉｆｔｙ　５０連動型上場投信</v>
      </c>
      <c r="AE237" s="271" t="str">
        <f t="shared" si="50"/>
        <v>NISA</v>
      </c>
      <c r="AF237" s="271">
        <f t="shared" si="50"/>
        <v>100</v>
      </c>
      <c r="AG237" s="271" t="str">
        <f t="shared" si="50"/>
        <v>株</v>
      </c>
      <c r="AH237" s="271">
        <f t="shared" si="50"/>
        <v>247.8</v>
      </c>
      <c r="AI237" s="271" t="str">
        <f t="shared" si="50"/>
        <v>円</v>
      </c>
      <c r="AJ237" s="271">
        <f t="shared" si="50"/>
        <v>235.3</v>
      </c>
      <c r="AK237" s="271" t="str">
        <f t="shared" si="50"/>
        <v>円</v>
      </c>
      <c r="AL237" s="271">
        <f t="shared" si="50"/>
        <v>0</v>
      </c>
      <c r="AM237" s="271">
        <f t="shared" si="50"/>
        <v>0</v>
      </c>
      <c r="AN237" s="271">
        <f t="shared" si="50"/>
        <v>7.5</v>
      </c>
      <c r="AO237" s="271" t="str">
        <f t="shared" si="50"/>
        <v>円</v>
      </c>
      <c r="AP237" s="274">
        <f t="shared" si="50"/>
        <v>23530</v>
      </c>
      <c r="AQ237" s="271" t="str">
        <f t="shared" si="50"/>
        <v>-</v>
      </c>
      <c r="AR237" s="275">
        <f t="shared" si="50"/>
        <v>-1250</v>
      </c>
      <c r="AS237" s="276">
        <f t="shared" si="51"/>
        <v>-5.0443906376109765E-2</v>
      </c>
      <c r="AT237" s="85"/>
      <c r="AU237" s="85"/>
      <c r="AV237" s="271" t="str">
        <f>VLOOKUP($AC237,デモテーブル[#All],3,FALSE)</f>
        <v>1株式・投信等</v>
      </c>
      <c r="AW237" s="271" t="str">
        <f>VLOOKUP($AC237,デモテーブル[#All],4,FALSE)</f>
        <v>1株式</v>
      </c>
      <c r="AX237" s="271" t="str">
        <f>VLOOKUP($AC237,デモテーブル[#All],5,FALSE)</f>
        <v>新興国</v>
      </c>
      <c r="AY237" s="271" t="str">
        <f>VLOOKUP($AC237,デモテーブル[#All],6,FALSE)</f>
        <v>インド</v>
      </c>
      <c r="AZ237" s="271" t="str">
        <f>VLOOKUP($AC237,デモテーブル[#All],7,FALSE)</f>
        <v>01 日本円</v>
      </c>
      <c r="BA237" s="271" t="str">
        <f>VLOOKUP($AC237,デモテーブル[#All],12,FALSE)</f>
        <v>リスク・有</v>
      </c>
      <c r="BB237" s="271" t="str">
        <f>VLOOKUP($AC237,デモテーブル[#All],13,FALSE)</f>
        <v>リスク・有</v>
      </c>
    </row>
    <row r="238" spans="2:54" x14ac:dyDescent="0.15">
      <c r="B238" s="76">
        <v>44819</v>
      </c>
      <c r="C238" s="164">
        <v>237</v>
      </c>
      <c r="D238" s="73" t="s">
        <v>181</v>
      </c>
      <c r="E238" t="s">
        <v>573</v>
      </c>
      <c r="H238" s="271" t="s">
        <v>600</v>
      </c>
      <c r="I238" s="271">
        <v>9142</v>
      </c>
      <c r="J238" s="271" t="s">
        <v>18</v>
      </c>
      <c r="K238" s="271" t="s">
        <v>605</v>
      </c>
      <c r="L238" s="271">
        <v>100</v>
      </c>
      <c r="M238" s="271" t="s">
        <v>601</v>
      </c>
      <c r="N238" s="271">
        <v>2137</v>
      </c>
      <c r="O238" s="271" t="s">
        <v>602</v>
      </c>
      <c r="P238" s="271">
        <v>2385</v>
      </c>
      <c r="Q238" s="271" t="s">
        <v>602</v>
      </c>
      <c r="R238" s="271"/>
      <c r="S238" s="271"/>
      <c r="T238" s="271">
        <v>53</v>
      </c>
      <c r="U238" s="271" t="s">
        <v>602</v>
      </c>
      <c r="V238" s="271">
        <v>238500</v>
      </c>
      <c r="W238" s="271" t="s">
        <v>603</v>
      </c>
      <c r="X238" s="271">
        <v>24800</v>
      </c>
      <c r="Y238" s="271">
        <v>11.6</v>
      </c>
      <c r="Z238" s="264"/>
      <c r="AA238" s="264"/>
      <c r="AB238" s="271" t="str">
        <f t="shared" si="48"/>
        <v>国内株式</v>
      </c>
      <c r="AC238" s="271" t="str">
        <f t="shared" si="49"/>
        <v>9142</v>
      </c>
      <c r="AD238" s="271" t="str">
        <f>VLOOKUP($AC238,デモテーブル[#All],2,FALSE)</f>
        <v>九州旅客鉄道</v>
      </c>
      <c r="AE238" s="271" t="str">
        <f t="shared" si="50"/>
        <v>NISA</v>
      </c>
      <c r="AF238" s="271">
        <f t="shared" si="50"/>
        <v>100</v>
      </c>
      <c r="AG238" s="271" t="str">
        <f t="shared" si="50"/>
        <v>株</v>
      </c>
      <c r="AH238" s="271">
        <f t="shared" si="50"/>
        <v>2137</v>
      </c>
      <c r="AI238" s="271" t="str">
        <f t="shared" si="50"/>
        <v>円</v>
      </c>
      <c r="AJ238" s="271">
        <f t="shared" si="50"/>
        <v>2385</v>
      </c>
      <c r="AK238" s="271" t="str">
        <f t="shared" si="50"/>
        <v>円</v>
      </c>
      <c r="AL238" s="271">
        <f t="shared" si="50"/>
        <v>0</v>
      </c>
      <c r="AM238" s="271">
        <f t="shared" si="50"/>
        <v>0</v>
      </c>
      <c r="AN238" s="271">
        <f t="shared" si="50"/>
        <v>53</v>
      </c>
      <c r="AO238" s="271" t="str">
        <f t="shared" si="50"/>
        <v>円</v>
      </c>
      <c r="AP238" s="274">
        <f t="shared" si="50"/>
        <v>238500</v>
      </c>
      <c r="AQ238" s="271" t="str">
        <f t="shared" si="50"/>
        <v>-</v>
      </c>
      <c r="AR238" s="275">
        <f t="shared" si="50"/>
        <v>24800</v>
      </c>
      <c r="AS238" s="276">
        <f t="shared" si="51"/>
        <v>0.11605053813757604</v>
      </c>
      <c r="AT238" s="85"/>
      <c r="AU238" s="85"/>
      <c r="AV238" s="271" t="str">
        <f>VLOOKUP($AC238,デモテーブル[#All],3,FALSE)</f>
        <v>1株式・投信等</v>
      </c>
      <c r="AW238" s="271" t="str">
        <f>VLOOKUP($AC238,デモテーブル[#All],4,FALSE)</f>
        <v>1株式</v>
      </c>
      <c r="AX238" s="271" t="str">
        <f>VLOOKUP($AC238,デモテーブル[#All],5,FALSE)</f>
        <v>観光</v>
      </c>
      <c r="AY238" s="271" t="str">
        <f>VLOOKUP($AC238,デモテーブル[#All],6,FALSE)</f>
        <v>鉄道</v>
      </c>
      <c r="AZ238" s="271" t="str">
        <f>VLOOKUP($AC238,デモテーブル[#All],7,FALSE)</f>
        <v>01 日本円</v>
      </c>
      <c r="BA238" s="271" t="str">
        <f>VLOOKUP($AC238,デモテーブル[#All],12,FALSE)</f>
        <v>リスク・なし</v>
      </c>
      <c r="BB238" s="271" t="str">
        <f>VLOOKUP($AC238,デモテーブル[#All],13,FALSE)</f>
        <v>リスク・有</v>
      </c>
    </row>
    <row r="239" spans="2:54" x14ac:dyDescent="0.15">
      <c r="B239" s="76">
        <v>44819</v>
      </c>
      <c r="C239" s="164">
        <v>238</v>
      </c>
      <c r="D239" s="73" t="s">
        <v>181</v>
      </c>
      <c r="E239" t="s">
        <v>573</v>
      </c>
      <c r="H239" s="271" t="s">
        <v>600</v>
      </c>
      <c r="I239" s="271">
        <v>9202</v>
      </c>
      <c r="J239" s="271" t="s">
        <v>19</v>
      </c>
      <c r="K239" s="271" t="s">
        <v>605</v>
      </c>
      <c r="L239" s="271">
        <v>100</v>
      </c>
      <c r="M239" s="271" t="s">
        <v>601</v>
      </c>
      <c r="N239" s="271">
        <v>2191</v>
      </c>
      <c r="O239" s="271" t="s">
        <v>602</v>
      </c>
      <c r="P239" s="271">
        <v>2370.5</v>
      </c>
      <c r="Q239" s="271" t="s">
        <v>602</v>
      </c>
      <c r="R239" s="271"/>
      <c r="S239" s="271"/>
      <c r="T239" s="271">
        <v>41</v>
      </c>
      <c r="U239" s="271" t="s">
        <v>602</v>
      </c>
      <c r="V239" s="271">
        <v>237050</v>
      </c>
      <c r="W239" s="271" t="s">
        <v>603</v>
      </c>
      <c r="X239" s="271">
        <v>17950</v>
      </c>
      <c r="Y239" s="271">
        <v>8.19</v>
      </c>
      <c r="Z239" s="264"/>
      <c r="AA239" s="264"/>
      <c r="AB239" s="271" t="str">
        <f t="shared" si="48"/>
        <v>国内株式</v>
      </c>
      <c r="AC239" s="271" t="str">
        <f t="shared" si="49"/>
        <v>9202</v>
      </c>
      <c r="AD239" s="271" t="str">
        <f>VLOOKUP($AC239,デモテーブル[#All],2,FALSE)</f>
        <v>ＡＮＡホールディングス</v>
      </c>
      <c r="AE239" s="271" t="str">
        <f t="shared" si="50"/>
        <v>NISA</v>
      </c>
      <c r="AF239" s="271">
        <f t="shared" si="50"/>
        <v>100</v>
      </c>
      <c r="AG239" s="271" t="str">
        <f t="shared" si="50"/>
        <v>株</v>
      </c>
      <c r="AH239" s="271">
        <f t="shared" si="50"/>
        <v>2191</v>
      </c>
      <c r="AI239" s="271" t="str">
        <f t="shared" si="50"/>
        <v>円</v>
      </c>
      <c r="AJ239" s="271">
        <f t="shared" si="50"/>
        <v>2370.5</v>
      </c>
      <c r="AK239" s="271" t="str">
        <f t="shared" si="50"/>
        <v>円</v>
      </c>
      <c r="AL239" s="271">
        <f t="shared" si="50"/>
        <v>0</v>
      </c>
      <c r="AM239" s="271">
        <f t="shared" si="50"/>
        <v>0</v>
      </c>
      <c r="AN239" s="271">
        <f t="shared" si="50"/>
        <v>41</v>
      </c>
      <c r="AO239" s="271" t="str">
        <f t="shared" si="50"/>
        <v>円</v>
      </c>
      <c r="AP239" s="274">
        <f t="shared" si="50"/>
        <v>237050</v>
      </c>
      <c r="AQ239" s="271" t="str">
        <f t="shared" si="50"/>
        <v>-</v>
      </c>
      <c r="AR239" s="275">
        <f t="shared" si="50"/>
        <v>17950</v>
      </c>
      <c r="AS239" s="276">
        <f t="shared" si="51"/>
        <v>8.1926061159287994E-2</v>
      </c>
      <c r="AT239" s="85"/>
      <c r="AU239" s="85"/>
      <c r="AV239" s="271" t="str">
        <f>VLOOKUP($AC239,デモテーブル[#All],3,FALSE)</f>
        <v>1株式・投信等</v>
      </c>
      <c r="AW239" s="271" t="str">
        <f>VLOOKUP($AC239,デモテーブル[#All],4,FALSE)</f>
        <v>1株式</v>
      </c>
      <c r="AX239" s="271" t="str">
        <f>VLOOKUP($AC239,デモテーブル[#All],5,FALSE)</f>
        <v>観光</v>
      </c>
      <c r="AY239" s="271" t="str">
        <f>VLOOKUP($AC239,デモテーブル[#All],6,FALSE)</f>
        <v>航空</v>
      </c>
      <c r="AZ239" s="271" t="str">
        <f>VLOOKUP($AC239,デモテーブル[#All],7,FALSE)</f>
        <v>01 日本円</v>
      </c>
      <c r="BA239" s="271" t="str">
        <f>VLOOKUP($AC239,デモテーブル[#All],12,FALSE)</f>
        <v>リスク・なし</v>
      </c>
      <c r="BB239" s="271" t="str">
        <f>VLOOKUP($AC239,デモテーブル[#All],13,FALSE)</f>
        <v>リスク・有</v>
      </c>
    </row>
    <row r="240" spans="2:54" x14ac:dyDescent="0.15">
      <c r="B240" s="76">
        <v>44819</v>
      </c>
      <c r="C240" s="164">
        <v>239</v>
      </c>
      <c r="D240" s="73" t="s">
        <v>181</v>
      </c>
      <c r="E240" t="s">
        <v>573</v>
      </c>
      <c r="H240" s="271" t="s">
        <v>607</v>
      </c>
      <c r="I240" s="271" t="s">
        <v>188</v>
      </c>
      <c r="J240" s="271" t="s">
        <v>189</v>
      </c>
      <c r="K240" s="271" t="s">
        <v>15</v>
      </c>
      <c r="L240" s="271">
        <v>10</v>
      </c>
      <c r="M240" s="271" t="s">
        <v>601</v>
      </c>
      <c r="N240" s="271">
        <v>218.53</v>
      </c>
      <c r="O240" s="271" t="s">
        <v>608</v>
      </c>
      <c r="P240" s="271">
        <v>222.09</v>
      </c>
      <c r="Q240" s="271" t="s">
        <v>608</v>
      </c>
      <c r="R240" s="271"/>
      <c r="S240" s="271"/>
      <c r="T240" s="271">
        <v>5.34</v>
      </c>
      <c r="U240" s="271" t="s">
        <v>608</v>
      </c>
      <c r="V240" s="271">
        <v>255958</v>
      </c>
      <c r="W240" s="271" t="s">
        <v>609</v>
      </c>
      <c r="X240" s="271">
        <v>16034</v>
      </c>
      <c r="Y240" s="271">
        <v>6.68</v>
      </c>
      <c r="Z240" s="264"/>
      <c r="AA240" s="264"/>
      <c r="AB240" s="271" t="str">
        <f t="shared" si="48"/>
        <v>米国株式</v>
      </c>
      <c r="AC240" s="271" t="str">
        <f t="shared" si="49"/>
        <v>VTI</v>
      </c>
      <c r="AD240" s="271" t="str">
        <f>VLOOKUP($AC240,デモテーブル[#All],2,FALSE)</f>
        <v>バンガード・トータル・ストック・マーケットETF</v>
      </c>
      <c r="AE240" s="271" t="str">
        <f t="shared" si="50"/>
        <v>特定</v>
      </c>
      <c r="AF240" s="271">
        <f t="shared" si="50"/>
        <v>10</v>
      </c>
      <c r="AG240" s="271" t="str">
        <f t="shared" si="50"/>
        <v>株</v>
      </c>
      <c r="AH240" s="271">
        <f t="shared" si="50"/>
        <v>218.53</v>
      </c>
      <c r="AI240" s="271" t="str">
        <f t="shared" si="50"/>
        <v>USD</v>
      </c>
      <c r="AJ240" s="271">
        <f t="shared" si="50"/>
        <v>222.09</v>
      </c>
      <c r="AK240" s="271" t="str">
        <f t="shared" si="50"/>
        <v>USD</v>
      </c>
      <c r="AL240" s="271">
        <f t="shared" si="50"/>
        <v>0</v>
      </c>
      <c r="AM240" s="271">
        <f t="shared" si="50"/>
        <v>0</v>
      </c>
      <c r="AN240" s="271">
        <f t="shared" si="50"/>
        <v>5.34</v>
      </c>
      <c r="AO240" s="271" t="str">
        <f t="shared" si="50"/>
        <v>USD</v>
      </c>
      <c r="AP240" s="274">
        <f t="shared" si="50"/>
        <v>255958</v>
      </c>
      <c r="AQ240" s="271" t="str">
        <f t="shared" si="50"/>
        <v>2,220.90 USD</v>
      </c>
      <c r="AR240" s="275">
        <f t="shared" si="50"/>
        <v>16034</v>
      </c>
      <c r="AS240" s="276">
        <f t="shared" si="51"/>
        <v>6.6829496007068903E-2</v>
      </c>
      <c r="AT240" s="85"/>
      <c r="AU240" s="85"/>
      <c r="AV240" s="271" t="str">
        <f>VLOOKUP($AC240,デモテーブル[#All],3,FALSE)</f>
        <v>1株式・投信等</v>
      </c>
      <c r="AW240" s="271" t="str">
        <f>VLOOKUP($AC240,デモテーブル[#All],4,FALSE)</f>
        <v>1株式</v>
      </c>
      <c r="AX240" s="271" t="str">
        <f>VLOOKUP($AC240,デモテーブル[#All],5,FALSE)</f>
        <v>指数</v>
      </c>
      <c r="AY240" s="271" t="str">
        <f>VLOOKUP($AC240,デモテーブル[#All],6,FALSE)</f>
        <v>全米国指数</v>
      </c>
      <c r="AZ240" s="271" t="str">
        <f>VLOOKUP($AC240,デモテーブル[#All],7,FALSE)</f>
        <v>02 米ドル（円換算）</v>
      </c>
      <c r="BA240" s="271" t="str">
        <f>VLOOKUP($AC240,デモテーブル[#All],12,FALSE)</f>
        <v>リスク・有</v>
      </c>
      <c r="BB240" s="271" t="str">
        <f>VLOOKUP($AC240,デモテーブル[#All],13,FALSE)</f>
        <v>リスク・有</v>
      </c>
    </row>
    <row r="241" spans="2:54" x14ac:dyDescent="0.15">
      <c r="B241" s="76">
        <v>44819</v>
      </c>
      <c r="C241" s="164">
        <v>240</v>
      </c>
      <c r="D241" s="73" t="s">
        <v>181</v>
      </c>
      <c r="E241" t="s">
        <v>573</v>
      </c>
      <c r="H241" s="271" t="s">
        <v>607</v>
      </c>
      <c r="I241" s="271" t="s">
        <v>20</v>
      </c>
      <c r="J241" s="271" t="s">
        <v>21</v>
      </c>
      <c r="K241" s="271" t="s">
        <v>15</v>
      </c>
      <c r="L241" s="271">
        <v>10</v>
      </c>
      <c r="M241" s="271" t="s">
        <v>601</v>
      </c>
      <c r="N241" s="271">
        <v>43.945</v>
      </c>
      <c r="O241" s="271" t="s">
        <v>608</v>
      </c>
      <c r="P241" s="271">
        <v>48.14</v>
      </c>
      <c r="Q241" s="271" t="s">
        <v>608</v>
      </c>
      <c r="R241" s="271"/>
      <c r="S241" s="271"/>
      <c r="T241" s="271">
        <v>0.09</v>
      </c>
      <c r="U241" s="271" t="s">
        <v>608</v>
      </c>
      <c r="V241" s="271">
        <v>55481</v>
      </c>
      <c r="W241" s="271" t="s">
        <v>610</v>
      </c>
      <c r="X241" s="271">
        <v>8363</v>
      </c>
      <c r="Y241" s="271">
        <v>17.739999999999998</v>
      </c>
      <c r="Z241" s="264"/>
      <c r="AA241" s="264"/>
      <c r="AB241" s="271" t="str">
        <f t="shared" si="48"/>
        <v>米国株式</v>
      </c>
      <c r="AC241" s="271" t="str">
        <f t="shared" si="49"/>
        <v>VWO</v>
      </c>
      <c r="AD241" s="271" t="str">
        <f>VLOOKUP($AC241,デモテーブル[#All],2,FALSE)</f>
        <v>バンガード・FTSE・エマージング・マーケッツETF</v>
      </c>
      <c r="AE241" s="271" t="str">
        <f t="shared" si="50"/>
        <v>特定</v>
      </c>
      <c r="AF241" s="271">
        <f t="shared" si="50"/>
        <v>10</v>
      </c>
      <c r="AG241" s="271" t="str">
        <f t="shared" si="50"/>
        <v>株</v>
      </c>
      <c r="AH241" s="271">
        <f t="shared" si="50"/>
        <v>43.945</v>
      </c>
      <c r="AI241" s="271" t="str">
        <f t="shared" si="50"/>
        <v>USD</v>
      </c>
      <c r="AJ241" s="271">
        <f t="shared" si="50"/>
        <v>48.14</v>
      </c>
      <c r="AK241" s="271" t="str">
        <f t="shared" si="50"/>
        <v>USD</v>
      </c>
      <c r="AL241" s="271">
        <f t="shared" si="50"/>
        <v>0</v>
      </c>
      <c r="AM241" s="271">
        <f t="shared" si="50"/>
        <v>0</v>
      </c>
      <c r="AN241" s="271">
        <f t="shared" si="50"/>
        <v>0.09</v>
      </c>
      <c r="AO241" s="271" t="str">
        <f t="shared" si="50"/>
        <v>USD</v>
      </c>
      <c r="AP241" s="274">
        <f t="shared" si="50"/>
        <v>55481</v>
      </c>
      <c r="AQ241" s="271" t="str">
        <f t="shared" si="50"/>
        <v>481.40 USD</v>
      </c>
      <c r="AR241" s="275">
        <f t="shared" si="50"/>
        <v>8363</v>
      </c>
      <c r="AS241" s="276">
        <f t="shared" si="51"/>
        <v>0.17749055562629992</v>
      </c>
      <c r="AT241" s="85"/>
      <c r="AU241" s="85"/>
      <c r="AV241" s="271" t="str">
        <f>VLOOKUP($AC241,デモテーブル[#All],3,FALSE)</f>
        <v>1株式・投信等</v>
      </c>
      <c r="AW241" s="271" t="str">
        <f>VLOOKUP($AC241,デモテーブル[#All],4,FALSE)</f>
        <v>1株式</v>
      </c>
      <c r="AX241" s="271" t="str">
        <f>VLOOKUP($AC241,デモテーブル[#All],5,FALSE)</f>
        <v>新興国</v>
      </c>
      <c r="AY241" s="271" t="str">
        <f>VLOOKUP($AC241,デモテーブル[#All],6,FALSE)</f>
        <v>新興国ETF</v>
      </c>
      <c r="AZ241" s="271" t="str">
        <f>VLOOKUP($AC241,デモテーブル[#All],7,FALSE)</f>
        <v>02 米ドル（円換算）</v>
      </c>
      <c r="BA241" s="271" t="str">
        <f>VLOOKUP($AC241,デモテーブル[#All],12,FALSE)</f>
        <v>リスク・有</v>
      </c>
      <c r="BB241" s="271" t="str">
        <f>VLOOKUP($AC241,デモテーブル[#All],13,FALSE)</f>
        <v>リスク・有</v>
      </c>
    </row>
    <row r="242" spans="2:54" x14ac:dyDescent="0.15">
      <c r="B242" s="76">
        <v>44819</v>
      </c>
      <c r="C242" s="164">
        <v>241</v>
      </c>
      <c r="D242" s="73" t="s">
        <v>181</v>
      </c>
      <c r="E242" t="s">
        <v>573</v>
      </c>
      <c r="H242" s="271" t="s">
        <v>607</v>
      </c>
      <c r="I242" s="271" t="s">
        <v>22</v>
      </c>
      <c r="J242" s="271" t="s">
        <v>23</v>
      </c>
      <c r="K242" s="271" t="s">
        <v>605</v>
      </c>
      <c r="L242" s="271">
        <v>30</v>
      </c>
      <c r="M242" s="271" t="s">
        <v>601</v>
      </c>
      <c r="N242" s="271">
        <v>23.575600000000001</v>
      </c>
      <c r="O242" s="271" t="s">
        <v>608</v>
      </c>
      <c r="P242" s="271">
        <v>20.71</v>
      </c>
      <c r="Q242" s="271" t="s">
        <v>608</v>
      </c>
      <c r="R242" s="271"/>
      <c r="S242" s="271"/>
      <c r="T242" s="271">
        <v>-0.31</v>
      </c>
      <c r="U242" s="271" t="s">
        <v>608</v>
      </c>
      <c r="V242" s="271">
        <v>71604</v>
      </c>
      <c r="W242" s="271" t="s">
        <v>611</v>
      </c>
      <c r="X242" s="271">
        <v>-2116</v>
      </c>
      <c r="Y242" s="271">
        <v>-2.87</v>
      </c>
      <c r="Z242" s="264"/>
      <c r="AA242" s="264"/>
      <c r="AB242" s="271" t="str">
        <f t="shared" si="48"/>
        <v>米国株式</v>
      </c>
      <c r="AC242" s="271" t="str">
        <f t="shared" si="49"/>
        <v>SLV</v>
      </c>
      <c r="AD242" s="271" t="str">
        <f>VLOOKUP($AC242,デモテーブル[#All],2,FALSE)</f>
        <v>iシェアーズ シルバー・トラスト</v>
      </c>
      <c r="AE242" s="271" t="str">
        <f t="shared" si="50"/>
        <v>NISA</v>
      </c>
      <c r="AF242" s="271">
        <f t="shared" si="50"/>
        <v>30</v>
      </c>
      <c r="AG242" s="271" t="str">
        <f t="shared" si="50"/>
        <v>株</v>
      </c>
      <c r="AH242" s="271">
        <f t="shared" si="50"/>
        <v>23.575600000000001</v>
      </c>
      <c r="AI242" s="271" t="str">
        <f t="shared" si="50"/>
        <v>USD</v>
      </c>
      <c r="AJ242" s="271">
        <f t="shared" si="50"/>
        <v>20.71</v>
      </c>
      <c r="AK242" s="271" t="str">
        <f t="shared" si="50"/>
        <v>USD</v>
      </c>
      <c r="AL242" s="271">
        <f t="shared" si="50"/>
        <v>0</v>
      </c>
      <c r="AM242" s="271">
        <f t="shared" si="50"/>
        <v>0</v>
      </c>
      <c r="AN242" s="271">
        <f t="shared" si="50"/>
        <v>-0.31</v>
      </c>
      <c r="AO242" s="271" t="str">
        <f t="shared" si="50"/>
        <v>USD</v>
      </c>
      <c r="AP242" s="274">
        <f t="shared" si="50"/>
        <v>71604</v>
      </c>
      <c r="AQ242" s="271" t="str">
        <f t="shared" si="50"/>
        <v>621.30 USD</v>
      </c>
      <c r="AR242" s="275">
        <f t="shared" si="50"/>
        <v>-2116</v>
      </c>
      <c r="AS242" s="276">
        <f t="shared" si="51"/>
        <v>-2.8703201302224635E-2</v>
      </c>
      <c r="AT242" s="85"/>
      <c r="AU242" s="85"/>
      <c r="AV242" s="271" t="str">
        <f>VLOOKUP($AC242,デモテーブル[#All],3,FALSE)</f>
        <v>3貴金属･ｺﾓ・仮通</v>
      </c>
      <c r="AW242" s="271" t="str">
        <f>VLOOKUP($AC242,デモテーブル[#All],4,FALSE)</f>
        <v>3貴金属</v>
      </c>
      <c r="AX242" s="271" t="str">
        <f>VLOOKUP($AC242,デモテーブル[#All],5,FALSE)</f>
        <v>シルバー</v>
      </c>
      <c r="AY242" s="271" t="str">
        <f>VLOOKUP($AC242,デモテーブル[#All],6,FALSE)</f>
        <v>米国・シルバー</v>
      </c>
      <c r="AZ242" s="271" t="str">
        <f>VLOOKUP($AC242,デモテーブル[#All],7,FALSE)</f>
        <v>02 米ドル（円換算）</v>
      </c>
      <c r="BA242" s="271" t="str">
        <f>VLOOKUP($AC242,デモテーブル[#All],12,FALSE)</f>
        <v>リスク・有</v>
      </c>
      <c r="BB242" s="271" t="str">
        <f>VLOOKUP($AC242,デモテーブル[#All],13,FALSE)</f>
        <v>リスク・なし</v>
      </c>
    </row>
    <row r="243" spans="2:54" x14ac:dyDescent="0.15">
      <c r="B243" s="76">
        <v>44819</v>
      </c>
      <c r="C243" s="164">
        <v>242</v>
      </c>
      <c r="D243" s="73" t="s">
        <v>181</v>
      </c>
      <c r="E243" t="s">
        <v>573</v>
      </c>
      <c r="H243" s="271" t="s">
        <v>607</v>
      </c>
      <c r="I243" s="271" t="s">
        <v>26</v>
      </c>
      <c r="J243" s="271" t="s">
        <v>27</v>
      </c>
      <c r="K243" s="271" t="s">
        <v>15</v>
      </c>
      <c r="L243" s="271">
        <v>6</v>
      </c>
      <c r="M243" s="271" t="s">
        <v>601</v>
      </c>
      <c r="N243" s="271">
        <v>87.043300000000002</v>
      </c>
      <c r="O243" s="271" t="s">
        <v>608</v>
      </c>
      <c r="P243" s="271">
        <v>83.06</v>
      </c>
      <c r="Q243" s="271" t="s">
        <v>608</v>
      </c>
      <c r="R243" s="271"/>
      <c r="S243" s="271"/>
      <c r="T243" s="271">
        <v>0.1</v>
      </c>
      <c r="U243" s="271" t="s">
        <v>608</v>
      </c>
      <c r="V243" s="271">
        <v>57435</v>
      </c>
      <c r="W243" s="271" t="s">
        <v>612</v>
      </c>
      <c r="X243" s="271">
        <v>2307</v>
      </c>
      <c r="Y243" s="271">
        <v>4.18</v>
      </c>
      <c r="Z243" s="264"/>
      <c r="AA243" s="264"/>
      <c r="AB243" s="271" t="str">
        <f t="shared" si="48"/>
        <v>米国株式</v>
      </c>
      <c r="AC243" s="271" t="str">
        <f t="shared" si="49"/>
        <v>BND</v>
      </c>
      <c r="AD243" s="271" t="str">
        <f>VLOOKUP($AC243,デモテーブル[#All],2,FALSE)</f>
        <v>バンガード・米国トータル債券市場ETF</v>
      </c>
      <c r="AE243" s="271" t="str">
        <f t="shared" si="50"/>
        <v>特定</v>
      </c>
      <c r="AF243" s="271">
        <f t="shared" si="50"/>
        <v>6</v>
      </c>
      <c r="AG243" s="271" t="str">
        <f t="shared" si="50"/>
        <v>株</v>
      </c>
      <c r="AH243" s="271">
        <f t="shared" si="50"/>
        <v>87.043300000000002</v>
      </c>
      <c r="AI243" s="271" t="str">
        <f t="shared" si="50"/>
        <v>USD</v>
      </c>
      <c r="AJ243" s="271">
        <f t="shared" si="50"/>
        <v>83.06</v>
      </c>
      <c r="AK243" s="271" t="str">
        <f t="shared" si="50"/>
        <v>USD</v>
      </c>
      <c r="AL243" s="271">
        <f t="shared" si="50"/>
        <v>0</v>
      </c>
      <c r="AM243" s="271">
        <f t="shared" si="50"/>
        <v>0</v>
      </c>
      <c r="AN243" s="271">
        <f t="shared" si="50"/>
        <v>0.1</v>
      </c>
      <c r="AO243" s="271" t="str">
        <f t="shared" si="50"/>
        <v>USD</v>
      </c>
      <c r="AP243" s="274">
        <f t="shared" si="50"/>
        <v>57435</v>
      </c>
      <c r="AQ243" s="271" t="str">
        <f t="shared" si="50"/>
        <v>498.36 USD</v>
      </c>
      <c r="AR243" s="275">
        <f t="shared" si="50"/>
        <v>2307</v>
      </c>
      <c r="AS243" s="276">
        <f t="shared" si="51"/>
        <v>4.1848062690465822E-2</v>
      </c>
      <c r="AT243" s="85"/>
      <c r="AU243" s="85"/>
      <c r="AV243" s="271" t="str">
        <f>VLOOKUP($AC243,デモテーブル[#All],3,FALSE)</f>
        <v>2現金・米国債など</v>
      </c>
      <c r="AW243" s="271" t="str">
        <f>VLOOKUP($AC243,デモテーブル[#All],4,FALSE)</f>
        <v>2米国債など</v>
      </c>
      <c r="AX243" s="271" t="str">
        <f>VLOOKUP($AC243,デモテーブル[#All],5,FALSE)</f>
        <v>債券</v>
      </c>
      <c r="AY243" s="271" t="str">
        <f>VLOOKUP($AC243,デモテーブル[#All],6,FALSE)</f>
        <v>米国債</v>
      </c>
      <c r="AZ243" s="271" t="str">
        <f>VLOOKUP($AC243,デモテーブル[#All],7,FALSE)</f>
        <v>02 米ドル（円換算）</v>
      </c>
      <c r="BA243" s="271" t="str">
        <f>VLOOKUP($AC243,デモテーブル[#All],12,FALSE)</f>
        <v>リスク・有</v>
      </c>
      <c r="BB243" s="271" t="str">
        <f>VLOOKUP($AC243,デモテーブル[#All],13,FALSE)</f>
        <v>リスク・なし</v>
      </c>
    </row>
    <row r="244" spans="2:54" x14ac:dyDescent="0.15">
      <c r="B244" s="76">
        <v>44819</v>
      </c>
      <c r="C244" s="164">
        <v>243</v>
      </c>
      <c r="D244" s="73" t="s">
        <v>181</v>
      </c>
      <c r="E244" t="s">
        <v>573</v>
      </c>
      <c r="H244" s="271" t="s">
        <v>607</v>
      </c>
      <c r="I244" s="271" t="s">
        <v>28</v>
      </c>
      <c r="J244" s="271" t="s">
        <v>29</v>
      </c>
      <c r="K244" s="271" t="s">
        <v>15</v>
      </c>
      <c r="L244" s="271">
        <v>17</v>
      </c>
      <c r="M244" s="271" t="s">
        <v>601</v>
      </c>
      <c r="N244" s="271">
        <v>42.514699999999998</v>
      </c>
      <c r="O244" s="271" t="s">
        <v>608</v>
      </c>
      <c r="P244" s="271">
        <v>40.909999999999997</v>
      </c>
      <c r="Q244" s="271" t="s">
        <v>608</v>
      </c>
      <c r="R244" s="271"/>
      <c r="S244" s="271"/>
      <c r="T244" s="271">
        <v>-0.02</v>
      </c>
      <c r="U244" s="271" t="s">
        <v>608</v>
      </c>
      <c r="V244" s="271">
        <v>80152</v>
      </c>
      <c r="W244" s="271" t="s">
        <v>613</v>
      </c>
      <c r="X244" s="271">
        <v>3686</v>
      </c>
      <c r="Y244" s="271">
        <v>4.82</v>
      </c>
      <c r="Z244" s="264"/>
      <c r="AA244" s="264"/>
      <c r="AB244" s="271" t="str">
        <f t="shared" si="48"/>
        <v>米国株式</v>
      </c>
      <c r="AC244" s="271" t="str">
        <f t="shared" si="49"/>
        <v>UAL</v>
      </c>
      <c r="AD244" s="271" t="str">
        <f>VLOOKUP($AC244,デモテーブル[#All],2,FALSE)</f>
        <v>ユナイテッド・エアラインズ・ホールディングス</v>
      </c>
      <c r="AE244" s="271" t="str">
        <f t="shared" si="50"/>
        <v>特定</v>
      </c>
      <c r="AF244" s="271">
        <f t="shared" si="50"/>
        <v>17</v>
      </c>
      <c r="AG244" s="271" t="str">
        <f t="shared" si="50"/>
        <v>株</v>
      </c>
      <c r="AH244" s="271">
        <f t="shared" si="50"/>
        <v>42.514699999999998</v>
      </c>
      <c r="AI244" s="271" t="str">
        <f t="shared" si="50"/>
        <v>USD</v>
      </c>
      <c r="AJ244" s="271">
        <f t="shared" si="50"/>
        <v>40.909999999999997</v>
      </c>
      <c r="AK244" s="271" t="str">
        <f t="shared" si="50"/>
        <v>USD</v>
      </c>
      <c r="AL244" s="271">
        <f t="shared" si="50"/>
        <v>0</v>
      </c>
      <c r="AM244" s="271">
        <f t="shared" si="50"/>
        <v>0</v>
      </c>
      <c r="AN244" s="271">
        <f t="shared" si="50"/>
        <v>-0.02</v>
      </c>
      <c r="AO244" s="271" t="str">
        <f t="shared" si="50"/>
        <v>USD</v>
      </c>
      <c r="AP244" s="274">
        <f t="shared" si="50"/>
        <v>80152</v>
      </c>
      <c r="AQ244" s="271" t="str">
        <f t="shared" si="50"/>
        <v>695.47 USD</v>
      </c>
      <c r="AR244" s="275">
        <f t="shared" si="50"/>
        <v>3686</v>
      </c>
      <c r="AS244" s="276">
        <f t="shared" si="51"/>
        <v>4.8204430727382105E-2</v>
      </c>
      <c r="AT244" s="85"/>
      <c r="AU244" s="85"/>
      <c r="AV244" s="271" t="str">
        <f>VLOOKUP($AC244,デモテーブル[#All],3,FALSE)</f>
        <v>1株式・投信等</v>
      </c>
      <c r="AW244" s="271" t="str">
        <f>VLOOKUP($AC244,デモテーブル[#All],4,FALSE)</f>
        <v>1株式</v>
      </c>
      <c r="AX244" s="271" t="str">
        <f>VLOOKUP($AC244,デモテーブル[#All],5,FALSE)</f>
        <v>観光</v>
      </c>
      <c r="AY244" s="271" t="str">
        <f>VLOOKUP($AC244,デモテーブル[#All],6,FALSE)</f>
        <v>航空・米国</v>
      </c>
      <c r="AZ244" s="271" t="str">
        <f>VLOOKUP($AC244,デモテーブル[#All],7,FALSE)</f>
        <v>02 米ドル（円換算）</v>
      </c>
      <c r="BA244" s="271" t="str">
        <f>VLOOKUP($AC244,デモテーブル[#All],12,FALSE)</f>
        <v>リスク・有</v>
      </c>
      <c r="BB244" s="271" t="str">
        <f>VLOOKUP($AC244,デモテーブル[#All],13,FALSE)</f>
        <v>リスク・有</v>
      </c>
    </row>
    <row r="245" spans="2:54" x14ac:dyDescent="0.15">
      <c r="B245" s="76">
        <v>44819</v>
      </c>
      <c r="C245" s="164">
        <v>244</v>
      </c>
      <c r="D245" s="73" t="s">
        <v>181</v>
      </c>
      <c r="E245" t="s">
        <v>573</v>
      </c>
      <c r="H245" s="271" t="s">
        <v>607</v>
      </c>
      <c r="I245" s="271" t="s">
        <v>28</v>
      </c>
      <c r="J245" s="271" t="s">
        <v>29</v>
      </c>
      <c r="K245" s="271" t="s">
        <v>605</v>
      </c>
      <c r="L245" s="271">
        <v>10</v>
      </c>
      <c r="M245" s="271" t="s">
        <v>601</v>
      </c>
      <c r="N245" s="271">
        <v>46.667999999999999</v>
      </c>
      <c r="O245" s="271" t="s">
        <v>608</v>
      </c>
      <c r="P245" s="271">
        <v>40.909999999999997</v>
      </c>
      <c r="Q245" s="271" t="s">
        <v>608</v>
      </c>
      <c r="R245" s="271"/>
      <c r="S245" s="271"/>
      <c r="T245" s="271">
        <v>-0.02</v>
      </c>
      <c r="U245" s="271" t="s">
        <v>608</v>
      </c>
      <c r="V245" s="271">
        <v>47148</v>
      </c>
      <c r="W245" s="271" t="s">
        <v>614</v>
      </c>
      <c r="X245" s="271">
        <v>-7196</v>
      </c>
      <c r="Y245" s="271">
        <v>-13.24</v>
      </c>
      <c r="Z245" s="264"/>
      <c r="AA245" s="264"/>
      <c r="AB245" s="271" t="str">
        <f t="shared" si="48"/>
        <v>米国株式</v>
      </c>
      <c r="AC245" s="271" t="str">
        <f t="shared" si="49"/>
        <v>UAL</v>
      </c>
      <c r="AD245" s="271" t="str">
        <f>VLOOKUP($AC245,デモテーブル[#All],2,FALSE)</f>
        <v>ユナイテッド・エアラインズ・ホールディングス</v>
      </c>
      <c r="AE245" s="271" t="str">
        <f t="shared" si="50"/>
        <v>NISA</v>
      </c>
      <c r="AF245" s="271">
        <f t="shared" si="50"/>
        <v>10</v>
      </c>
      <c r="AG245" s="271" t="str">
        <f t="shared" si="50"/>
        <v>株</v>
      </c>
      <c r="AH245" s="271">
        <f t="shared" si="50"/>
        <v>46.667999999999999</v>
      </c>
      <c r="AI245" s="271" t="str">
        <f t="shared" si="50"/>
        <v>USD</v>
      </c>
      <c r="AJ245" s="271">
        <f t="shared" si="50"/>
        <v>40.909999999999997</v>
      </c>
      <c r="AK245" s="271" t="str">
        <f t="shared" si="50"/>
        <v>USD</v>
      </c>
      <c r="AL245" s="271">
        <f t="shared" si="50"/>
        <v>0</v>
      </c>
      <c r="AM245" s="271">
        <f t="shared" si="50"/>
        <v>0</v>
      </c>
      <c r="AN245" s="271">
        <f t="shared" si="50"/>
        <v>-0.02</v>
      </c>
      <c r="AO245" s="271" t="str">
        <f t="shared" si="50"/>
        <v>USD</v>
      </c>
      <c r="AP245" s="274">
        <f t="shared" si="50"/>
        <v>47148</v>
      </c>
      <c r="AQ245" s="271" t="str">
        <f t="shared" si="50"/>
        <v>409.10 USD</v>
      </c>
      <c r="AR245" s="275">
        <f t="shared" si="50"/>
        <v>-7196</v>
      </c>
      <c r="AS245" s="276">
        <f t="shared" si="51"/>
        <v>-0.1324157220668335</v>
      </c>
      <c r="AT245" s="85"/>
      <c r="AU245" s="85"/>
      <c r="AV245" s="271" t="str">
        <f>VLOOKUP($AC245,デモテーブル[#All],3,FALSE)</f>
        <v>1株式・投信等</v>
      </c>
      <c r="AW245" s="271" t="str">
        <f>VLOOKUP($AC245,デモテーブル[#All],4,FALSE)</f>
        <v>1株式</v>
      </c>
      <c r="AX245" s="271" t="str">
        <f>VLOOKUP($AC245,デモテーブル[#All],5,FALSE)</f>
        <v>観光</v>
      </c>
      <c r="AY245" s="271" t="str">
        <f>VLOOKUP($AC245,デモテーブル[#All],6,FALSE)</f>
        <v>航空・米国</v>
      </c>
      <c r="AZ245" s="271" t="str">
        <f>VLOOKUP($AC245,デモテーブル[#All],7,FALSE)</f>
        <v>02 米ドル（円換算）</v>
      </c>
      <c r="BA245" s="271" t="str">
        <f>VLOOKUP($AC245,デモテーブル[#All],12,FALSE)</f>
        <v>リスク・有</v>
      </c>
      <c r="BB245" s="271" t="str">
        <f>VLOOKUP($AC245,デモテーブル[#All],13,FALSE)</f>
        <v>リスク・有</v>
      </c>
    </row>
    <row r="246" spans="2:54" x14ac:dyDescent="0.15">
      <c r="B246" s="76">
        <v>44819</v>
      </c>
      <c r="C246" s="164">
        <v>245</v>
      </c>
      <c r="D246" s="73" t="s">
        <v>181</v>
      </c>
      <c r="E246" t="s">
        <v>573</v>
      </c>
      <c r="H246" s="271" t="s">
        <v>607</v>
      </c>
      <c r="I246" s="271" t="s">
        <v>30</v>
      </c>
      <c r="J246" s="271" t="s">
        <v>31</v>
      </c>
      <c r="K246" s="271" t="s">
        <v>15</v>
      </c>
      <c r="L246" s="271">
        <v>34</v>
      </c>
      <c r="M246" s="271" t="s">
        <v>601</v>
      </c>
      <c r="N246" s="271">
        <v>22.920200000000001</v>
      </c>
      <c r="O246" s="271" t="s">
        <v>608</v>
      </c>
      <c r="P246" s="271">
        <v>23.2</v>
      </c>
      <c r="Q246" s="271" t="s">
        <v>608</v>
      </c>
      <c r="R246" s="271"/>
      <c r="S246" s="271"/>
      <c r="T246" s="271">
        <v>0.12</v>
      </c>
      <c r="U246" s="271" t="s">
        <v>608</v>
      </c>
      <c r="V246" s="271">
        <v>90909</v>
      </c>
      <c r="W246" s="271" t="s">
        <v>615</v>
      </c>
      <c r="X246" s="271">
        <v>7609</v>
      </c>
      <c r="Y246" s="271">
        <v>9.1300000000000008</v>
      </c>
      <c r="Z246" s="264"/>
      <c r="AA246" s="264"/>
      <c r="AB246" s="271" t="str">
        <f t="shared" si="48"/>
        <v>米国株式</v>
      </c>
      <c r="AC246" s="271" t="str">
        <f t="shared" si="49"/>
        <v>EIDO</v>
      </c>
      <c r="AD246" s="271" t="str">
        <f>VLOOKUP($AC246,デモテーブル[#All],2,FALSE)</f>
        <v>iシェアーズ MSCI インドネシア ETF</v>
      </c>
      <c r="AE246" s="271" t="str">
        <f t="shared" si="50"/>
        <v>特定</v>
      </c>
      <c r="AF246" s="271">
        <f t="shared" si="50"/>
        <v>34</v>
      </c>
      <c r="AG246" s="271" t="str">
        <f t="shared" si="50"/>
        <v>株</v>
      </c>
      <c r="AH246" s="271">
        <f t="shared" si="50"/>
        <v>22.920200000000001</v>
      </c>
      <c r="AI246" s="271" t="str">
        <f t="shared" si="50"/>
        <v>USD</v>
      </c>
      <c r="AJ246" s="271">
        <f t="shared" si="50"/>
        <v>23.2</v>
      </c>
      <c r="AK246" s="271" t="str">
        <f t="shared" si="50"/>
        <v>USD</v>
      </c>
      <c r="AL246" s="271">
        <f t="shared" si="50"/>
        <v>0</v>
      </c>
      <c r="AM246" s="271">
        <f t="shared" si="50"/>
        <v>0</v>
      </c>
      <c r="AN246" s="271">
        <f t="shared" si="50"/>
        <v>0.12</v>
      </c>
      <c r="AO246" s="271" t="str">
        <f t="shared" si="50"/>
        <v>USD</v>
      </c>
      <c r="AP246" s="274">
        <f t="shared" si="50"/>
        <v>90909</v>
      </c>
      <c r="AQ246" s="271" t="str">
        <f t="shared" si="50"/>
        <v>788.80 USD</v>
      </c>
      <c r="AR246" s="275">
        <f t="shared" si="50"/>
        <v>7609</v>
      </c>
      <c r="AS246" s="276">
        <f t="shared" si="51"/>
        <v>9.1344537815126053E-2</v>
      </c>
      <c r="AT246" s="85"/>
      <c r="AU246" s="85"/>
      <c r="AV246" s="271" t="str">
        <f>VLOOKUP($AC246,デモテーブル[#All],3,FALSE)</f>
        <v>1株式・投信等</v>
      </c>
      <c r="AW246" s="271" t="str">
        <f>VLOOKUP($AC246,デモテーブル[#All],4,FALSE)</f>
        <v>1株式</v>
      </c>
      <c r="AX246" s="271" t="str">
        <f>VLOOKUP($AC246,デモテーブル[#All],5,FALSE)</f>
        <v>新興国</v>
      </c>
      <c r="AY246" s="271" t="str">
        <f>VLOOKUP($AC246,デモテーブル[#All],6,FALSE)</f>
        <v>インドネシア</v>
      </c>
      <c r="AZ246" s="271" t="str">
        <f>VLOOKUP($AC246,デモテーブル[#All],7,FALSE)</f>
        <v>02 米ドル（円換算）</v>
      </c>
      <c r="BA246" s="271" t="str">
        <f>VLOOKUP($AC246,デモテーブル[#All],12,FALSE)</f>
        <v>リスク・有</v>
      </c>
      <c r="BB246" s="271" t="str">
        <f>VLOOKUP($AC246,デモテーブル[#All],13,FALSE)</f>
        <v>リスク・有</v>
      </c>
    </row>
    <row r="247" spans="2:54" x14ac:dyDescent="0.15">
      <c r="B247" s="76">
        <v>44819</v>
      </c>
      <c r="C247" s="164">
        <v>246</v>
      </c>
      <c r="D247" s="73" t="s">
        <v>181</v>
      </c>
      <c r="E247" t="s">
        <v>573</v>
      </c>
      <c r="H247" s="271" t="s">
        <v>607</v>
      </c>
      <c r="I247" s="271" t="s">
        <v>32</v>
      </c>
      <c r="J247" s="271" t="s">
        <v>33</v>
      </c>
      <c r="K247" s="271" t="s">
        <v>15</v>
      </c>
      <c r="L247" s="271">
        <v>4</v>
      </c>
      <c r="M247" s="271" t="s">
        <v>601</v>
      </c>
      <c r="N247" s="271">
        <v>75.222499999999997</v>
      </c>
      <c r="O247" s="271" t="s">
        <v>608</v>
      </c>
      <c r="P247" s="271">
        <v>75.06</v>
      </c>
      <c r="Q247" s="271" t="s">
        <v>608</v>
      </c>
      <c r="R247" s="271"/>
      <c r="S247" s="271"/>
      <c r="T247" s="271">
        <v>0.11</v>
      </c>
      <c r="U247" s="271" t="s">
        <v>608</v>
      </c>
      <c r="V247" s="271">
        <v>34602</v>
      </c>
      <c r="W247" s="271" t="s">
        <v>616</v>
      </c>
      <c r="X247" s="271">
        <v>3395</v>
      </c>
      <c r="Y247" s="271">
        <v>10.87</v>
      </c>
      <c r="Z247" s="264"/>
      <c r="AA247" s="264"/>
      <c r="AB247" s="271" t="str">
        <f t="shared" si="48"/>
        <v>米国株式</v>
      </c>
      <c r="AC247" s="271" t="str">
        <f t="shared" si="49"/>
        <v>THD</v>
      </c>
      <c r="AD247" s="271" t="str">
        <f>VLOOKUP($AC247,デモテーブル[#All],2,FALSE)</f>
        <v>iシェアーズ MSCI タイ ETF</v>
      </c>
      <c r="AE247" s="271" t="str">
        <f t="shared" si="50"/>
        <v>特定</v>
      </c>
      <c r="AF247" s="271">
        <f t="shared" si="50"/>
        <v>4</v>
      </c>
      <c r="AG247" s="271" t="str">
        <f t="shared" si="50"/>
        <v>株</v>
      </c>
      <c r="AH247" s="271">
        <f t="shared" si="50"/>
        <v>75.222499999999997</v>
      </c>
      <c r="AI247" s="271" t="str">
        <f t="shared" si="50"/>
        <v>USD</v>
      </c>
      <c r="AJ247" s="271">
        <f t="shared" si="50"/>
        <v>75.06</v>
      </c>
      <c r="AK247" s="271" t="str">
        <f t="shared" si="50"/>
        <v>USD</v>
      </c>
      <c r="AL247" s="271">
        <f t="shared" si="50"/>
        <v>0</v>
      </c>
      <c r="AM247" s="271">
        <f t="shared" si="50"/>
        <v>0</v>
      </c>
      <c r="AN247" s="271">
        <f t="shared" si="50"/>
        <v>0.11</v>
      </c>
      <c r="AO247" s="271" t="str">
        <f t="shared" si="50"/>
        <v>USD</v>
      </c>
      <c r="AP247" s="274">
        <f t="shared" si="50"/>
        <v>34602</v>
      </c>
      <c r="AQ247" s="271" t="str">
        <f t="shared" si="50"/>
        <v>300.24 USD</v>
      </c>
      <c r="AR247" s="275">
        <f t="shared" si="50"/>
        <v>3395</v>
      </c>
      <c r="AS247" s="276">
        <f t="shared" si="51"/>
        <v>0.10878969461979685</v>
      </c>
      <c r="AT247" s="85"/>
      <c r="AU247" s="85"/>
      <c r="AV247" s="271" t="str">
        <f>VLOOKUP($AC247,デモテーブル[#All],3,FALSE)</f>
        <v>1株式・投信等</v>
      </c>
      <c r="AW247" s="271" t="str">
        <f>VLOOKUP($AC247,デモテーブル[#All],4,FALSE)</f>
        <v>1株式</v>
      </c>
      <c r="AX247" s="271" t="str">
        <f>VLOOKUP($AC247,デモテーブル[#All],5,FALSE)</f>
        <v>新興国</v>
      </c>
      <c r="AY247" s="271" t="str">
        <f>VLOOKUP($AC247,デモテーブル[#All],6,FALSE)</f>
        <v>タイ</v>
      </c>
      <c r="AZ247" s="271" t="str">
        <f>VLOOKUP($AC247,デモテーブル[#All],7,FALSE)</f>
        <v>02 米ドル（円換算）</v>
      </c>
      <c r="BA247" s="271" t="str">
        <f>VLOOKUP($AC247,デモテーブル[#All],12,FALSE)</f>
        <v>リスク・有</v>
      </c>
      <c r="BB247" s="271" t="str">
        <f>VLOOKUP($AC247,デモテーブル[#All],13,FALSE)</f>
        <v>リスク・有</v>
      </c>
    </row>
    <row r="248" spans="2:54" x14ac:dyDescent="0.15">
      <c r="B248" s="76">
        <v>44819</v>
      </c>
      <c r="C248" s="164">
        <v>247</v>
      </c>
      <c r="D248" s="73" t="s">
        <v>181</v>
      </c>
      <c r="E248" t="s">
        <v>573</v>
      </c>
      <c r="H248" s="271" t="s">
        <v>607</v>
      </c>
      <c r="I248" s="271" t="s">
        <v>34</v>
      </c>
      <c r="J248" s="271" t="s">
        <v>35</v>
      </c>
      <c r="K248" s="271" t="s">
        <v>15</v>
      </c>
      <c r="L248" s="271">
        <v>16</v>
      </c>
      <c r="M248" s="271" t="s">
        <v>601</v>
      </c>
      <c r="N248" s="271">
        <v>31.824999999999999</v>
      </c>
      <c r="O248" s="271" t="s">
        <v>608</v>
      </c>
      <c r="P248" s="271">
        <v>31.69</v>
      </c>
      <c r="Q248" s="271" t="s">
        <v>608</v>
      </c>
      <c r="R248" s="271"/>
      <c r="S248" s="271"/>
      <c r="T248" s="271">
        <v>0.1</v>
      </c>
      <c r="U248" s="271" t="s">
        <v>608</v>
      </c>
      <c r="V248" s="271">
        <v>58436</v>
      </c>
      <c r="W248" s="271" t="s">
        <v>617</v>
      </c>
      <c r="X248" s="271">
        <v>4868</v>
      </c>
      <c r="Y248" s="271">
        <v>9.08</v>
      </c>
      <c r="Z248" s="264"/>
      <c r="AA248" s="264"/>
      <c r="AB248" s="271" t="str">
        <f t="shared" si="48"/>
        <v>米国株式</v>
      </c>
      <c r="AC248" s="271" t="str">
        <f t="shared" si="49"/>
        <v>EPHE</v>
      </c>
      <c r="AD248" s="271" t="str">
        <f>VLOOKUP($AC248,デモテーブル[#All],2,FALSE)</f>
        <v>iシェアーズ MSCI フィリピン ETF</v>
      </c>
      <c r="AE248" s="271" t="str">
        <f t="shared" si="50"/>
        <v>特定</v>
      </c>
      <c r="AF248" s="271">
        <f t="shared" si="50"/>
        <v>16</v>
      </c>
      <c r="AG248" s="271" t="str">
        <f t="shared" si="50"/>
        <v>株</v>
      </c>
      <c r="AH248" s="271">
        <f t="shared" si="50"/>
        <v>31.824999999999999</v>
      </c>
      <c r="AI248" s="271" t="str">
        <f t="shared" si="50"/>
        <v>USD</v>
      </c>
      <c r="AJ248" s="271">
        <f t="shared" si="50"/>
        <v>31.69</v>
      </c>
      <c r="AK248" s="271" t="str">
        <f t="shared" si="50"/>
        <v>USD</v>
      </c>
      <c r="AL248" s="271">
        <f t="shared" si="50"/>
        <v>0</v>
      </c>
      <c r="AM248" s="271">
        <f t="shared" si="50"/>
        <v>0</v>
      </c>
      <c r="AN248" s="271">
        <f t="shared" si="50"/>
        <v>0.1</v>
      </c>
      <c r="AO248" s="271" t="str">
        <f t="shared" si="50"/>
        <v>USD</v>
      </c>
      <c r="AP248" s="274">
        <f t="shared" si="50"/>
        <v>58436</v>
      </c>
      <c r="AQ248" s="271" t="str">
        <f t="shared" si="50"/>
        <v>507.04 USD</v>
      </c>
      <c r="AR248" s="275">
        <f t="shared" si="50"/>
        <v>4868</v>
      </c>
      <c r="AS248" s="276">
        <f t="shared" si="51"/>
        <v>9.0875149342891273E-2</v>
      </c>
      <c r="AT248" s="85"/>
      <c r="AU248" s="85"/>
      <c r="AV248" s="271" t="str">
        <f>VLOOKUP($AC248,デモテーブル[#All],3,FALSE)</f>
        <v>1株式・投信等</v>
      </c>
      <c r="AW248" s="271" t="str">
        <f>VLOOKUP($AC248,デモテーブル[#All],4,FALSE)</f>
        <v>1株式</v>
      </c>
      <c r="AX248" s="271" t="str">
        <f>VLOOKUP($AC248,デモテーブル[#All],5,FALSE)</f>
        <v>新興国</v>
      </c>
      <c r="AY248" s="271" t="str">
        <f>VLOOKUP($AC248,デモテーブル[#All],6,FALSE)</f>
        <v>フィリピン</v>
      </c>
      <c r="AZ248" s="271" t="str">
        <f>VLOOKUP($AC248,デモテーブル[#All],7,FALSE)</f>
        <v>02 米ドル（円換算）</v>
      </c>
      <c r="BA248" s="271" t="str">
        <f>VLOOKUP($AC248,デモテーブル[#All],12,FALSE)</f>
        <v>リスク・有</v>
      </c>
      <c r="BB248" s="271" t="str">
        <f>VLOOKUP($AC248,デモテーブル[#All],13,FALSE)</f>
        <v>リスク・有</v>
      </c>
    </row>
    <row r="249" spans="2:54" x14ac:dyDescent="0.15">
      <c r="B249" s="76">
        <v>44819</v>
      </c>
      <c r="C249" s="164">
        <v>248</v>
      </c>
      <c r="D249" s="73" t="s">
        <v>181</v>
      </c>
      <c r="E249" t="s">
        <v>573</v>
      </c>
      <c r="H249" s="271" t="s">
        <v>607</v>
      </c>
      <c r="I249" s="271" t="s">
        <v>34</v>
      </c>
      <c r="J249" s="271" t="s">
        <v>35</v>
      </c>
      <c r="K249" s="271" t="s">
        <v>605</v>
      </c>
      <c r="L249" s="271">
        <v>4</v>
      </c>
      <c r="M249" s="271" t="s">
        <v>601</v>
      </c>
      <c r="N249" s="271">
        <v>30.135000000000002</v>
      </c>
      <c r="O249" s="271" t="s">
        <v>608</v>
      </c>
      <c r="P249" s="271">
        <v>31.69</v>
      </c>
      <c r="Q249" s="271" t="s">
        <v>608</v>
      </c>
      <c r="R249" s="271"/>
      <c r="S249" s="271"/>
      <c r="T249" s="271">
        <v>0.1</v>
      </c>
      <c r="U249" s="271" t="s">
        <v>608</v>
      </c>
      <c r="V249" s="271">
        <v>14609</v>
      </c>
      <c r="W249" s="271" t="s">
        <v>618</v>
      </c>
      <c r="X249" s="271">
        <v>1961</v>
      </c>
      <c r="Y249" s="271">
        <v>15.5</v>
      </c>
      <c r="Z249" s="264"/>
      <c r="AA249" s="264"/>
      <c r="AB249" s="271" t="str">
        <f t="shared" si="48"/>
        <v>米国株式</v>
      </c>
      <c r="AC249" s="271" t="str">
        <f t="shared" si="49"/>
        <v>EPHE</v>
      </c>
      <c r="AD249" s="271" t="str">
        <f>VLOOKUP($AC249,デモテーブル[#All],2,FALSE)</f>
        <v>iシェアーズ MSCI フィリピン ETF</v>
      </c>
      <c r="AE249" s="271" t="str">
        <f t="shared" ref="AE249:AR267" si="52">K249</f>
        <v>NISA</v>
      </c>
      <c r="AF249" s="271">
        <f t="shared" si="52"/>
        <v>4</v>
      </c>
      <c r="AG249" s="271" t="str">
        <f t="shared" si="52"/>
        <v>株</v>
      </c>
      <c r="AH249" s="271">
        <f t="shared" si="52"/>
        <v>30.135000000000002</v>
      </c>
      <c r="AI249" s="271" t="str">
        <f t="shared" si="52"/>
        <v>USD</v>
      </c>
      <c r="AJ249" s="271">
        <f t="shared" si="52"/>
        <v>31.69</v>
      </c>
      <c r="AK249" s="271" t="str">
        <f t="shared" si="52"/>
        <v>USD</v>
      </c>
      <c r="AL249" s="271">
        <f t="shared" si="52"/>
        <v>0</v>
      </c>
      <c r="AM249" s="271">
        <f t="shared" si="52"/>
        <v>0</v>
      </c>
      <c r="AN249" s="271">
        <f t="shared" si="52"/>
        <v>0.1</v>
      </c>
      <c r="AO249" s="271" t="str">
        <f t="shared" si="52"/>
        <v>USD</v>
      </c>
      <c r="AP249" s="274">
        <f t="shared" si="52"/>
        <v>14609</v>
      </c>
      <c r="AQ249" s="271" t="str">
        <f t="shared" si="52"/>
        <v>126.76 USD</v>
      </c>
      <c r="AR249" s="275">
        <f t="shared" si="52"/>
        <v>1961</v>
      </c>
      <c r="AS249" s="276">
        <f t="shared" si="51"/>
        <v>0.15504427577482605</v>
      </c>
      <c r="AT249" s="85"/>
      <c r="AU249" s="85"/>
      <c r="AV249" s="271" t="str">
        <f>VLOOKUP($AC249,デモテーブル[#All],3,FALSE)</f>
        <v>1株式・投信等</v>
      </c>
      <c r="AW249" s="271" t="str">
        <f>VLOOKUP($AC249,デモテーブル[#All],4,FALSE)</f>
        <v>1株式</v>
      </c>
      <c r="AX249" s="271" t="str">
        <f>VLOOKUP($AC249,デモテーブル[#All],5,FALSE)</f>
        <v>新興国</v>
      </c>
      <c r="AY249" s="271" t="str">
        <f>VLOOKUP($AC249,デモテーブル[#All],6,FALSE)</f>
        <v>フィリピン</v>
      </c>
      <c r="AZ249" s="271" t="str">
        <f>VLOOKUP($AC249,デモテーブル[#All],7,FALSE)</f>
        <v>02 米ドル（円換算）</v>
      </c>
      <c r="BA249" s="271" t="str">
        <f>VLOOKUP($AC249,デモテーブル[#All],12,FALSE)</f>
        <v>リスク・有</v>
      </c>
      <c r="BB249" s="271" t="str">
        <f>VLOOKUP($AC249,デモテーブル[#All],13,FALSE)</f>
        <v>リスク・有</v>
      </c>
    </row>
    <row r="250" spans="2:54" x14ac:dyDescent="0.15">
      <c r="B250" s="76">
        <v>44819</v>
      </c>
      <c r="C250" s="164">
        <v>249</v>
      </c>
      <c r="D250" s="73" t="s">
        <v>181</v>
      </c>
      <c r="E250" t="s">
        <v>573</v>
      </c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64"/>
      <c r="AA250" s="264"/>
      <c r="AB250" s="271">
        <f t="shared" si="48"/>
        <v>0</v>
      </c>
      <c r="AC250" s="271" t="str">
        <f t="shared" si="49"/>
        <v>0</v>
      </c>
      <c r="AD250" s="271" t="e">
        <f>VLOOKUP($AC250,デモテーブル[#All],2,FALSE)</f>
        <v>#N/A</v>
      </c>
      <c r="AE250" s="271">
        <f t="shared" si="52"/>
        <v>0</v>
      </c>
      <c r="AF250" s="271">
        <f t="shared" si="52"/>
        <v>0</v>
      </c>
      <c r="AG250" s="271">
        <f t="shared" si="52"/>
        <v>0</v>
      </c>
      <c r="AH250" s="271">
        <f t="shared" si="52"/>
        <v>0</v>
      </c>
      <c r="AI250" s="271">
        <f t="shared" si="52"/>
        <v>0</v>
      </c>
      <c r="AJ250" s="271">
        <f t="shared" si="52"/>
        <v>0</v>
      </c>
      <c r="AK250" s="271">
        <f t="shared" si="52"/>
        <v>0</v>
      </c>
      <c r="AL250" s="271">
        <f t="shared" si="52"/>
        <v>0</v>
      </c>
      <c r="AM250" s="271">
        <f t="shared" si="52"/>
        <v>0</v>
      </c>
      <c r="AN250" s="271">
        <f t="shared" si="52"/>
        <v>0</v>
      </c>
      <c r="AO250" s="271">
        <f t="shared" si="52"/>
        <v>0</v>
      </c>
      <c r="AP250" s="274">
        <f t="shared" si="52"/>
        <v>0</v>
      </c>
      <c r="AQ250" s="271">
        <f t="shared" si="52"/>
        <v>0</v>
      </c>
      <c r="AR250" s="275">
        <f t="shared" si="52"/>
        <v>0</v>
      </c>
      <c r="AS250" s="276" t="e">
        <f t="shared" si="51"/>
        <v>#DIV/0!</v>
      </c>
      <c r="AT250" s="85"/>
      <c r="AU250" s="85"/>
      <c r="AV250" s="271" t="e">
        <f>VLOOKUP($AC250,デモテーブル[#All],3,FALSE)</f>
        <v>#N/A</v>
      </c>
      <c r="AW250" s="271" t="e">
        <f>VLOOKUP($AC250,デモテーブル[#All],4,FALSE)</f>
        <v>#N/A</v>
      </c>
      <c r="AX250" s="271" t="e">
        <f>VLOOKUP($AC250,デモテーブル[#All],5,FALSE)</f>
        <v>#N/A</v>
      </c>
      <c r="AY250" s="271" t="e">
        <f>VLOOKUP($AC250,デモテーブル[#All],6,FALSE)</f>
        <v>#N/A</v>
      </c>
      <c r="AZ250" s="271" t="e">
        <f>VLOOKUP($AC250,デモテーブル[#All],7,FALSE)</f>
        <v>#N/A</v>
      </c>
      <c r="BA250" s="271" t="e">
        <f>VLOOKUP($AC250,デモテーブル[#All],12,FALSE)</f>
        <v>#N/A</v>
      </c>
      <c r="BB250" s="271" t="e">
        <f>VLOOKUP($AC250,デモテーブル[#All],13,FALSE)</f>
        <v>#N/A</v>
      </c>
    </row>
    <row r="251" spans="2:54" x14ac:dyDescent="0.15">
      <c r="B251" s="76">
        <v>44819</v>
      </c>
      <c r="C251" s="164">
        <v>250</v>
      </c>
      <c r="D251" s="73" t="s">
        <v>181</v>
      </c>
      <c r="E251" t="s">
        <v>573</v>
      </c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64"/>
      <c r="AA251" s="264"/>
      <c r="AB251" s="271">
        <f t="shared" si="48"/>
        <v>0</v>
      </c>
      <c r="AC251" s="271" t="str">
        <f t="shared" si="49"/>
        <v>0</v>
      </c>
      <c r="AD251" s="271" t="e">
        <f>VLOOKUP($AC251,デモテーブル[#All],2,FALSE)</f>
        <v>#N/A</v>
      </c>
      <c r="AE251" s="271">
        <f t="shared" si="52"/>
        <v>0</v>
      </c>
      <c r="AF251" s="271">
        <f t="shared" si="52"/>
        <v>0</v>
      </c>
      <c r="AG251" s="271">
        <f t="shared" si="52"/>
        <v>0</v>
      </c>
      <c r="AH251" s="271">
        <f t="shared" si="52"/>
        <v>0</v>
      </c>
      <c r="AI251" s="271">
        <f t="shared" si="52"/>
        <v>0</v>
      </c>
      <c r="AJ251" s="271">
        <f t="shared" si="52"/>
        <v>0</v>
      </c>
      <c r="AK251" s="271">
        <f t="shared" si="52"/>
        <v>0</v>
      </c>
      <c r="AL251" s="271">
        <f t="shared" si="52"/>
        <v>0</v>
      </c>
      <c r="AM251" s="271">
        <f t="shared" si="52"/>
        <v>0</v>
      </c>
      <c r="AN251" s="271">
        <f t="shared" si="52"/>
        <v>0</v>
      </c>
      <c r="AO251" s="271">
        <f t="shared" si="52"/>
        <v>0</v>
      </c>
      <c r="AP251" s="274">
        <f t="shared" si="52"/>
        <v>0</v>
      </c>
      <c r="AQ251" s="271">
        <f t="shared" si="52"/>
        <v>0</v>
      </c>
      <c r="AR251" s="275">
        <f t="shared" si="52"/>
        <v>0</v>
      </c>
      <c r="AS251" s="276" t="e">
        <f t="shared" si="51"/>
        <v>#DIV/0!</v>
      </c>
      <c r="AT251" s="85"/>
      <c r="AU251" s="85"/>
      <c r="AV251" s="271" t="e">
        <f>VLOOKUP($AC251,デモテーブル[#All],3,FALSE)</f>
        <v>#N/A</v>
      </c>
      <c r="AW251" s="271" t="e">
        <f>VLOOKUP($AC251,デモテーブル[#All],4,FALSE)</f>
        <v>#N/A</v>
      </c>
      <c r="AX251" s="271" t="e">
        <f>VLOOKUP($AC251,デモテーブル[#All],5,FALSE)</f>
        <v>#N/A</v>
      </c>
      <c r="AY251" s="271" t="e">
        <f>VLOOKUP($AC251,デモテーブル[#All],6,FALSE)</f>
        <v>#N/A</v>
      </c>
      <c r="AZ251" s="271" t="e">
        <f>VLOOKUP($AC251,デモテーブル[#All],7,FALSE)</f>
        <v>#N/A</v>
      </c>
      <c r="BA251" s="271" t="e">
        <f>VLOOKUP($AC251,デモテーブル[#All],12,FALSE)</f>
        <v>#N/A</v>
      </c>
      <c r="BB251" s="271" t="e">
        <f>VLOOKUP($AC251,デモテーブル[#All],13,FALSE)</f>
        <v>#N/A</v>
      </c>
    </row>
    <row r="252" spans="2:54" x14ac:dyDescent="0.15">
      <c r="B252" s="76">
        <v>44819</v>
      </c>
      <c r="C252" s="164">
        <v>251</v>
      </c>
      <c r="D252" s="73" t="s">
        <v>181</v>
      </c>
      <c r="E252" t="s">
        <v>573</v>
      </c>
      <c r="H252" s="271"/>
      <c r="I252" s="271"/>
      <c r="J252" s="271"/>
      <c r="K252" s="271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64"/>
      <c r="AA252" s="264"/>
      <c r="AB252" s="271">
        <f t="shared" si="48"/>
        <v>0</v>
      </c>
      <c r="AC252" s="271" t="str">
        <f t="shared" si="49"/>
        <v>0</v>
      </c>
      <c r="AD252" s="271" t="e">
        <f>VLOOKUP($AC252,デモテーブル[#All],2,FALSE)</f>
        <v>#N/A</v>
      </c>
      <c r="AE252" s="271">
        <f t="shared" si="52"/>
        <v>0</v>
      </c>
      <c r="AF252" s="271">
        <f t="shared" si="52"/>
        <v>0</v>
      </c>
      <c r="AG252" s="271">
        <f t="shared" si="52"/>
        <v>0</v>
      </c>
      <c r="AH252" s="271">
        <f t="shared" si="52"/>
        <v>0</v>
      </c>
      <c r="AI252" s="271">
        <f t="shared" si="52"/>
        <v>0</v>
      </c>
      <c r="AJ252" s="271">
        <f t="shared" si="52"/>
        <v>0</v>
      </c>
      <c r="AK252" s="271">
        <f t="shared" si="52"/>
        <v>0</v>
      </c>
      <c r="AL252" s="271">
        <f t="shared" si="52"/>
        <v>0</v>
      </c>
      <c r="AM252" s="271">
        <f t="shared" si="52"/>
        <v>0</v>
      </c>
      <c r="AN252" s="271">
        <f t="shared" si="52"/>
        <v>0</v>
      </c>
      <c r="AO252" s="271">
        <f t="shared" si="52"/>
        <v>0</v>
      </c>
      <c r="AP252" s="274">
        <f t="shared" si="52"/>
        <v>0</v>
      </c>
      <c r="AQ252" s="271">
        <f t="shared" si="52"/>
        <v>0</v>
      </c>
      <c r="AR252" s="275">
        <f t="shared" si="52"/>
        <v>0</v>
      </c>
      <c r="AS252" s="276" t="e">
        <f t="shared" si="51"/>
        <v>#DIV/0!</v>
      </c>
      <c r="AT252" s="85"/>
      <c r="AU252" s="85"/>
      <c r="AV252" s="271" t="e">
        <f>VLOOKUP($AC252,デモテーブル[#All],3,FALSE)</f>
        <v>#N/A</v>
      </c>
      <c r="AW252" s="271" t="e">
        <f>VLOOKUP($AC252,デモテーブル[#All],4,FALSE)</f>
        <v>#N/A</v>
      </c>
      <c r="AX252" s="271" t="e">
        <f>VLOOKUP($AC252,デモテーブル[#All],5,FALSE)</f>
        <v>#N/A</v>
      </c>
      <c r="AY252" s="271" t="e">
        <f>VLOOKUP($AC252,デモテーブル[#All],6,FALSE)</f>
        <v>#N/A</v>
      </c>
      <c r="AZ252" s="271" t="e">
        <f>VLOOKUP($AC252,デモテーブル[#All],7,FALSE)</f>
        <v>#N/A</v>
      </c>
      <c r="BA252" s="271" t="e">
        <f>VLOOKUP($AC252,デモテーブル[#All],12,FALSE)</f>
        <v>#N/A</v>
      </c>
      <c r="BB252" s="271" t="e">
        <f>VLOOKUP($AC252,デモテーブル[#All],13,FALSE)</f>
        <v>#N/A</v>
      </c>
    </row>
    <row r="253" spans="2:54" x14ac:dyDescent="0.15">
      <c r="B253" s="76">
        <v>44819</v>
      </c>
      <c r="C253" s="164">
        <v>252</v>
      </c>
      <c r="D253" s="73" t="s">
        <v>181</v>
      </c>
      <c r="E253" t="s">
        <v>573</v>
      </c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64"/>
      <c r="AA253" s="264"/>
      <c r="AB253" s="271">
        <f t="shared" si="48"/>
        <v>0</v>
      </c>
      <c r="AC253" s="271" t="str">
        <f t="shared" si="49"/>
        <v>0</v>
      </c>
      <c r="AD253" s="271" t="e">
        <f>VLOOKUP($AC253,デモテーブル[#All],2,FALSE)</f>
        <v>#N/A</v>
      </c>
      <c r="AE253" s="271">
        <f t="shared" si="52"/>
        <v>0</v>
      </c>
      <c r="AF253" s="271">
        <f t="shared" si="52"/>
        <v>0</v>
      </c>
      <c r="AG253" s="271">
        <f t="shared" si="52"/>
        <v>0</v>
      </c>
      <c r="AH253" s="271">
        <f t="shared" si="52"/>
        <v>0</v>
      </c>
      <c r="AI253" s="271">
        <f t="shared" si="52"/>
        <v>0</v>
      </c>
      <c r="AJ253" s="271">
        <f t="shared" si="52"/>
        <v>0</v>
      </c>
      <c r="AK253" s="271">
        <f t="shared" si="52"/>
        <v>0</v>
      </c>
      <c r="AL253" s="271">
        <f t="shared" si="52"/>
        <v>0</v>
      </c>
      <c r="AM253" s="271">
        <f t="shared" si="52"/>
        <v>0</v>
      </c>
      <c r="AN253" s="271">
        <f t="shared" si="52"/>
        <v>0</v>
      </c>
      <c r="AO253" s="271">
        <f t="shared" si="52"/>
        <v>0</v>
      </c>
      <c r="AP253" s="274">
        <f t="shared" si="52"/>
        <v>0</v>
      </c>
      <c r="AQ253" s="271">
        <f t="shared" si="52"/>
        <v>0</v>
      </c>
      <c r="AR253" s="275">
        <f t="shared" si="52"/>
        <v>0</v>
      </c>
      <c r="AS253" s="276" t="e">
        <f t="shared" si="51"/>
        <v>#DIV/0!</v>
      </c>
      <c r="AT253" s="85"/>
      <c r="AU253" s="85"/>
      <c r="AV253" s="271" t="e">
        <f>VLOOKUP($AC253,デモテーブル[#All],3,FALSE)</f>
        <v>#N/A</v>
      </c>
      <c r="AW253" s="271" t="e">
        <f>VLOOKUP($AC253,デモテーブル[#All],4,FALSE)</f>
        <v>#N/A</v>
      </c>
      <c r="AX253" s="271" t="e">
        <f>VLOOKUP($AC253,デモテーブル[#All],5,FALSE)</f>
        <v>#N/A</v>
      </c>
      <c r="AY253" s="271" t="e">
        <f>VLOOKUP($AC253,デモテーブル[#All],6,FALSE)</f>
        <v>#N/A</v>
      </c>
      <c r="AZ253" s="271" t="e">
        <f>VLOOKUP($AC253,デモテーブル[#All],7,FALSE)</f>
        <v>#N/A</v>
      </c>
      <c r="BA253" s="271" t="e">
        <f>VLOOKUP($AC253,デモテーブル[#All],12,FALSE)</f>
        <v>#N/A</v>
      </c>
      <c r="BB253" s="271" t="e">
        <f>VLOOKUP($AC253,デモテーブル[#All],13,FALSE)</f>
        <v>#N/A</v>
      </c>
    </row>
    <row r="254" spans="2:54" x14ac:dyDescent="0.15">
      <c r="B254" s="76">
        <v>44819</v>
      </c>
      <c r="C254" s="164">
        <v>253</v>
      </c>
      <c r="D254" s="73" t="s">
        <v>181</v>
      </c>
      <c r="E254" t="s">
        <v>573</v>
      </c>
      <c r="H254" s="271"/>
      <c r="I254" s="271"/>
      <c r="J254" s="271"/>
      <c r="K254" s="271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64"/>
      <c r="AA254" s="264"/>
      <c r="AB254" s="271">
        <f t="shared" si="48"/>
        <v>0</v>
      </c>
      <c r="AC254" s="271" t="str">
        <f t="shared" si="49"/>
        <v>0</v>
      </c>
      <c r="AD254" s="271" t="e">
        <f>VLOOKUP($AC254,デモテーブル[#All],2,FALSE)</f>
        <v>#N/A</v>
      </c>
      <c r="AE254" s="271">
        <f t="shared" si="52"/>
        <v>0</v>
      </c>
      <c r="AF254" s="271">
        <f t="shared" si="52"/>
        <v>0</v>
      </c>
      <c r="AG254" s="271">
        <f t="shared" si="52"/>
        <v>0</v>
      </c>
      <c r="AH254" s="271">
        <f t="shared" si="52"/>
        <v>0</v>
      </c>
      <c r="AI254" s="271">
        <f t="shared" si="52"/>
        <v>0</v>
      </c>
      <c r="AJ254" s="271">
        <f t="shared" si="52"/>
        <v>0</v>
      </c>
      <c r="AK254" s="271">
        <f t="shared" si="52"/>
        <v>0</v>
      </c>
      <c r="AL254" s="271">
        <f t="shared" si="52"/>
        <v>0</v>
      </c>
      <c r="AM254" s="271">
        <f t="shared" si="52"/>
        <v>0</v>
      </c>
      <c r="AN254" s="271">
        <f t="shared" si="52"/>
        <v>0</v>
      </c>
      <c r="AO254" s="271">
        <f t="shared" si="52"/>
        <v>0</v>
      </c>
      <c r="AP254" s="274">
        <f t="shared" si="52"/>
        <v>0</v>
      </c>
      <c r="AQ254" s="271">
        <f t="shared" si="52"/>
        <v>0</v>
      </c>
      <c r="AR254" s="275">
        <f t="shared" si="52"/>
        <v>0</v>
      </c>
      <c r="AS254" s="276" t="e">
        <f t="shared" si="51"/>
        <v>#DIV/0!</v>
      </c>
      <c r="AT254" s="85"/>
      <c r="AU254" s="85"/>
      <c r="AV254" s="271" t="e">
        <f>VLOOKUP($AC254,デモテーブル[#All],3,FALSE)</f>
        <v>#N/A</v>
      </c>
      <c r="AW254" s="271" t="e">
        <f>VLOOKUP($AC254,デモテーブル[#All],4,FALSE)</f>
        <v>#N/A</v>
      </c>
      <c r="AX254" s="271" t="e">
        <f>VLOOKUP($AC254,デモテーブル[#All],5,FALSE)</f>
        <v>#N/A</v>
      </c>
      <c r="AY254" s="271" t="e">
        <f>VLOOKUP($AC254,デモテーブル[#All],6,FALSE)</f>
        <v>#N/A</v>
      </c>
      <c r="AZ254" s="271" t="e">
        <f>VLOOKUP($AC254,デモテーブル[#All],7,FALSE)</f>
        <v>#N/A</v>
      </c>
      <c r="BA254" s="271" t="e">
        <f>VLOOKUP($AC254,デモテーブル[#All],12,FALSE)</f>
        <v>#N/A</v>
      </c>
      <c r="BB254" s="271" t="e">
        <f>VLOOKUP($AC254,デモテーブル[#All],13,FALSE)</f>
        <v>#N/A</v>
      </c>
    </row>
    <row r="255" spans="2:54" x14ac:dyDescent="0.15">
      <c r="B255" s="76">
        <v>44819</v>
      </c>
      <c r="C255" s="164">
        <v>254</v>
      </c>
      <c r="D255" s="73" t="s">
        <v>181</v>
      </c>
      <c r="E255" t="s">
        <v>573</v>
      </c>
      <c r="H255" s="271"/>
      <c r="I255" s="271"/>
      <c r="J255" s="271"/>
      <c r="K255" s="271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64"/>
      <c r="AA255" s="264"/>
      <c r="AB255" s="271">
        <f t="shared" si="48"/>
        <v>0</v>
      </c>
      <c r="AC255" s="271" t="str">
        <f t="shared" si="49"/>
        <v>0</v>
      </c>
      <c r="AD255" s="271" t="e">
        <f>VLOOKUP($AC255,デモテーブル[#All],2,FALSE)</f>
        <v>#N/A</v>
      </c>
      <c r="AE255" s="271">
        <f t="shared" si="52"/>
        <v>0</v>
      </c>
      <c r="AF255" s="271">
        <f t="shared" si="52"/>
        <v>0</v>
      </c>
      <c r="AG255" s="271">
        <f t="shared" si="52"/>
        <v>0</v>
      </c>
      <c r="AH255" s="271">
        <f t="shared" si="52"/>
        <v>0</v>
      </c>
      <c r="AI255" s="271">
        <f t="shared" si="52"/>
        <v>0</v>
      </c>
      <c r="AJ255" s="271">
        <f t="shared" si="52"/>
        <v>0</v>
      </c>
      <c r="AK255" s="271">
        <f t="shared" si="52"/>
        <v>0</v>
      </c>
      <c r="AL255" s="271">
        <f t="shared" si="52"/>
        <v>0</v>
      </c>
      <c r="AM255" s="271">
        <f t="shared" si="52"/>
        <v>0</v>
      </c>
      <c r="AN255" s="271">
        <f t="shared" si="52"/>
        <v>0</v>
      </c>
      <c r="AO255" s="271">
        <f t="shared" si="52"/>
        <v>0</v>
      </c>
      <c r="AP255" s="274">
        <f t="shared" si="52"/>
        <v>0</v>
      </c>
      <c r="AQ255" s="271">
        <f t="shared" si="52"/>
        <v>0</v>
      </c>
      <c r="AR255" s="275">
        <f t="shared" si="52"/>
        <v>0</v>
      </c>
      <c r="AS255" s="276" t="e">
        <f t="shared" si="51"/>
        <v>#DIV/0!</v>
      </c>
      <c r="AT255" s="85"/>
      <c r="AU255" s="85"/>
      <c r="AV255" s="271" t="e">
        <f>VLOOKUP($AC255,デモテーブル[#All],3,FALSE)</f>
        <v>#N/A</v>
      </c>
      <c r="AW255" s="271" t="e">
        <f>VLOOKUP($AC255,デモテーブル[#All],4,FALSE)</f>
        <v>#N/A</v>
      </c>
      <c r="AX255" s="271" t="e">
        <f>VLOOKUP($AC255,デモテーブル[#All],5,FALSE)</f>
        <v>#N/A</v>
      </c>
      <c r="AY255" s="271" t="e">
        <f>VLOOKUP($AC255,デモテーブル[#All],6,FALSE)</f>
        <v>#N/A</v>
      </c>
      <c r="AZ255" s="271" t="e">
        <f>VLOOKUP($AC255,デモテーブル[#All],7,FALSE)</f>
        <v>#N/A</v>
      </c>
      <c r="BA255" s="271" t="e">
        <f>VLOOKUP($AC255,デモテーブル[#All],12,FALSE)</f>
        <v>#N/A</v>
      </c>
      <c r="BB255" s="271" t="e">
        <f>VLOOKUP($AC255,デモテーブル[#All],13,FALSE)</f>
        <v>#N/A</v>
      </c>
    </row>
    <row r="256" spans="2:54" x14ac:dyDescent="0.15">
      <c r="B256" s="76">
        <v>44819</v>
      </c>
      <c r="C256" s="164">
        <v>255</v>
      </c>
      <c r="D256" s="73" t="s">
        <v>181</v>
      </c>
      <c r="E256" t="s">
        <v>573</v>
      </c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64"/>
      <c r="AA256" s="264"/>
      <c r="AB256" s="271">
        <f t="shared" si="48"/>
        <v>0</v>
      </c>
      <c r="AC256" s="271" t="str">
        <f t="shared" si="49"/>
        <v>0</v>
      </c>
      <c r="AD256" s="271" t="e">
        <f>VLOOKUP($AC256,デモテーブル[#All],2,FALSE)</f>
        <v>#N/A</v>
      </c>
      <c r="AE256" s="271">
        <f t="shared" si="52"/>
        <v>0</v>
      </c>
      <c r="AF256" s="271">
        <f t="shared" si="52"/>
        <v>0</v>
      </c>
      <c r="AG256" s="271">
        <f t="shared" si="52"/>
        <v>0</v>
      </c>
      <c r="AH256" s="271">
        <f t="shared" si="52"/>
        <v>0</v>
      </c>
      <c r="AI256" s="271">
        <f t="shared" si="52"/>
        <v>0</v>
      </c>
      <c r="AJ256" s="271">
        <f t="shared" si="52"/>
        <v>0</v>
      </c>
      <c r="AK256" s="271">
        <f t="shared" si="52"/>
        <v>0</v>
      </c>
      <c r="AL256" s="271">
        <f t="shared" si="52"/>
        <v>0</v>
      </c>
      <c r="AM256" s="271">
        <f t="shared" si="52"/>
        <v>0</v>
      </c>
      <c r="AN256" s="271">
        <f t="shared" si="52"/>
        <v>0</v>
      </c>
      <c r="AO256" s="271">
        <f t="shared" si="52"/>
        <v>0</v>
      </c>
      <c r="AP256" s="274">
        <f t="shared" si="52"/>
        <v>0</v>
      </c>
      <c r="AQ256" s="271">
        <f t="shared" si="52"/>
        <v>0</v>
      </c>
      <c r="AR256" s="275">
        <f t="shared" si="52"/>
        <v>0</v>
      </c>
      <c r="AS256" s="276" t="e">
        <f t="shared" si="51"/>
        <v>#DIV/0!</v>
      </c>
      <c r="AT256" s="85"/>
      <c r="AU256" s="85"/>
      <c r="AV256" s="271" t="e">
        <f>VLOOKUP($AC256,デモテーブル[#All],3,FALSE)</f>
        <v>#N/A</v>
      </c>
      <c r="AW256" s="271" t="e">
        <f>VLOOKUP($AC256,デモテーブル[#All],4,FALSE)</f>
        <v>#N/A</v>
      </c>
      <c r="AX256" s="271" t="e">
        <f>VLOOKUP($AC256,デモテーブル[#All],5,FALSE)</f>
        <v>#N/A</v>
      </c>
      <c r="AY256" s="271" t="e">
        <f>VLOOKUP($AC256,デモテーブル[#All],6,FALSE)</f>
        <v>#N/A</v>
      </c>
      <c r="AZ256" s="271" t="e">
        <f>VLOOKUP($AC256,デモテーブル[#All],7,FALSE)</f>
        <v>#N/A</v>
      </c>
      <c r="BA256" s="271" t="e">
        <f>VLOOKUP($AC256,デモテーブル[#All],12,FALSE)</f>
        <v>#N/A</v>
      </c>
      <c r="BB256" s="271" t="e">
        <f>VLOOKUP($AC256,デモテーブル[#All],13,FALSE)</f>
        <v>#N/A</v>
      </c>
    </row>
    <row r="257" spans="2:54" x14ac:dyDescent="0.15">
      <c r="B257" s="76">
        <v>44819</v>
      </c>
      <c r="C257" s="164">
        <v>256</v>
      </c>
      <c r="D257" s="73" t="s">
        <v>181</v>
      </c>
      <c r="E257" t="s">
        <v>573</v>
      </c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64"/>
      <c r="AA257" s="264"/>
      <c r="AB257" s="271">
        <f t="shared" si="48"/>
        <v>0</v>
      </c>
      <c r="AC257" s="271" t="str">
        <f t="shared" si="49"/>
        <v>0</v>
      </c>
      <c r="AD257" s="271" t="e">
        <f>VLOOKUP($AC257,デモテーブル[#All],2,FALSE)</f>
        <v>#N/A</v>
      </c>
      <c r="AE257" s="271">
        <f t="shared" si="52"/>
        <v>0</v>
      </c>
      <c r="AF257" s="271">
        <f t="shared" si="52"/>
        <v>0</v>
      </c>
      <c r="AG257" s="271">
        <f t="shared" si="52"/>
        <v>0</v>
      </c>
      <c r="AH257" s="271">
        <f t="shared" si="52"/>
        <v>0</v>
      </c>
      <c r="AI257" s="271">
        <f t="shared" si="52"/>
        <v>0</v>
      </c>
      <c r="AJ257" s="271">
        <f t="shared" si="52"/>
        <v>0</v>
      </c>
      <c r="AK257" s="271">
        <f t="shared" si="52"/>
        <v>0</v>
      </c>
      <c r="AL257" s="271">
        <f t="shared" si="52"/>
        <v>0</v>
      </c>
      <c r="AM257" s="271">
        <f t="shared" si="52"/>
        <v>0</v>
      </c>
      <c r="AN257" s="271">
        <f t="shared" si="52"/>
        <v>0</v>
      </c>
      <c r="AO257" s="271">
        <f t="shared" si="52"/>
        <v>0</v>
      </c>
      <c r="AP257" s="274">
        <f t="shared" si="52"/>
        <v>0</v>
      </c>
      <c r="AQ257" s="271">
        <f t="shared" si="52"/>
        <v>0</v>
      </c>
      <c r="AR257" s="275">
        <f t="shared" si="52"/>
        <v>0</v>
      </c>
      <c r="AS257" s="276" t="e">
        <f t="shared" si="51"/>
        <v>#DIV/0!</v>
      </c>
      <c r="AT257" s="85"/>
      <c r="AU257" s="85"/>
      <c r="AV257" s="271" t="e">
        <f>VLOOKUP($AC257,デモテーブル[#All],3,FALSE)</f>
        <v>#N/A</v>
      </c>
      <c r="AW257" s="271" t="e">
        <f>VLOOKUP($AC257,デモテーブル[#All],4,FALSE)</f>
        <v>#N/A</v>
      </c>
      <c r="AX257" s="271" t="e">
        <f>VLOOKUP($AC257,デモテーブル[#All],5,FALSE)</f>
        <v>#N/A</v>
      </c>
      <c r="AY257" s="271" t="e">
        <f>VLOOKUP($AC257,デモテーブル[#All],6,FALSE)</f>
        <v>#N/A</v>
      </c>
      <c r="AZ257" s="271" t="e">
        <f>VLOOKUP($AC257,デモテーブル[#All],7,FALSE)</f>
        <v>#N/A</v>
      </c>
      <c r="BA257" s="271" t="e">
        <f>VLOOKUP($AC257,デモテーブル[#All],12,FALSE)</f>
        <v>#N/A</v>
      </c>
      <c r="BB257" s="271" t="e">
        <f>VLOOKUP($AC257,デモテーブル[#All],13,FALSE)</f>
        <v>#N/A</v>
      </c>
    </row>
    <row r="258" spans="2:54" x14ac:dyDescent="0.15">
      <c r="B258" s="76">
        <v>44819</v>
      </c>
      <c r="C258" s="164">
        <v>257</v>
      </c>
      <c r="D258" s="73" t="s">
        <v>181</v>
      </c>
      <c r="E258" t="s">
        <v>573</v>
      </c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64"/>
      <c r="AA258" s="264"/>
      <c r="AB258" s="271">
        <f t="shared" si="48"/>
        <v>0</v>
      </c>
      <c r="AC258" s="271" t="str">
        <f t="shared" si="49"/>
        <v>0</v>
      </c>
      <c r="AD258" s="271" t="e">
        <f>VLOOKUP($AC258,デモテーブル[#All],2,FALSE)</f>
        <v>#N/A</v>
      </c>
      <c r="AE258" s="271">
        <f t="shared" si="52"/>
        <v>0</v>
      </c>
      <c r="AF258" s="271">
        <f t="shared" si="52"/>
        <v>0</v>
      </c>
      <c r="AG258" s="271">
        <f t="shared" si="52"/>
        <v>0</v>
      </c>
      <c r="AH258" s="271">
        <f t="shared" si="52"/>
        <v>0</v>
      </c>
      <c r="AI258" s="271">
        <f t="shared" si="52"/>
        <v>0</v>
      </c>
      <c r="AJ258" s="271">
        <f t="shared" si="52"/>
        <v>0</v>
      </c>
      <c r="AK258" s="271">
        <f t="shared" si="52"/>
        <v>0</v>
      </c>
      <c r="AL258" s="271">
        <f t="shared" si="52"/>
        <v>0</v>
      </c>
      <c r="AM258" s="271">
        <f t="shared" si="52"/>
        <v>0</v>
      </c>
      <c r="AN258" s="271">
        <f t="shared" si="52"/>
        <v>0</v>
      </c>
      <c r="AO258" s="271">
        <f t="shared" si="52"/>
        <v>0</v>
      </c>
      <c r="AP258" s="274">
        <f t="shared" si="52"/>
        <v>0</v>
      </c>
      <c r="AQ258" s="271">
        <f t="shared" si="52"/>
        <v>0</v>
      </c>
      <c r="AR258" s="275">
        <f t="shared" si="52"/>
        <v>0</v>
      </c>
      <c r="AS258" s="276" t="e">
        <f t="shared" si="51"/>
        <v>#DIV/0!</v>
      </c>
      <c r="AT258" s="85"/>
      <c r="AU258" s="85"/>
      <c r="AV258" s="271" t="e">
        <f>VLOOKUP($AC258,デモテーブル[#All],3,FALSE)</f>
        <v>#N/A</v>
      </c>
      <c r="AW258" s="271" t="e">
        <f>VLOOKUP($AC258,デモテーブル[#All],4,FALSE)</f>
        <v>#N/A</v>
      </c>
      <c r="AX258" s="271" t="e">
        <f>VLOOKUP($AC258,デモテーブル[#All],5,FALSE)</f>
        <v>#N/A</v>
      </c>
      <c r="AY258" s="271" t="e">
        <f>VLOOKUP($AC258,デモテーブル[#All],6,FALSE)</f>
        <v>#N/A</v>
      </c>
      <c r="AZ258" s="271" t="e">
        <f>VLOOKUP($AC258,デモテーブル[#All],7,FALSE)</f>
        <v>#N/A</v>
      </c>
      <c r="BA258" s="271" t="e">
        <f>VLOOKUP($AC258,デモテーブル[#All],12,FALSE)</f>
        <v>#N/A</v>
      </c>
      <c r="BB258" s="271" t="e">
        <f>VLOOKUP($AC258,デモテーブル[#All],13,FALSE)</f>
        <v>#N/A</v>
      </c>
    </row>
    <row r="259" spans="2:54" x14ac:dyDescent="0.15">
      <c r="B259" s="76">
        <v>44819</v>
      </c>
      <c r="C259" s="164">
        <v>258</v>
      </c>
      <c r="D259" s="73" t="s">
        <v>181</v>
      </c>
      <c r="E259" t="s">
        <v>573</v>
      </c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64"/>
      <c r="AA259" s="264"/>
      <c r="AB259" s="271">
        <f t="shared" si="48"/>
        <v>0</v>
      </c>
      <c r="AC259" s="271" t="str">
        <f t="shared" si="49"/>
        <v>0</v>
      </c>
      <c r="AD259" s="271" t="e">
        <f>VLOOKUP($AC259,デモテーブル[#All],2,FALSE)</f>
        <v>#N/A</v>
      </c>
      <c r="AE259" s="271">
        <f t="shared" si="52"/>
        <v>0</v>
      </c>
      <c r="AF259" s="271">
        <f t="shared" si="52"/>
        <v>0</v>
      </c>
      <c r="AG259" s="271">
        <f t="shared" si="52"/>
        <v>0</v>
      </c>
      <c r="AH259" s="271">
        <f t="shared" si="52"/>
        <v>0</v>
      </c>
      <c r="AI259" s="271">
        <f t="shared" si="52"/>
        <v>0</v>
      </c>
      <c r="AJ259" s="271">
        <f t="shared" si="52"/>
        <v>0</v>
      </c>
      <c r="AK259" s="271">
        <f t="shared" si="52"/>
        <v>0</v>
      </c>
      <c r="AL259" s="271">
        <f t="shared" si="52"/>
        <v>0</v>
      </c>
      <c r="AM259" s="271">
        <f t="shared" si="52"/>
        <v>0</v>
      </c>
      <c r="AN259" s="271">
        <f t="shared" si="52"/>
        <v>0</v>
      </c>
      <c r="AO259" s="271">
        <f t="shared" si="52"/>
        <v>0</v>
      </c>
      <c r="AP259" s="274">
        <f t="shared" si="52"/>
        <v>0</v>
      </c>
      <c r="AQ259" s="271">
        <f t="shared" si="52"/>
        <v>0</v>
      </c>
      <c r="AR259" s="275">
        <f t="shared" si="52"/>
        <v>0</v>
      </c>
      <c r="AS259" s="276" t="e">
        <f t="shared" si="51"/>
        <v>#DIV/0!</v>
      </c>
      <c r="AT259" s="85"/>
      <c r="AU259" s="85"/>
      <c r="AV259" s="271" t="e">
        <f>VLOOKUP($AC259,デモテーブル[#All],3,FALSE)</f>
        <v>#N/A</v>
      </c>
      <c r="AW259" s="271" t="e">
        <f>VLOOKUP($AC259,デモテーブル[#All],4,FALSE)</f>
        <v>#N/A</v>
      </c>
      <c r="AX259" s="271" t="e">
        <f>VLOOKUP($AC259,デモテーブル[#All],5,FALSE)</f>
        <v>#N/A</v>
      </c>
      <c r="AY259" s="271" t="e">
        <f>VLOOKUP($AC259,デモテーブル[#All],6,FALSE)</f>
        <v>#N/A</v>
      </c>
      <c r="AZ259" s="271" t="e">
        <f>VLOOKUP($AC259,デモテーブル[#All],7,FALSE)</f>
        <v>#N/A</v>
      </c>
      <c r="BA259" s="271" t="e">
        <f>VLOOKUP($AC259,デモテーブル[#All],12,FALSE)</f>
        <v>#N/A</v>
      </c>
      <c r="BB259" s="271" t="e">
        <f>VLOOKUP($AC259,デモテーブル[#All],13,FALSE)</f>
        <v>#N/A</v>
      </c>
    </row>
    <row r="260" spans="2:54" x14ac:dyDescent="0.15">
      <c r="B260" s="76">
        <v>44819</v>
      </c>
      <c r="C260" s="164">
        <v>259</v>
      </c>
      <c r="D260" s="73" t="s">
        <v>181</v>
      </c>
      <c r="E260" t="s">
        <v>573</v>
      </c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64"/>
      <c r="AA260" s="264"/>
      <c r="AB260" s="271">
        <f t="shared" si="48"/>
        <v>0</v>
      </c>
      <c r="AC260" s="271" t="str">
        <f t="shared" si="49"/>
        <v>0</v>
      </c>
      <c r="AD260" s="271" t="e">
        <f>VLOOKUP($AC260,デモテーブル[#All],2,FALSE)</f>
        <v>#N/A</v>
      </c>
      <c r="AE260" s="271">
        <f t="shared" si="52"/>
        <v>0</v>
      </c>
      <c r="AF260" s="271">
        <f t="shared" si="52"/>
        <v>0</v>
      </c>
      <c r="AG260" s="271">
        <f t="shared" si="52"/>
        <v>0</v>
      </c>
      <c r="AH260" s="271">
        <f t="shared" si="52"/>
        <v>0</v>
      </c>
      <c r="AI260" s="271">
        <f t="shared" si="52"/>
        <v>0</v>
      </c>
      <c r="AJ260" s="271">
        <f t="shared" si="52"/>
        <v>0</v>
      </c>
      <c r="AK260" s="271">
        <f t="shared" si="52"/>
        <v>0</v>
      </c>
      <c r="AL260" s="271">
        <f t="shared" si="52"/>
        <v>0</v>
      </c>
      <c r="AM260" s="271">
        <f t="shared" si="52"/>
        <v>0</v>
      </c>
      <c r="AN260" s="271">
        <f t="shared" si="52"/>
        <v>0</v>
      </c>
      <c r="AO260" s="271">
        <f t="shared" si="52"/>
        <v>0</v>
      </c>
      <c r="AP260" s="274">
        <f t="shared" si="52"/>
        <v>0</v>
      </c>
      <c r="AQ260" s="271">
        <f t="shared" si="52"/>
        <v>0</v>
      </c>
      <c r="AR260" s="275">
        <f t="shared" si="52"/>
        <v>0</v>
      </c>
      <c r="AS260" s="276" t="e">
        <f t="shared" si="51"/>
        <v>#DIV/0!</v>
      </c>
      <c r="AT260" s="85"/>
      <c r="AU260" s="85"/>
      <c r="AV260" s="271" t="e">
        <f>VLOOKUP($AC260,デモテーブル[#All],3,FALSE)</f>
        <v>#N/A</v>
      </c>
      <c r="AW260" s="271" t="e">
        <f>VLOOKUP($AC260,デモテーブル[#All],4,FALSE)</f>
        <v>#N/A</v>
      </c>
      <c r="AX260" s="271" t="e">
        <f>VLOOKUP($AC260,デモテーブル[#All],5,FALSE)</f>
        <v>#N/A</v>
      </c>
      <c r="AY260" s="271" t="e">
        <f>VLOOKUP($AC260,デモテーブル[#All],6,FALSE)</f>
        <v>#N/A</v>
      </c>
      <c r="AZ260" s="271" t="e">
        <f>VLOOKUP($AC260,デモテーブル[#All],7,FALSE)</f>
        <v>#N/A</v>
      </c>
      <c r="BA260" s="271" t="e">
        <f>VLOOKUP($AC260,デモテーブル[#All],12,FALSE)</f>
        <v>#N/A</v>
      </c>
      <c r="BB260" s="271" t="e">
        <f>VLOOKUP($AC260,デモテーブル[#All],13,FALSE)</f>
        <v>#N/A</v>
      </c>
    </row>
    <row r="261" spans="2:54" x14ac:dyDescent="0.15">
      <c r="B261" s="76">
        <v>44819</v>
      </c>
      <c r="C261" s="164">
        <v>260</v>
      </c>
      <c r="D261" s="73" t="s">
        <v>181</v>
      </c>
      <c r="E261" t="s">
        <v>573</v>
      </c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64"/>
      <c r="AA261" s="264"/>
      <c r="AB261" s="271">
        <f t="shared" si="48"/>
        <v>0</v>
      </c>
      <c r="AC261" s="271" t="str">
        <f t="shared" si="49"/>
        <v>0</v>
      </c>
      <c r="AD261" s="271" t="e">
        <f>VLOOKUP($AC261,デモテーブル[#All],2,FALSE)</f>
        <v>#N/A</v>
      </c>
      <c r="AE261" s="271">
        <f t="shared" si="52"/>
        <v>0</v>
      </c>
      <c r="AF261" s="271">
        <f t="shared" si="52"/>
        <v>0</v>
      </c>
      <c r="AG261" s="271">
        <f t="shared" si="52"/>
        <v>0</v>
      </c>
      <c r="AH261" s="271">
        <f t="shared" si="52"/>
        <v>0</v>
      </c>
      <c r="AI261" s="271">
        <f t="shared" si="52"/>
        <v>0</v>
      </c>
      <c r="AJ261" s="271">
        <f t="shared" si="52"/>
        <v>0</v>
      </c>
      <c r="AK261" s="271">
        <f t="shared" si="52"/>
        <v>0</v>
      </c>
      <c r="AL261" s="271">
        <f t="shared" si="52"/>
        <v>0</v>
      </c>
      <c r="AM261" s="271">
        <f t="shared" si="52"/>
        <v>0</v>
      </c>
      <c r="AN261" s="271">
        <f t="shared" si="52"/>
        <v>0</v>
      </c>
      <c r="AO261" s="271">
        <f t="shared" si="52"/>
        <v>0</v>
      </c>
      <c r="AP261" s="274">
        <f t="shared" si="52"/>
        <v>0</v>
      </c>
      <c r="AQ261" s="271">
        <f t="shared" si="52"/>
        <v>0</v>
      </c>
      <c r="AR261" s="275">
        <f t="shared" si="52"/>
        <v>0</v>
      </c>
      <c r="AS261" s="276" t="e">
        <f t="shared" si="51"/>
        <v>#DIV/0!</v>
      </c>
      <c r="AT261" s="85"/>
      <c r="AU261" s="85"/>
      <c r="AV261" s="271" t="e">
        <f>VLOOKUP($AC261,デモテーブル[#All],3,FALSE)</f>
        <v>#N/A</v>
      </c>
      <c r="AW261" s="271" t="e">
        <f>VLOOKUP($AC261,デモテーブル[#All],4,FALSE)</f>
        <v>#N/A</v>
      </c>
      <c r="AX261" s="271" t="e">
        <f>VLOOKUP($AC261,デモテーブル[#All],5,FALSE)</f>
        <v>#N/A</v>
      </c>
      <c r="AY261" s="271" t="e">
        <f>VLOOKUP($AC261,デモテーブル[#All],6,FALSE)</f>
        <v>#N/A</v>
      </c>
      <c r="AZ261" s="271" t="e">
        <f>VLOOKUP($AC261,デモテーブル[#All],7,FALSE)</f>
        <v>#N/A</v>
      </c>
      <c r="BA261" s="271" t="e">
        <f>VLOOKUP($AC261,デモテーブル[#All],12,FALSE)</f>
        <v>#N/A</v>
      </c>
      <c r="BB261" s="271" t="e">
        <f>VLOOKUP($AC261,デモテーブル[#All],13,FALSE)</f>
        <v>#N/A</v>
      </c>
    </row>
    <row r="262" spans="2:54" x14ac:dyDescent="0.15">
      <c r="B262" s="76">
        <v>44819</v>
      </c>
      <c r="C262" s="164">
        <v>261</v>
      </c>
      <c r="D262" s="73" t="s">
        <v>181</v>
      </c>
      <c r="E262" t="s">
        <v>573</v>
      </c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64"/>
      <c r="AA262" s="264"/>
      <c r="AB262" s="271">
        <f t="shared" si="48"/>
        <v>0</v>
      </c>
      <c r="AC262" s="271" t="str">
        <f t="shared" si="49"/>
        <v>0</v>
      </c>
      <c r="AD262" s="271" t="e">
        <f>VLOOKUP($AC262,デモテーブル[#All],2,FALSE)</f>
        <v>#N/A</v>
      </c>
      <c r="AE262" s="271">
        <f t="shared" si="52"/>
        <v>0</v>
      </c>
      <c r="AF262" s="271">
        <f t="shared" si="52"/>
        <v>0</v>
      </c>
      <c r="AG262" s="271">
        <f t="shared" si="52"/>
        <v>0</v>
      </c>
      <c r="AH262" s="271">
        <f t="shared" si="52"/>
        <v>0</v>
      </c>
      <c r="AI262" s="271">
        <f t="shared" si="52"/>
        <v>0</v>
      </c>
      <c r="AJ262" s="271">
        <f t="shared" si="52"/>
        <v>0</v>
      </c>
      <c r="AK262" s="271">
        <f t="shared" si="52"/>
        <v>0</v>
      </c>
      <c r="AL262" s="271">
        <f t="shared" si="52"/>
        <v>0</v>
      </c>
      <c r="AM262" s="271">
        <f t="shared" si="52"/>
        <v>0</v>
      </c>
      <c r="AN262" s="271">
        <f t="shared" si="52"/>
        <v>0</v>
      </c>
      <c r="AO262" s="271">
        <f t="shared" si="52"/>
        <v>0</v>
      </c>
      <c r="AP262" s="274">
        <f t="shared" si="52"/>
        <v>0</v>
      </c>
      <c r="AQ262" s="271">
        <f t="shared" si="52"/>
        <v>0</v>
      </c>
      <c r="AR262" s="275">
        <f t="shared" si="52"/>
        <v>0</v>
      </c>
      <c r="AS262" s="276" t="e">
        <f t="shared" si="51"/>
        <v>#DIV/0!</v>
      </c>
      <c r="AT262" s="85"/>
      <c r="AU262" s="85"/>
      <c r="AV262" s="271" t="e">
        <f>VLOOKUP($AC262,デモテーブル[#All],3,FALSE)</f>
        <v>#N/A</v>
      </c>
      <c r="AW262" s="271" t="e">
        <f>VLOOKUP($AC262,デモテーブル[#All],4,FALSE)</f>
        <v>#N/A</v>
      </c>
      <c r="AX262" s="271" t="e">
        <f>VLOOKUP($AC262,デモテーブル[#All],5,FALSE)</f>
        <v>#N/A</v>
      </c>
      <c r="AY262" s="271" t="e">
        <f>VLOOKUP($AC262,デモテーブル[#All],6,FALSE)</f>
        <v>#N/A</v>
      </c>
      <c r="AZ262" s="271" t="e">
        <f>VLOOKUP($AC262,デモテーブル[#All],7,FALSE)</f>
        <v>#N/A</v>
      </c>
      <c r="BA262" s="271" t="e">
        <f>VLOOKUP($AC262,デモテーブル[#All],12,FALSE)</f>
        <v>#N/A</v>
      </c>
      <c r="BB262" s="271" t="e">
        <f>VLOOKUP($AC262,デモテーブル[#All],13,FALSE)</f>
        <v>#N/A</v>
      </c>
    </row>
    <row r="263" spans="2:54" x14ac:dyDescent="0.15">
      <c r="B263" s="76">
        <v>44819</v>
      </c>
      <c r="C263" s="164">
        <v>262</v>
      </c>
      <c r="D263" s="73" t="s">
        <v>181</v>
      </c>
      <c r="E263" t="s">
        <v>573</v>
      </c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64"/>
      <c r="AA263" s="264"/>
      <c r="AB263" s="271">
        <f t="shared" si="48"/>
        <v>0</v>
      </c>
      <c r="AC263" s="271" t="str">
        <f t="shared" si="49"/>
        <v>0</v>
      </c>
      <c r="AD263" s="271" t="e">
        <f>VLOOKUP($AC263,デモテーブル[#All],2,FALSE)</f>
        <v>#N/A</v>
      </c>
      <c r="AE263" s="271">
        <f t="shared" si="52"/>
        <v>0</v>
      </c>
      <c r="AF263" s="271">
        <f t="shared" si="52"/>
        <v>0</v>
      </c>
      <c r="AG263" s="271">
        <f t="shared" si="52"/>
        <v>0</v>
      </c>
      <c r="AH263" s="271">
        <f t="shared" si="52"/>
        <v>0</v>
      </c>
      <c r="AI263" s="271">
        <f t="shared" si="52"/>
        <v>0</v>
      </c>
      <c r="AJ263" s="271">
        <f t="shared" si="52"/>
        <v>0</v>
      </c>
      <c r="AK263" s="271">
        <f t="shared" si="52"/>
        <v>0</v>
      </c>
      <c r="AL263" s="271">
        <f t="shared" si="52"/>
        <v>0</v>
      </c>
      <c r="AM263" s="271">
        <f t="shared" si="52"/>
        <v>0</v>
      </c>
      <c r="AN263" s="271">
        <f t="shared" si="52"/>
        <v>0</v>
      </c>
      <c r="AO263" s="271">
        <f t="shared" si="52"/>
        <v>0</v>
      </c>
      <c r="AP263" s="274">
        <f t="shared" si="52"/>
        <v>0</v>
      </c>
      <c r="AQ263" s="271">
        <f t="shared" si="52"/>
        <v>0</v>
      </c>
      <c r="AR263" s="275">
        <f t="shared" si="52"/>
        <v>0</v>
      </c>
      <c r="AS263" s="276" t="e">
        <f t="shared" si="51"/>
        <v>#DIV/0!</v>
      </c>
      <c r="AT263" s="85"/>
      <c r="AU263" s="85"/>
      <c r="AV263" s="271" t="e">
        <f>VLOOKUP($AC263,デモテーブル[#All],3,FALSE)</f>
        <v>#N/A</v>
      </c>
      <c r="AW263" s="271" t="e">
        <f>VLOOKUP($AC263,デモテーブル[#All],4,FALSE)</f>
        <v>#N/A</v>
      </c>
      <c r="AX263" s="271" t="e">
        <f>VLOOKUP($AC263,デモテーブル[#All],5,FALSE)</f>
        <v>#N/A</v>
      </c>
      <c r="AY263" s="271" t="e">
        <f>VLOOKUP($AC263,デモテーブル[#All],6,FALSE)</f>
        <v>#N/A</v>
      </c>
      <c r="AZ263" s="271" t="e">
        <f>VLOOKUP($AC263,デモテーブル[#All],7,FALSE)</f>
        <v>#N/A</v>
      </c>
      <c r="BA263" s="271" t="e">
        <f>VLOOKUP($AC263,デモテーブル[#All],12,FALSE)</f>
        <v>#N/A</v>
      </c>
      <c r="BB263" s="271" t="e">
        <f>VLOOKUP($AC263,デモテーブル[#All],13,FALSE)</f>
        <v>#N/A</v>
      </c>
    </row>
    <row r="264" spans="2:54" x14ac:dyDescent="0.15">
      <c r="B264" s="76">
        <v>44819</v>
      </c>
      <c r="C264" s="164">
        <v>263</v>
      </c>
      <c r="D264" s="73" t="s">
        <v>181</v>
      </c>
      <c r="E264" t="s">
        <v>573</v>
      </c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64"/>
      <c r="AA264" s="264"/>
      <c r="AB264" s="271">
        <f t="shared" si="48"/>
        <v>0</v>
      </c>
      <c r="AC264" s="271" t="str">
        <f t="shared" si="49"/>
        <v>0</v>
      </c>
      <c r="AD264" s="271" t="e">
        <f>VLOOKUP($AC264,デモテーブル[#All],2,FALSE)</f>
        <v>#N/A</v>
      </c>
      <c r="AE264" s="271">
        <f t="shared" si="52"/>
        <v>0</v>
      </c>
      <c r="AF264" s="271">
        <f t="shared" si="52"/>
        <v>0</v>
      </c>
      <c r="AG264" s="271">
        <f t="shared" si="52"/>
        <v>0</v>
      </c>
      <c r="AH264" s="271">
        <f t="shared" si="52"/>
        <v>0</v>
      </c>
      <c r="AI264" s="271">
        <f t="shared" si="52"/>
        <v>0</v>
      </c>
      <c r="AJ264" s="271">
        <f t="shared" si="52"/>
        <v>0</v>
      </c>
      <c r="AK264" s="271">
        <f t="shared" si="52"/>
        <v>0</v>
      </c>
      <c r="AL264" s="271">
        <f t="shared" si="52"/>
        <v>0</v>
      </c>
      <c r="AM264" s="271">
        <f t="shared" si="52"/>
        <v>0</v>
      </c>
      <c r="AN264" s="271">
        <f t="shared" si="52"/>
        <v>0</v>
      </c>
      <c r="AO264" s="271">
        <f t="shared" si="52"/>
        <v>0</v>
      </c>
      <c r="AP264" s="274">
        <f t="shared" si="52"/>
        <v>0</v>
      </c>
      <c r="AQ264" s="271">
        <f t="shared" si="52"/>
        <v>0</v>
      </c>
      <c r="AR264" s="275">
        <f t="shared" si="52"/>
        <v>0</v>
      </c>
      <c r="AS264" s="276" t="e">
        <f t="shared" si="51"/>
        <v>#DIV/0!</v>
      </c>
      <c r="AT264" s="85"/>
      <c r="AU264" s="85"/>
      <c r="AV264" s="271" t="e">
        <f>VLOOKUP($AC264,デモテーブル[#All],3,FALSE)</f>
        <v>#N/A</v>
      </c>
      <c r="AW264" s="271" t="e">
        <f>VLOOKUP($AC264,デモテーブル[#All],4,FALSE)</f>
        <v>#N/A</v>
      </c>
      <c r="AX264" s="271" t="e">
        <f>VLOOKUP($AC264,デモテーブル[#All],5,FALSE)</f>
        <v>#N/A</v>
      </c>
      <c r="AY264" s="271" t="e">
        <f>VLOOKUP($AC264,デモテーブル[#All],6,FALSE)</f>
        <v>#N/A</v>
      </c>
      <c r="AZ264" s="271" t="e">
        <f>VLOOKUP($AC264,デモテーブル[#All],7,FALSE)</f>
        <v>#N/A</v>
      </c>
      <c r="BA264" s="271" t="e">
        <f>VLOOKUP($AC264,デモテーブル[#All],12,FALSE)</f>
        <v>#N/A</v>
      </c>
      <c r="BB264" s="271" t="e">
        <f>VLOOKUP($AC264,デモテーブル[#All],13,FALSE)</f>
        <v>#N/A</v>
      </c>
    </row>
    <row r="265" spans="2:54" x14ac:dyDescent="0.15">
      <c r="B265" s="76">
        <v>44819</v>
      </c>
      <c r="C265" s="164">
        <v>264</v>
      </c>
      <c r="D265" s="73" t="s">
        <v>181</v>
      </c>
      <c r="E265" t="s">
        <v>573</v>
      </c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64"/>
      <c r="AA265" s="264"/>
      <c r="AB265" s="271">
        <f t="shared" si="48"/>
        <v>0</v>
      </c>
      <c r="AC265" s="271" t="str">
        <f t="shared" si="49"/>
        <v>0</v>
      </c>
      <c r="AD265" s="271" t="e">
        <f>VLOOKUP($AC265,デモテーブル[#All],2,FALSE)</f>
        <v>#N/A</v>
      </c>
      <c r="AE265" s="271">
        <f t="shared" si="52"/>
        <v>0</v>
      </c>
      <c r="AF265" s="271">
        <f t="shared" si="52"/>
        <v>0</v>
      </c>
      <c r="AG265" s="271">
        <f t="shared" si="52"/>
        <v>0</v>
      </c>
      <c r="AH265" s="271">
        <f t="shared" si="52"/>
        <v>0</v>
      </c>
      <c r="AI265" s="271">
        <f t="shared" si="52"/>
        <v>0</v>
      </c>
      <c r="AJ265" s="271">
        <f t="shared" si="52"/>
        <v>0</v>
      </c>
      <c r="AK265" s="271">
        <f t="shared" si="52"/>
        <v>0</v>
      </c>
      <c r="AL265" s="271">
        <f t="shared" si="52"/>
        <v>0</v>
      </c>
      <c r="AM265" s="271">
        <f t="shared" si="52"/>
        <v>0</v>
      </c>
      <c r="AN265" s="271">
        <f t="shared" si="52"/>
        <v>0</v>
      </c>
      <c r="AO265" s="271">
        <f t="shared" si="52"/>
        <v>0</v>
      </c>
      <c r="AP265" s="274">
        <f t="shared" si="52"/>
        <v>0</v>
      </c>
      <c r="AQ265" s="271">
        <f t="shared" si="52"/>
        <v>0</v>
      </c>
      <c r="AR265" s="275">
        <f t="shared" si="52"/>
        <v>0</v>
      </c>
      <c r="AS265" s="276" t="e">
        <f t="shared" si="51"/>
        <v>#DIV/0!</v>
      </c>
      <c r="AT265" s="85"/>
      <c r="AU265" s="85"/>
      <c r="AV265" s="271" t="e">
        <f>VLOOKUP($AC265,デモテーブル[#All],3,FALSE)</f>
        <v>#N/A</v>
      </c>
      <c r="AW265" s="271" t="e">
        <f>VLOOKUP($AC265,デモテーブル[#All],4,FALSE)</f>
        <v>#N/A</v>
      </c>
      <c r="AX265" s="271" t="e">
        <f>VLOOKUP($AC265,デモテーブル[#All],5,FALSE)</f>
        <v>#N/A</v>
      </c>
      <c r="AY265" s="271" t="e">
        <f>VLOOKUP($AC265,デモテーブル[#All],6,FALSE)</f>
        <v>#N/A</v>
      </c>
      <c r="AZ265" s="271" t="e">
        <f>VLOOKUP($AC265,デモテーブル[#All],7,FALSE)</f>
        <v>#N/A</v>
      </c>
      <c r="BA265" s="271" t="e">
        <f>VLOOKUP($AC265,デモテーブル[#All],12,FALSE)</f>
        <v>#N/A</v>
      </c>
      <c r="BB265" s="271" t="e">
        <f>VLOOKUP($AC265,デモテーブル[#All],13,FALSE)</f>
        <v>#N/A</v>
      </c>
    </row>
    <row r="266" spans="2:54" x14ac:dyDescent="0.15">
      <c r="B266" s="76">
        <v>44819</v>
      </c>
      <c r="C266" s="164">
        <v>265</v>
      </c>
      <c r="D266" s="73" t="s">
        <v>181</v>
      </c>
      <c r="E266" t="s">
        <v>573</v>
      </c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64"/>
      <c r="AA266" s="264"/>
      <c r="AB266" s="271">
        <f t="shared" si="48"/>
        <v>0</v>
      </c>
      <c r="AC266" s="271" t="str">
        <f t="shared" si="49"/>
        <v>0</v>
      </c>
      <c r="AD266" s="271" t="e">
        <f>VLOOKUP($AC266,デモテーブル[#All],2,FALSE)</f>
        <v>#N/A</v>
      </c>
      <c r="AE266" s="271">
        <f t="shared" si="52"/>
        <v>0</v>
      </c>
      <c r="AF266" s="271">
        <f t="shared" si="52"/>
        <v>0</v>
      </c>
      <c r="AG266" s="271">
        <f t="shared" si="52"/>
        <v>0</v>
      </c>
      <c r="AH266" s="271">
        <f t="shared" si="52"/>
        <v>0</v>
      </c>
      <c r="AI266" s="271">
        <f t="shared" si="52"/>
        <v>0</v>
      </c>
      <c r="AJ266" s="271">
        <f t="shared" si="52"/>
        <v>0</v>
      </c>
      <c r="AK266" s="271">
        <f t="shared" si="52"/>
        <v>0</v>
      </c>
      <c r="AL266" s="271">
        <f t="shared" si="52"/>
        <v>0</v>
      </c>
      <c r="AM266" s="271">
        <f t="shared" si="52"/>
        <v>0</v>
      </c>
      <c r="AN266" s="271">
        <f t="shared" si="52"/>
        <v>0</v>
      </c>
      <c r="AO266" s="271">
        <f t="shared" si="52"/>
        <v>0</v>
      </c>
      <c r="AP266" s="274">
        <f t="shared" si="52"/>
        <v>0</v>
      </c>
      <c r="AQ266" s="271">
        <f t="shared" si="52"/>
        <v>0</v>
      </c>
      <c r="AR266" s="275">
        <f t="shared" si="52"/>
        <v>0</v>
      </c>
      <c r="AS266" s="276" t="e">
        <f t="shared" si="51"/>
        <v>#DIV/0!</v>
      </c>
      <c r="AT266" s="85"/>
      <c r="AU266" s="85"/>
      <c r="AV266" s="271" t="e">
        <f>VLOOKUP($AC266,デモテーブル[#All],3,FALSE)</f>
        <v>#N/A</v>
      </c>
      <c r="AW266" s="271" t="e">
        <f>VLOOKUP($AC266,デモテーブル[#All],4,FALSE)</f>
        <v>#N/A</v>
      </c>
      <c r="AX266" s="271" t="e">
        <f>VLOOKUP($AC266,デモテーブル[#All],5,FALSE)</f>
        <v>#N/A</v>
      </c>
      <c r="AY266" s="271" t="e">
        <f>VLOOKUP($AC266,デモテーブル[#All],6,FALSE)</f>
        <v>#N/A</v>
      </c>
      <c r="AZ266" s="271" t="e">
        <f>VLOOKUP($AC266,デモテーブル[#All],7,FALSE)</f>
        <v>#N/A</v>
      </c>
      <c r="BA266" s="271" t="e">
        <f>VLOOKUP($AC266,デモテーブル[#All],12,FALSE)</f>
        <v>#N/A</v>
      </c>
      <c r="BB266" s="271" t="e">
        <f>VLOOKUP($AC266,デモテーブル[#All],13,FALSE)</f>
        <v>#N/A</v>
      </c>
    </row>
    <row r="267" spans="2:54" ht="14.25" thickBot="1" x14ac:dyDescent="0.2">
      <c r="B267" s="76">
        <v>44819</v>
      </c>
      <c r="C267" s="164">
        <v>266</v>
      </c>
      <c r="D267" s="73" t="s">
        <v>181</v>
      </c>
      <c r="E267" t="s">
        <v>573</v>
      </c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64"/>
      <c r="AA267" s="264"/>
      <c r="AB267" s="271">
        <f t="shared" si="48"/>
        <v>0</v>
      </c>
      <c r="AC267" s="271" t="str">
        <f t="shared" si="49"/>
        <v>0</v>
      </c>
      <c r="AD267" s="271" t="e">
        <f>VLOOKUP($AC267,デモテーブル[#All],2,FALSE)</f>
        <v>#N/A</v>
      </c>
      <c r="AE267" s="271">
        <f t="shared" si="52"/>
        <v>0</v>
      </c>
      <c r="AF267" s="271">
        <f t="shared" si="52"/>
        <v>0</v>
      </c>
      <c r="AG267" s="271">
        <f t="shared" si="52"/>
        <v>0</v>
      </c>
      <c r="AH267" s="271">
        <f t="shared" ref="AH267:AR267" si="53">N267</f>
        <v>0</v>
      </c>
      <c r="AI267" s="271">
        <f t="shared" si="53"/>
        <v>0</v>
      </c>
      <c r="AJ267" s="271">
        <f t="shared" si="53"/>
        <v>0</v>
      </c>
      <c r="AK267" s="271">
        <f t="shared" si="53"/>
        <v>0</v>
      </c>
      <c r="AL267" s="271">
        <f t="shared" si="53"/>
        <v>0</v>
      </c>
      <c r="AM267" s="271">
        <f t="shared" si="53"/>
        <v>0</v>
      </c>
      <c r="AN267" s="271">
        <f t="shared" si="53"/>
        <v>0</v>
      </c>
      <c r="AO267" s="271">
        <f t="shared" si="53"/>
        <v>0</v>
      </c>
      <c r="AP267" s="274">
        <f t="shared" si="53"/>
        <v>0</v>
      </c>
      <c r="AQ267" s="271">
        <f t="shared" si="53"/>
        <v>0</v>
      </c>
      <c r="AR267" s="275">
        <f t="shared" si="53"/>
        <v>0</v>
      </c>
      <c r="AS267" s="276" t="e">
        <f t="shared" si="51"/>
        <v>#DIV/0!</v>
      </c>
      <c r="AT267" s="85"/>
      <c r="AU267" s="85"/>
      <c r="AV267" s="271" t="e">
        <f>VLOOKUP($AC267,デモテーブル[#All],3,FALSE)</f>
        <v>#N/A</v>
      </c>
      <c r="AW267" s="271" t="e">
        <f>VLOOKUP($AC267,デモテーブル[#All],4,FALSE)</f>
        <v>#N/A</v>
      </c>
      <c r="AX267" s="271" t="e">
        <f>VLOOKUP($AC267,デモテーブル[#All],5,FALSE)</f>
        <v>#N/A</v>
      </c>
      <c r="AY267" s="271" t="e">
        <f>VLOOKUP($AC267,デモテーブル[#All],6,FALSE)</f>
        <v>#N/A</v>
      </c>
      <c r="AZ267" s="271" t="e">
        <f>VLOOKUP($AC267,デモテーブル[#All],7,FALSE)</f>
        <v>#N/A</v>
      </c>
      <c r="BA267" s="271" t="e">
        <f>VLOOKUP($AC267,デモテーブル[#All],12,FALSE)</f>
        <v>#N/A</v>
      </c>
      <c r="BB267" s="271" t="e">
        <f>VLOOKUP($AC267,デモテーブル[#All],13,FALSE)</f>
        <v>#N/A</v>
      </c>
    </row>
    <row r="268" spans="2:54" ht="14.25" thickBot="1" x14ac:dyDescent="0.2">
      <c r="B268" s="76">
        <v>44819</v>
      </c>
      <c r="C268" s="164">
        <v>267</v>
      </c>
      <c r="D268" s="195" t="s">
        <v>553</v>
      </c>
      <c r="E268" s="52" t="s">
        <v>556</v>
      </c>
      <c r="F268" s="257" t="s">
        <v>557</v>
      </c>
      <c r="G268" s="258" t="s">
        <v>463</v>
      </c>
      <c r="H268" s="257" t="s">
        <v>513</v>
      </c>
      <c r="I268" s="259" t="s">
        <v>149</v>
      </c>
      <c r="J268" s="260" t="s">
        <v>150</v>
      </c>
      <c r="K268" s="260" t="s">
        <v>151</v>
      </c>
      <c r="L268" s="260" t="s">
        <v>152</v>
      </c>
      <c r="M268" s="260" t="s">
        <v>153</v>
      </c>
      <c r="N268" s="260" t="s">
        <v>154</v>
      </c>
      <c r="O268" s="260" t="s">
        <v>155</v>
      </c>
      <c r="P268" s="260" t="s">
        <v>162</v>
      </c>
      <c r="Q268" s="260" t="s">
        <v>163</v>
      </c>
      <c r="R268" s="260" t="s">
        <v>164</v>
      </c>
      <c r="S268" s="260" t="s">
        <v>165</v>
      </c>
      <c r="T268" s="260" t="s">
        <v>166</v>
      </c>
      <c r="U268" s="260" t="s">
        <v>167</v>
      </c>
      <c r="V268" s="260" t="s">
        <v>168</v>
      </c>
      <c r="W268" s="260" t="s">
        <v>169</v>
      </c>
      <c r="X268" s="260" t="s">
        <v>170</v>
      </c>
      <c r="Y268" s="260" t="s">
        <v>171</v>
      </c>
      <c r="Z268" s="261"/>
      <c r="AA268" s="261"/>
      <c r="AB268" s="260" t="s">
        <v>558</v>
      </c>
      <c r="AC268" s="262"/>
      <c r="AD268" s="260"/>
      <c r="AE268" s="260"/>
      <c r="AF268" s="260"/>
      <c r="AG268" s="260"/>
      <c r="AH268" s="263"/>
      <c r="AI268" s="260"/>
      <c r="AJ268" s="263"/>
      <c r="AK268" s="260"/>
      <c r="AL268" s="260"/>
      <c r="AM268" s="260"/>
      <c r="AN268" s="260"/>
      <c r="AO268" s="260"/>
      <c r="AP268" s="260"/>
      <c r="AQ268" s="260"/>
      <c r="AR268" s="260"/>
      <c r="AS268" s="260"/>
      <c r="AT268" s="86"/>
      <c r="AU268" s="86"/>
      <c r="AV268" s="260"/>
      <c r="AW268" s="260"/>
      <c r="AX268" s="260"/>
      <c r="AY268" s="260"/>
      <c r="AZ268" s="260"/>
      <c r="BA268" s="260"/>
      <c r="BB268" s="260"/>
    </row>
    <row r="269" spans="2:54" ht="15.6" customHeight="1" thickBot="1" x14ac:dyDescent="0.2">
      <c r="B269" s="76">
        <v>44819</v>
      </c>
      <c r="C269" s="164">
        <v>268</v>
      </c>
      <c r="D269" s="195" t="s">
        <v>553</v>
      </c>
      <c r="E269" s="31" t="s">
        <v>556</v>
      </c>
      <c r="F269" s="181" t="s">
        <v>543</v>
      </c>
      <c r="G269" s="4" t="s">
        <v>463</v>
      </c>
      <c r="H269" s="59" t="s">
        <v>175</v>
      </c>
      <c r="I269" s="197">
        <v>100000</v>
      </c>
      <c r="J269" s="4" t="s">
        <v>526</v>
      </c>
      <c r="K269" s="4"/>
      <c r="L269" s="4"/>
      <c r="M269" s="4"/>
      <c r="N269" s="4"/>
      <c r="O269" s="4"/>
      <c r="Z269" s="264"/>
      <c r="AA269" s="264"/>
      <c r="AB269" s="4"/>
      <c r="AC269" s="42" t="s">
        <v>559</v>
      </c>
      <c r="AD269" s="4" t="str">
        <f>VLOOKUP($AC269,デモテーブル[#All],2,FALSE)</f>
        <v>楽天銀行・普通口座</v>
      </c>
      <c r="AE269" s="4" t="s">
        <v>287</v>
      </c>
      <c r="AF269" s="4"/>
      <c r="AG269" s="4"/>
      <c r="AH269" s="105"/>
      <c r="AI269" s="4"/>
      <c r="AJ269" s="105"/>
      <c r="AK269" s="4"/>
      <c r="AL269" s="4"/>
      <c r="AM269" s="4"/>
      <c r="AN269" s="4"/>
      <c r="AO269" s="4"/>
      <c r="AP269" s="64">
        <f>I269</f>
        <v>100000</v>
      </c>
      <c r="AQ269" s="4"/>
      <c r="AR269" s="34"/>
      <c r="AS269" s="106">
        <f t="shared" ref="AS269:AS314" si="54">AR269/(AP269-AR269)</f>
        <v>0</v>
      </c>
      <c r="AT269" s="85"/>
      <c r="AU269" s="85"/>
      <c r="AV269" s="10" t="str">
        <f>VLOOKUP($AC269,デモテーブル[#All],3,FALSE)</f>
        <v>2現金・米国債など</v>
      </c>
      <c r="AW269" s="10" t="str">
        <f>VLOOKUP($AC269,デモテーブル[#All],4,FALSE)</f>
        <v>2現金</v>
      </c>
      <c r="AX269" s="10" t="str">
        <f>VLOOKUP($AC269,デモテーブル[#All],5,FALSE)</f>
        <v>現預金</v>
      </c>
      <c r="AY269" s="10" t="str">
        <f>VLOOKUP($AC269,デモテーブル[#All],6,FALSE)</f>
        <v>現預金</v>
      </c>
      <c r="AZ269" s="10" t="str">
        <f>VLOOKUP($AC269,デモテーブル[#All],7,FALSE)</f>
        <v>01 日本円</v>
      </c>
      <c r="BA269" s="10" t="str">
        <f>VLOOKUP($AC269,デモテーブル[#All],12,FALSE)</f>
        <v>リスク・なし</v>
      </c>
      <c r="BB269" s="10" t="str">
        <f>VLOOKUP($AC269,デモテーブル[#All],13,FALSE)</f>
        <v>リスク・なし</v>
      </c>
    </row>
    <row r="270" spans="2:54" ht="14.25" thickBot="1" x14ac:dyDescent="0.2">
      <c r="B270" s="76">
        <v>44819</v>
      </c>
      <c r="C270" s="164">
        <v>269</v>
      </c>
      <c r="D270" s="195" t="s">
        <v>553</v>
      </c>
      <c r="E270" s="31" t="s">
        <v>556</v>
      </c>
      <c r="F270" s="31"/>
      <c r="G270" s="4" t="s">
        <v>463</v>
      </c>
      <c r="H270" s="4"/>
      <c r="I270" s="4"/>
      <c r="J270" s="4"/>
      <c r="K270" s="4"/>
      <c r="L270" s="4"/>
      <c r="M270" s="4"/>
      <c r="N270" s="4"/>
      <c r="O270" s="4"/>
      <c r="Z270" s="264"/>
      <c r="AA270" s="264"/>
      <c r="AB270" s="4"/>
      <c r="AC270" s="107"/>
      <c r="AD270" s="4"/>
      <c r="AE270" s="4" t="s">
        <v>287</v>
      </c>
      <c r="AF270" s="4"/>
      <c r="AG270" s="4"/>
      <c r="AH270" s="105"/>
      <c r="AI270" s="4"/>
      <c r="AJ270" s="105"/>
      <c r="AK270" s="4"/>
      <c r="AL270" s="4"/>
      <c r="AM270" s="4"/>
      <c r="AN270" s="4"/>
      <c r="AO270" s="4"/>
      <c r="AP270" s="65"/>
      <c r="AQ270" s="4"/>
      <c r="AR270" s="34"/>
      <c r="AS270" s="106" t="e">
        <f t="shared" si="54"/>
        <v>#DIV/0!</v>
      </c>
      <c r="AT270" s="85"/>
      <c r="AU270" s="85"/>
      <c r="AV270" s="10" t="e">
        <f>VLOOKUP($AC270,デモテーブル[#All],3,FALSE)</f>
        <v>#N/A</v>
      </c>
      <c r="AW270" s="10" t="e">
        <f>VLOOKUP($AC270,デモテーブル[#All],4,FALSE)</f>
        <v>#N/A</v>
      </c>
      <c r="AX270" s="10" t="e">
        <f>VLOOKUP($AC270,デモテーブル[#All],5,FALSE)</f>
        <v>#N/A</v>
      </c>
      <c r="AY270" s="10" t="e">
        <f>VLOOKUP($AC270,デモテーブル[#All],6,FALSE)</f>
        <v>#N/A</v>
      </c>
      <c r="AZ270" s="10" t="e">
        <f>VLOOKUP($AC270,デモテーブル[#All],7,FALSE)</f>
        <v>#N/A</v>
      </c>
      <c r="BA270" s="10" t="e">
        <f>VLOOKUP($AC270,デモテーブル[#All],12,FALSE)</f>
        <v>#N/A</v>
      </c>
      <c r="BB270" s="10" t="e">
        <f>VLOOKUP($AC270,デモテーブル[#All],13,FALSE)</f>
        <v>#N/A</v>
      </c>
    </row>
    <row r="271" spans="2:54" ht="14.25" thickBot="1" x14ac:dyDescent="0.2">
      <c r="B271" s="76">
        <v>44819</v>
      </c>
      <c r="C271" s="164">
        <v>270</v>
      </c>
      <c r="D271" s="195" t="s">
        <v>553</v>
      </c>
      <c r="E271" s="265" t="s">
        <v>573</v>
      </c>
      <c r="F271" s="266" t="s">
        <v>574</v>
      </c>
      <c r="G271" s="258" t="s">
        <v>575</v>
      </c>
      <c r="H271" s="267" t="s">
        <v>576</v>
      </c>
      <c r="I271" s="267" t="s">
        <v>577</v>
      </c>
      <c r="J271" s="267" t="s">
        <v>578</v>
      </c>
      <c r="K271" s="267" t="s">
        <v>579</v>
      </c>
      <c r="L271" s="267" t="s">
        <v>580</v>
      </c>
      <c r="M271" s="267" t="s">
        <v>581</v>
      </c>
      <c r="N271" s="267" t="s">
        <v>582</v>
      </c>
      <c r="O271" s="267" t="s">
        <v>583</v>
      </c>
      <c r="P271" s="267" t="s">
        <v>584</v>
      </c>
      <c r="Q271" s="267" t="s">
        <v>585</v>
      </c>
      <c r="R271" s="267" t="s">
        <v>586</v>
      </c>
      <c r="S271" s="267" t="s">
        <v>587</v>
      </c>
      <c r="T271" s="267" t="s">
        <v>588</v>
      </c>
      <c r="U271" s="267" t="s">
        <v>589</v>
      </c>
      <c r="V271" s="267" t="s">
        <v>590</v>
      </c>
      <c r="W271" s="267" t="s">
        <v>591</v>
      </c>
      <c r="X271" s="267" t="s">
        <v>592</v>
      </c>
      <c r="Y271" s="267" t="s">
        <v>593</v>
      </c>
      <c r="Z271" s="261"/>
      <c r="AA271" s="261"/>
      <c r="AB271" s="260" t="s">
        <v>594</v>
      </c>
      <c r="AC271" s="262"/>
      <c r="AD271" s="260"/>
      <c r="AE271" s="260"/>
      <c r="AF271" s="260"/>
      <c r="AG271" s="260"/>
      <c r="AH271" s="263"/>
      <c r="AI271" s="260"/>
      <c r="AJ271" s="263"/>
      <c r="AK271" s="260"/>
      <c r="AL271" s="260"/>
      <c r="AM271" s="260"/>
      <c r="AN271" s="260"/>
      <c r="AO271" s="260"/>
      <c r="AP271" s="260"/>
      <c r="AQ271" s="260"/>
      <c r="AR271" s="260"/>
      <c r="AS271" s="260"/>
      <c r="AT271" s="86"/>
      <c r="AU271" s="86"/>
      <c r="AV271" s="260"/>
      <c r="AW271" s="260"/>
      <c r="AX271" s="260"/>
      <c r="AY271" s="260"/>
      <c r="AZ271" s="260"/>
      <c r="BA271" s="260"/>
      <c r="BB271" s="260"/>
    </row>
    <row r="272" spans="2:54" ht="14.25" thickBot="1" x14ac:dyDescent="0.2">
      <c r="B272" s="76">
        <v>44819</v>
      </c>
      <c r="C272" s="164">
        <v>271</v>
      </c>
      <c r="D272" s="195" t="s">
        <v>553</v>
      </c>
      <c r="E272" t="s">
        <v>573</v>
      </c>
      <c r="F272" s="181" t="s">
        <v>543</v>
      </c>
      <c r="G272" s="4" t="s">
        <v>463</v>
      </c>
      <c r="H272" s="268" t="s">
        <v>177</v>
      </c>
      <c r="I272" s="269">
        <v>200000</v>
      </c>
      <c r="J272" s="4" t="s">
        <v>526</v>
      </c>
      <c r="K272" s="4"/>
      <c r="L272" s="4" t="s">
        <v>595</v>
      </c>
      <c r="M272" s="4" t="s">
        <v>595</v>
      </c>
      <c r="N272" s="4" t="s">
        <v>595</v>
      </c>
      <c r="O272" s="4"/>
      <c r="Z272" s="264"/>
      <c r="AA272" s="264"/>
      <c r="AB272" s="4"/>
      <c r="AC272" s="42" t="s">
        <v>596</v>
      </c>
      <c r="AD272" s="4" t="str">
        <f>VLOOKUP($AC272,デモテーブル[#All],2,FALSE)</f>
        <v>楽天証券・預り金</v>
      </c>
      <c r="AE272" s="4" t="s">
        <v>287</v>
      </c>
      <c r="AF272" s="4"/>
      <c r="AG272" s="4"/>
      <c r="AH272" s="105"/>
      <c r="AI272" s="4"/>
      <c r="AJ272" s="105"/>
      <c r="AK272" s="4"/>
      <c r="AL272" s="4"/>
      <c r="AM272" s="4"/>
      <c r="AN272" s="4"/>
      <c r="AO272" s="4"/>
      <c r="AP272" s="64">
        <f>I272</f>
        <v>200000</v>
      </c>
      <c r="AQ272" s="4"/>
      <c r="AR272" s="34"/>
      <c r="AS272" s="106">
        <f t="shared" ref="AS272:AS273" si="55">AR272/(AP272-AR272)</f>
        <v>0</v>
      </c>
      <c r="AT272" s="85"/>
      <c r="AU272" s="85"/>
      <c r="AV272" s="10" t="str">
        <f>VLOOKUP($AC272,デモテーブル[#All],3,FALSE)</f>
        <v>2現金・米国債など</v>
      </c>
      <c r="AW272" s="10" t="str">
        <f>VLOOKUP($AC272,デモテーブル[#All],4,FALSE)</f>
        <v>2現金</v>
      </c>
      <c r="AX272" s="10" t="str">
        <f>VLOOKUP($AC272,デモテーブル[#All],5,FALSE)</f>
        <v>預り金</v>
      </c>
      <c r="AY272" s="10" t="str">
        <f>VLOOKUP($AC272,デモテーブル[#All],6,FALSE)</f>
        <v>預り金</v>
      </c>
      <c r="AZ272" s="10" t="str">
        <f>VLOOKUP($AC272,デモテーブル[#All],7,FALSE)</f>
        <v>01 日本円</v>
      </c>
      <c r="BA272" s="10" t="str">
        <f>VLOOKUP($AC272,デモテーブル[#All],12,FALSE)</f>
        <v>リスク・なし</v>
      </c>
      <c r="BB272" s="10" t="str">
        <f>VLOOKUP($AC272,デモテーブル[#All],13,FALSE)</f>
        <v>リスク・なし</v>
      </c>
    </row>
    <row r="273" spans="2:54" ht="14.25" thickBot="1" x14ac:dyDescent="0.2">
      <c r="B273" s="76">
        <v>44819</v>
      </c>
      <c r="C273" s="164">
        <v>272</v>
      </c>
      <c r="D273" s="195" t="s">
        <v>553</v>
      </c>
      <c r="E273" t="s">
        <v>573</v>
      </c>
      <c r="F273" s="4"/>
      <c r="G273" s="4" t="s">
        <v>463</v>
      </c>
      <c r="H273" s="59" t="s">
        <v>597</v>
      </c>
      <c r="I273" s="270">
        <v>300000</v>
      </c>
      <c r="J273" s="4" t="s">
        <v>526</v>
      </c>
      <c r="K273" s="4"/>
      <c r="L273" s="4"/>
      <c r="M273" s="4"/>
      <c r="N273" s="4"/>
      <c r="O273" s="4"/>
      <c r="Z273" s="264"/>
      <c r="AA273" s="264"/>
      <c r="AB273" s="4"/>
      <c r="AC273" s="42" t="s">
        <v>598</v>
      </c>
      <c r="AD273" s="4" t="str">
        <f>VLOOKUP($AC273,デモテーブル[#All],2,FALSE)</f>
        <v>楽天証券・外貨預り金</v>
      </c>
      <c r="AE273" s="4" t="s">
        <v>287</v>
      </c>
      <c r="AF273" s="4"/>
      <c r="AG273" s="4"/>
      <c r="AH273" s="105"/>
      <c r="AI273" s="4"/>
      <c r="AJ273" s="105"/>
      <c r="AK273" s="4"/>
      <c r="AL273" s="4"/>
      <c r="AM273" s="4"/>
      <c r="AN273" s="4"/>
      <c r="AO273" s="4"/>
      <c r="AP273" s="64">
        <f>I273</f>
        <v>300000</v>
      </c>
      <c r="AQ273" s="4"/>
      <c r="AR273" s="34"/>
      <c r="AS273" s="106">
        <f t="shared" si="55"/>
        <v>0</v>
      </c>
      <c r="AT273" s="85"/>
      <c r="AU273" s="85"/>
      <c r="AV273" s="10" t="str">
        <f>VLOOKUP($AC273,デモテーブル[#All],3,FALSE)</f>
        <v>2現金・米国債など</v>
      </c>
      <c r="AW273" s="10" t="str">
        <f>VLOOKUP($AC273,デモテーブル[#All],4,FALSE)</f>
        <v>2現金</v>
      </c>
      <c r="AX273" s="10" t="str">
        <f>VLOOKUP($AC273,デモテーブル[#All],5,FALSE)</f>
        <v>預り金</v>
      </c>
      <c r="AY273" s="10" t="str">
        <f>VLOOKUP($AC273,デモテーブル[#All],6,FALSE)</f>
        <v>預り金</v>
      </c>
      <c r="AZ273" s="10" t="str">
        <f>VLOOKUP($AC273,デモテーブル[#All],7,FALSE)</f>
        <v>02 米ドル（円換算）</v>
      </c>
      <c r="BA273" s="10" t="str">
        <f>VLOOKUP($AC273,デモテーブル[#All],12,FALSE)</f>
        <v>リスク・有</v>
      </c>
      <c r="BB273" s="10" t="str">
        <f>VLOOKUP($AC273,デモテーブル[#All],13,FALSE)</f>
        <v>リスク・なし</v>
      </c>
    </row>
    <row r="274" spans="2:54" x14ac:dyDescent="0.15">
      <c r="B274" s="76">
        <v>44819</v>
      </c>
      <c r="C274" s="164">
        <v>273</v>
      </c>
      <c r="D274" s="195" t="s">
        <v>553</v>
      </c>
      <c r="E274" t="s">
        <v>573</v>
      </c>
      <c r="F274" s="4"/>
      <c r="G274" s="4" t="s">
        <v>463</v>
      </c>
      <c r="H274" s="4"/>
      <c r="I274" s="4"/>
      <c r="J274" s="4"/>
      <c r="K274" s="4"/>
      <c r="L274" s="4"/>
      <c r="M274" s="4"/>
      <c r="N274" s="4"/>
      <c r="O274" s="4"/>
      <c r="Z274" s="264"/>
      <c r="AA274" s="264"/>
      <c r="AB274" s="4"/>
      <c r="AC274" s="107"/>
      <c r="AD274" s="4"/>
      <c r="AE274" s="4" t="s">
        <v>287</v>
      </c>
      <c r="AF274" s="4"/>
      <c r="AG274" s="4"/>
      <c r="AH274" s="105"/>
      <c r="AI274" s="4"/>
      <c r="AJ274" s="105"/>
      <c r="AK274" s="4"/>
      <c r="AL274" s="4"/>
      <c r="AM274" s="4"/>
      <c r="AN274" s="4"/>
      <c r="AO274" s="4"/>
      <c r="AP274" s="65"/>
      <c r="AQ274" s="4"/>
      <c r="AR274" s="34"/>
      <c r="AS274" s="106" t="e">
        <f t="shared" si="54"/>
        <v>#DIV/0!</v>
      </c>
      <c r="AT274" s="85"/>
      <c r="AU274" s="85"/>
      <c r="AV274" s="10" t="e">
        <f>VLOOKUP($AC274,デモテーブル[#All],3,FALSE)</f>
        <v>#N/A</v>
      </c>
      <c r="AW274" s="10" t="e">
        <f>VLOOKUP($AC274,デモテーブル[#All],4,FALSE)</f>
        <v>#N/A</v>
      </c>
      <c r="AX274" s="10" t="e">
        <f>VLOOKUP($AC274,デモテーブル[#All],5,FALSE)</f>
        <v>#N/A</v>
      </c>
      <c r="AY274" s="10" t="e">
        <f>VLOOKUP($AC274,デモテーブル[#All],6,FALSE)</f>
        <v>#N/A</v>
      </c>
      <c r="AZ274" s="10" t="e">
        <f>VLOOKUP($AC274,デモテーブル[#All],7,FALSE)</f>
        <v>#N/A</v>
      </c>
      <c r="BA274" s="10" t="e">
        <f>VLOOKUP($AC274,デモテーブル[#All],12,FALSE)</f>
        <v>#N/A</v>
      </c>
      <c r="BB274" s="10" t="e">
        <f>VLOOKUP($AC274,デモテーブル[#All],13,FALSE)</f>
        <v>#N/A</v>
      </c>
    </row>
    <row r="275" spans="2:54" ht="14.25" thickBot="1" x14ac:dyDescent="0.2">
      <c r="B275" s="76">
        <v>44819</v>
      </c>
      <c r="C275" s="164">
        <v>274</v>
      </c>
      <c r="D275" s="195" t="s">
        <v>553</v>
      </c>
      <c r="E275" t="s">
        <v>573</v>
      </c>
      <c r="F275" s="4"/>
      <c r="G275" s="4" t="s">
        <v>463</v>
      </c>
      <c r="H275" s="4"/>
      <c r="I275" s="4"/>
      <c r="J275" s="4"/>
      <c r="K275" s="4"/>
      <c r="L275" s="4"/>
      <c r="M275" s="4"/>
      <c r="N275" s="4"/>
      <c r="O275" s="4"/>
      <c r="Z275" s="264"/>
      <c r="AA275" s="264"/>
      <c r="AB275" s="4"/>
      <c r="AC275" s="107"/>
      <c r="AD275" s="4"/>
      <c r="AE275" s="4" t="s">
        <v>287</v>
      </c>
      <c r="AF275" s="4"/>
      <c r="AG275" s="4"/>
      <c r="AH275" s="105"/>
      <c r="AI275" s="4"/>
      <c r="AJ275" s="105"/>
      <c r="AK275" s="4"/>
      <c r="AL275" s="4"/>
      <c r="AM275" s="4"/>
      <c r="AN275" s="4"/>
      <c r="AO275" s="4"/>
      <c r="AP275" s="65"/>
      <c r="AQ275" s="4"/>
      <c r="AR275" s="34"/>
      <c r="AS275" s="106" t="e">
        <f t="shared" si="54"/>
        <v>#DIV/0!</v>
      </c>
      <c r="AT275" s="85"/>
      <c r="AU275" s="85"/>
      <c r="AV275" s="10" t="e">
        <f>VLOOKUP($AC275,デモテーブル[#All],3,FALSE)</f>
        <v>#N/A</v>
      </c>
      <c r="AW275" s="10" t="e">
        <f>VLOOKUP($AC275,デモテーブル[#All],4,FALSE)</f>
        <v>#N/A</v>
      </c>
      <c r="AX275" s="10" t="e">
        <f>VLOOKUP($AC275,デモテーブル[#All],5,FALSE)</f>
        <v>#N/A</v>
      </c>
      <c r="AY275" s="10" t="e">
        <f>VLOOKUP($AC275,デモテーブル[#All],6,FALSE)</f>
        <v>#N/A</v>
      </c>
      <c r="AZ275" s="10" t="e">
        <f>VLOOKUP($AC275,デモテーブル[#All],7,FALSE)</f>
        <v>#N/A</v>
      </c>
      <c r="BA275" s="10" t="e">
        <f>VLOOKUP($AC275,デモテーブル[#All],12,FALSE)</f>
        <v>#N/A</v>
      </c>
      <c r="BB275" s="10" t="e">
        <f>VLOOKUP($AC275,デモテーブル[#All],13,FALSE)</f>
        <v>#N/A</v>
      </c>
    </row>
    <row r="276" spans="2:54" ht="14.25" thickBot="1" x14ac:dyDescent="0.2">
      <c r="B276" s="76">
        <v>44819</v>
      </c>
      <c r="C276" s="164">
        <v>275</v>
      </c>
      <c r="D276" s="195" t="s">
        <v>553</v>
      </c>
      <c r="E276" t="s">
        <v>573</v>
      </c>
      <c r="F276" s="266" t="s">
        <v>574</v>
      </c>
      <c r="G276" s="258" t="s">
        <v>575</v>
      </c>
      <c r="H276" s="267" t="s">
        <v>576</v>
      </c>
      <c r="I276" s="267" t="s">
        <v>577</v>
      </c>
      <c r="J276" s="267" t="s">
        <v>578</v>
      </c>
      <c r="K276" s="267" t="s">
        <v>579</v>
      </c>
      <c r="L276" s="267" t="s">
        <v>580</v>
      </c>
      <c r="M276" s="267" t="s">
        <v>581</v>
      </c>
      <c r="N276" s="267" t="s">
        <v>582</v>
      </c>
      <c r="O276" s="267" t="s">
        <v>583</v>
      </c>
      <c r="P276" s="267" t="s">
        <v>584</v>
      </c>
      <c r="Q276" s="267" t="s">
        <v>585</v>
      </c>
      <c r="R276" s="267" t="s">
        <v>586</v>
      </c>
      <c r="S276" s="267" t="s">
        <v>587</v>
      </c>
      <c r="T276" s="267" t="s">
        <v>588</v>
      </c>
      <c r="U276" s="267" t="s">
        <v>589</v>
      </c>
      <c r="V276" s="267" t="s">
        <v>590</v>
      </c>
      <c r="W276" s="267" t="s">
        <v>591</v>
      </c>
      <c r="X276" s="267" t="s">
        <v>592</v>
      </c>
      <c r="Y276" s="267" t="s">
        <v>593</v>
      </c>
      <c r="Z276" s="261"/>
      <c r="AA276" s="261"/>
      <c r="AB276" s="260" t="s">
        <v>594</v>
      </c>
      <c r="AC276" s="262"/>
      <c r="AD276" s="260"/>
      <c r="AE276" s="260"/>
      <c r="AF276" s="260"/>
      <c r="AG276" s="260"/>
      <c r="AH276" s="263"/>
      <c r="AI276" s="260"/>
      <c r="AJ276" s="263"/>
      <c r="AK276" s="260"/>
      <c r="AL276" s="260"/>
      <c r="AM276" s="260"/>
      <c r="AN276" s="260"/>
      <c r="AO276" s="260"/>
      <c r="AP276" s="260"/>
      <c r="AQ276" s="260"/>
      <c r="AR276" s="260"/>
      <c r="AS276" s="260"/>
      <c r="AT276" s="86"/>
      <c r="AU276" s="86"/>
      <c r="AV276" s="260"/>
      <c r="AW276" s="260"/>
      <c r="AX276" s="260"/>
      <c r="AY276" s="260"/>
      <c r="AZ276" s="260"/>
      <c r="BA276" s="260"/>
      <c r="BB276" s="260"/>
    </row>
    <row r="277" spans="2:54" x14ac:dyDescent="0.15">
      <c r="B277" s="76">
        <v>44819</v>
      </c>
      <c r="C277" s="164">
        <v>276</v>
      </c>
      <c r="D277" s="195" t="s">
        <v>553</v>
      </c>
      <c r="E277" t="s">
        <v>573</v>
      </c>
      <c r="F277" s="29" t="s">
        <v>599</v>
      </c>
      <c r="G277" s="87"/>
      <c r="H277" s="271" t="s">
        <v>600</v>
      </c>
      <c r="I277" s="271">
        <v>1540</v>
      </c>
      <c r="J277" s="271" t="s">
        <v>14</v>
      </c>
      <c r="K277" s="272" t="s">
        <v>15</v>
      </c>
      <c r="L277" s="271">
        <v>1</v>
      </c>
      <c r="M277" s="271" t="s">
        <v>601</v>
      </c>
      <c r="N277" s="271">
        <v>5900</v>
      </c>
      <c r="O277" s="273" t="s">
        <v>602</v>
      </c>
      <c r="P277" s="271">
        <v>6358</v>
      </c>
      <c r="Q277" s="271" t="s">
        <v>602</v>
      </c>
      <c r="R277" s="271"/>
      <c r="S277" s="271"/>
      <c r="T277" s="271">
        <v>-11</v>
      </c>
      <c r="U277" s="271" t="s">
        <v>602</v>
      </c>
      <c r="V277" s="271">
        <v>6358</v>
      </c>
      <c r="W277" s="271" t="s">
        <v>603</v>
      </c>
      <c r="X277" s="271">
        <v>458</v>
      </c>
      <c r="Y277" s="271">
        <v>7.76</v>
      </c>
      <c r="Z277" s="264"/>
      <c r="AA277" s="264"/>
      <c r="AB277" s="271" t="str">
        <f t="shared" ref="AB277:AB314" si="56">H277</f>
        <v>国内株式</v>
      </c>
      <c r="AC277" s="271" t="str">
        <f t="shared" ref="AC277:AC314" si="57">TEXT(IF(I277="",J277,I277),"@")</f>
        <v>1540</v>
      </c>
      <c r="AD277" s="271" t="str">
        <f>VLOOKUP($AC277,デモテーブル[#All],2,FALSE)</f>
        <v>純金上場信託</v>
      </c>
      <c r="AE277" s="271" t="str">
        <f t="shared" ref="AE277:AR294" si="58">K277</f>
        <v>特定</v>
      </c>
      <c r="AF277" s="271">
        <f t="shared" si="58"/>
        <v>1</v>
      </c>
      <c r="AG277" s="271" t="str">
        <f t="shared" si="58"/>
        <v>株</v>
      </c>
      <c r="AH277" s="271">
        <f t="shared" si="58"/>
        <v>5900</v>
      </c>
      <c r="AI277" s="271" t="str">
        <f t="shared" si="58"/>
        <v>円</v>
      </c>
      <c r="AJ277" s="271">
        <f t="shared" si="58"/>
        <v>6358</v>
      </c>
      <c r="AK277" s="271" t="str">
        <f t="shared" si="58"/>
        <v>円</v>
      </c>
      <c r="AL277" s="271">
        <f t="shared" si="58"/>
        <v>0</v>
      </c>
      <c r="AM277" s="271">
        <f t="shared" si="58"/>
        <v>0</v>
      </c>
      <c r="AN277" s="271">
        <f t="shared" si="58"/>
        <v>-11</v>
      </c>
      <c r="AO277" s="271" t="str">
        <f t="shared" si="58"/>
        <v>円</v>
      </c>
      <c r="AP277" s="274">
        <f t="shared" si="58"/>
        <v>6358</v>
      </c>
      <c r="AQ277" s="271" t="str">
        <f t="shared" si="58"/>
        <v>-</v>
      </c>
      <c r="AR277" s="275">
        <f t="shared" si="58"/>
        <v>458</v>
      </c>
      <c r="AS277" s="276">
        <f t="shared" si="54"/>
        <v>7.7627118644067794E-2</v>
      </c>
      <c r="AT277" s="85"/>
      <c r="AU277" s="85"/>
      <c r="AV277" s="271" t="str">
        <f>VLOOKUP($AC277,デモテーブル[#All],3,FALSE)</f>
        <v>3貴金属･ｺﾓ・仮通</v>
      </c>
      <c r="AW277" s="271" t="str">
        <f>VLOOKUP($AC277,デモテーブル[#All],4,FALSE)</f>
        <v>3貴金属</v>
      </c>
      <c r="AX277" s="271" t="str">
        <f>VLOOKUP($AC277,デモテーブル[#All],5,FALSE)</f>
        <v>ゴールド</v>
      </c>
      <c r="AY277" s="271" t="str">
        <f>VLOOKUP($AC277,デモテーブル[#All],6,FALSE)</f>
        <v>国内・ゴールド</v>
      </c>
      <c r="AZ277" s="271" t="str">
        <f>VLOOKUP($AC277,デモテーブル[#All],7,FALSE)</f>
        <v>01 日本円</v>
      </c>
      <c r="BA277" s="271" t="str">
        <f>VLOOKUP($AC277,デモテーブル[#All],12,FALSE)</f>
        <v>リスク・なし</v>
      </c>
      <c r="BB277" s="271" t="str">
        <f>VLOOKUP($AC277,デモテーブル[#All],13,FALSE)</f>
        <v>リスク・なし</v>
      </c>
    </row>
    <row r="278" spans="2:54" x14ac:dyDescent="0.15">
      <c r="B278" s="76">
        <v>44819</v>
      </c>
      <c r="C278" s="164">
        <v>277</v>
      </c>
      <c r="D278" s="195" t="s">
        <v>553</v>
      </c>
      <c r="E278" t="s">
        <v>573</v>
      </c>
      <c r="F278" s="29" t="s">
        <v>604</v>
      </c>
      <c r="H278" s="271" t="s">
        <v>600</v>
      </c>
      <c r="I278" s="271">
        <v>1540</v>
      </c>
      <c r="J278" s="271" t="s">
        <v>14</v>
      </c>
      <c r="K278" s="271" t="s">
        <v>605</v>
      </c>
      <c r="L278" s="271">
        <v>20</v>
      </c>
      <c r="M278" s="271" t="s">
        <v>601</v>
      </c>
      <c r="N278" s="271">
        <v>5954</v>
      </c>
      <c r="O278" s="271" t="s">
        <v>602</v>
      </c>
      <c r="P278" s="271">
        <v>6358</v>
      </c>
      <c r="Q278" s="271" t="s">
        <v>602</v>
      </c>
      <c r="R278" s="271"/>
      <c r="S278" s="271"/>
      <c r="T278" s="271">
        <v>-11</v>
      </c>
      <c r="U278" s="271" t="s">
        <v>602</v>
      </c>
      <c r="V278" s="271">
        <v>127160</v>
      </c>
      <c r="W278" s="271" t="s">
        <v>603</v>
      </c>
      <c r="X278" s="271">
        <v>8080</v>
      </c>
      <c r="Y278" s="271">
        <v>6.78</v>
      </c>
      <c r="Z278" s="264"/>
      <c r="AA278" s="264"/>
      <c r="AB278" s="271" t="str">
        <f t="shared" si="56"/>
        <v>国内株式</v>
      </c>
      <c r="AC278" s="271" t="str">
        <f t="shared" si="57"/>
        <v>1540</v>
      </c>
      <c r="AD278" s="271" t="str">
        <f>VLOOKUP($AC278,デモテーブル[#All],2,FALSE)</f>
        <v>純金上場信託</v>
      </c>
      <c r="AE278" s="271" t="str">
        <f t="shared" si="58"/>
        <v>NISA</v>
      </c>
      <c r="AF278" s="271">
        <f t="shared" si="58"/>
        <v>20</v>
      </c>
      <c r="AG278" s="271" t="str">
        <f t="shared" si="58"/>
        <v>株</v>
      </c>
      <c r="AH278" s="271">
        <f t="shared" si="58"/>
        <v>5954</v>
      </c>
      <c r="AI278" s="271" t="str">
        <f t="shared" si="58"/>
        <v>円</v>
      </c>
      <c r="AJ278" s="271">
        <f t="shared" si="58"/>
        <v>6358</v>
      </c>
      <c r="AK278" s="271" t="str">
        <f t="shared" si="58"/>
        <v>円</v>
      </c>
      <c r="AL278" s="271">
        <f t="shared" si="58"/>
        <v>0</v>
      </c>
      <c r="AM278" s="271">
        <f t="shared" si="58"/>
        <v>0</v>
      </c>
      <c r="AN278" s="271">
        <f t="shared" si="58"/>
        <v>-11</v>
      </c>
      <c r="AO278" s="271" t="str">
        <f t="shared" si="58"/>
        <v>円</v>
      </c>
      <c r="AP278" s="274">
        <f t="shared" si="58"/>
        <v>127160</v>
      </c>
      <c r="AQ278" s="271" t="str">
        <f t="shared" si="58"/>
        <v>-</v>
      </c>
      <c r="AR278" s="275">
        <f t="shared" si="58"/>
        <v>8080</v>
      </c>
      <c r="AS278" s="276">
        <f t="shared" si="54"/>
        <v>6.7853543836076585E-2</v>
      </c>
      <c r="AT278" s="85"/>
      <c r="AU278" s="85"/>
      <c r="AV278" s="271" t="str">
        <f>VLOOKUP($AC278,デモテーブル[#All],3,FALSE)</f>
        <v>3貴金属･ｺﾓ・仮通</v>
      </c>
      <c r="AW278" s="271" t="str">
        <f>VLOOKUP($AC278,デモテーブル[#All],4,FALSE)</f>
        <v>3貴金属</v>
      </c>
      <c r="AX278" s="271" t="str">
        <f>VLOOKUP($AC278,デモテーブル[#All],5,FALSE)</f>
        <v>ゴールド</v>
      </c>
      <c r="AY278" s="271" t="str">
        <f>VLOOKUP($AC278,デモテーブル[#All],6,FALSE)</f>
        <v>国内・ゴールド</v>
      </c>
      <c r="AZ278" s="271" t="str">
        <f>VLOOKUP($AC278,デモテーブル[#All],7,FALSE)</f>
        <v>01 日本円</v>
      </c>
      <c r="BA278" s="271" t="str">
        <f>VLOOKUP($AC278,デモテーブル[#All],12,FALSE)</f>
        <v>リスク・なし</v>
      </c>
      <c r="BB278" s="271" t="str">
        <f>VLOOKUP($AC278,デモテーブル[#All],13,FALSE)</f>
        <v>リスク・なし</v>
      </c>
    </row>
    <row r="279" spans="2:54" x14ac:dyDescent="0.15">
      <c r="B279" s="76">
        <v>44819</v>
      </c>
      <c r="C279" s="164">
        <v>278</v>
      </c>
      <c r="D279" s="195" t="s">
        <v>553</v>
      </c>
      <c r="E279" t="s">
        <v>573</v>
      </c>
      <c r="H279" s="271" t="s">
        <v>600</v>
      </c>
      <c r="I279" s="271">
        <v>1541</v>
      </c>
      <c r="J279" s="271" t="s">
        <v>16</v>
      </c>
      <c r="K279" s="271" t="s">
        <v>15</v>
      </c>
      <c r="L279" s="271">
        <v>6</v>
      </c>
      <c r="M279" s="271" t="s">
        <v>601</v>
      </c>
      <c r="N279" s="271">
        <v>3270</v>
      </c>
      <c r="O279" s="271" t="s">
        <v>602</v>
      </c>
      <c r="P279" s="271">
        <v>3560</v>
      </c>
      <c r="Q279" s="271" t="s">
        <v>602</v>
      </c>
      <c r="R279" s="271"/>
      <c r="S279" s="271"/>
      <c r="T279" s="271">
        <v>45</v>
      </c>
      <c r="U279" s="271" t="s">
        <v>602</v>
      </c>
      <c r="V279" s="271">
        <v>21360</v>
      </c>
      <c r="W279" s="271" t="s">
        <v>603</v>
      </c>
      <c r="X279" s="271">
        <v>1740</v>
      </c>
      <c r="Y279" s="271">
        <v>8.86</v>
      </c>
      <c r="Z279" s="264"/>
      <c r="AA279" s="264"/>
      <c r="AB279" s="271" t="str">
        <f t="shared" si="56"/>
        <v>国内株式</v>
      </c>
      <c r="AC279" s="271" t="str">
        <f t="shared" si="57"/>
        <v>1541</v>
      </c>
      <c r="AD279" s="271" t="str">
        <f>VLOOKUP($AC279,デモテーブル[#All],2,FALSE)</f>
        <v>純プラチナ上場信託</v>
      </c>
      <c r="AE279" s="271" t="str">
        <f t="shared" si="58"/>
        <v>特定</v>
      </c>
      <c r="AF279" s="271">
        <f t="shared" si="58"/>
        <v>6</v>
      </c>
      <c r="AG279" s="271" t="str">
        <f t="shared" si="58"/>
        <v>株</v>
      </c>
      <c r="AH279" s="271">
        <f t="shared" si="58"/>
        <v>3270</v>
      </c>
      <c r="AI279" s="271" t="str">
        <f t="shared" si="58"/>
        <v>円</v>
      </c>
      <c r="AJ279" s="271">
        <f t="shared" si="58"/>
        <v>3560</v>
      </c>
      <c r="AK279" s="271" t="str">
        <f t="shared" si="58"/>
        <v>円</v>
      </c>
      <c r="AL279" s="271">
        <f t="shared" si="58"/>
        <v>0</v>
      </c>
      <c r="AM279" s="271">
        <f t="shared" si="58"/>
        <v>0</v>
      </c>
      <c r="AN279" s="271">
        <f t="shared" si="58"/>
        <v>45</v>
      </c>
      <c r="AO279" s="271" t="str">
        <f t="shared" si="58"/>
        <v>円</v>
      </c>
      <c r="AP279" s="274">
        <f t="shared" si="58"/>
        <v>21360</v>
      </c>
      <c r="AQ279" s="271" t="str">
        <f t="shared" si="58"/>
        <v>-</v>
      </c>
      <c r="AR279" s="275">
        <f t="shared" si="58"/>
        <v>1740</v>
      </c>
      <c r="AS279" s="276">
        <f t="shared" si="54"/>
        <v>8.8685015290519878E-2</v>
      </c>
      <c r="AT279" s="85"/>
      <c r="AU279" s="85"/>
      <c r="AV279" s="271" t="str">
        <f>VLOOKUP($AC279,デモテーブル[#All],3,FALSE)</f>
        <v>3貴金属･ｺﾓ・仮通</v>
      </c>
      <c r="AW279" s="271" t="str">
        <f>VLOOKUP($AC279,デモテーブル[#All],4,FALSE)</f>
        <v>3貴金属</v>
      </c>
      <c r="AX279" s="271" t="str">
        <f>VLOOKUP($AC279,デモテーブル[#All],5,FALSE)</f>
        <v>プラチナ</v>
      </c>
      <c r="AY279" s="271" t="str">
        <f>VLOOKUP($AC279,デモテーブル[#All],6,FALSE)</f>
        <v>国内・プラチナ</v>
      </c>
      <c r="AZ279" s="271" t="str">
        <f>VLOOKUP($AC279,デモテーブル[#All],7,FALSE)</f>
        <v>01 日本円</v>
      </c>
      <c r="BA279" s="271" t="str">
        <f>VLOOKUP($AC279,デモテーブル[#All],12,FALSE)</f>
        <v>リスク・なし</v>
      </c>
      <c r="BB279" s="271" t="str">
        <f>VLOOKUP($AC279,デモテーブル[#All],13,FALSE)</f>
        <v>リスク・なし</v>
      </c>
    </row>
    <row r="280" spans="2:54" x14ac:dyDescent="0.15">
      <c r="B280" s="76">
        <v>44819</v>
      </c>
      <c r="C280" s="164">
        <v>279</v>
      </c>
      <c r="D280" s="195" t="s">
        <v>553</v>
      </c>
      <c r="E280" t="s">
        <v>573</v>
      </c>
      <c r="G280" s="277"/>
      <c r="H280" s="271" t="s">
        <v>600</v>
      </c>
      <c r="I280" s="271">
        <v>1615</v>
      </c>
      <c r="J280" s="271" t="s">
        <v>73</v>
      </c>
      <c r="K280" s="271" t="s">
        <v>15</v>
      </c>
      <c r="L280" s="271">
        <v>600</v>
      </c>
      <c r="M280" s="271" t="s">
        <v>601</v>
      </c>
      <c r="N280" s="271">
        <v>168</v>
      </c>
      <c r="O280" s="271" t="s">
        <v>602</v>
      </c>
      <c r="P280" s="271">
        <v>164.5</v>
      </c>
      <c r="Q280" s="271" t="s">
        <v>602</v>
      </c>
      <c r="R280" s="271"/>
      <c r="S280" s="271"/>
      <c r="T280" s="271">
        <v>3.1</v>
      </c>
      <c r="U280" s="271" t="s">
        <v>602</v>
      </c>
      <c r="V280" s="271">
        <v>98700</v>
      </c>
      <c r="W280" s="271" t="s">
        <v>603</v>
      </c>
      <c r="X280" s="271">
        <v>-2100</v>
      </c>
      <c r="Y280" s="271">
        <v>-2.08</v>
      </c>
      <c r="Z280" s="264"/>
      <c r="AA280" s="264"/>
      <c r="AB280" s="271" t="str">
        <f t="shared" si="56"/>
        <v>国内株式</v>
      </c>
      <c r="AC280" s="271" t="str">
        <f t="shared" si="57"/>
        <v>1615</v>
      </c>
      <c r="AD280" s="271" t="str">
        <f>VLOOKUP($AC280,デモテーブル[#All],2,FALSE)</f>
        <v>ＮＦ銀行業</v>
      </c>
      <c r="AE280" s="271" t="str">
        <f t="shared" si="58"/>
        <v>特定</v>
      </c>
      <c r="AF280" s="271">
        <f t="shared" si="58"/>
        <v>600</v>
      </c>
      <c r="AG280" s="271" t="str">
        <f t="shared" si="58"/>
        <v>株</v>
      </c>
      <c r="AH280" s="271">
        <f t="shared" si="58"/>
        <v>168</v>
      </c>
      <c r="AI280" s="271" t="str">
        <f t="shared" si="58"/>
        <v>円</v>
      </c>
      <c r="AJ280" s="271">
        <f t="shared" si="58"/>
        <v>164.5</v>
      </c>
      <c r="AK280" s="271" t="str">
        <f t="shared" si="58"/>
        <v>円</v>
      </c>
      <c r="AL280" s="271">
        <f t="shared" si="58"/>
        <v>0</v>
      </c>
      <c r="AM280" s="271">
        <f t="shared" si="58"/>
        <v>0</v>
      </c>
      <c r="AN280" s="271">
        <f t="shared" si="58"/>
        <v>3.1</v>
      </c>
      <c r="AO280" s="271" t="str">
        <f t="shared" si="58"/>
        <v>円</v>
      </c>
      <c r="AP280" s="274">
        <f t="shared" si="58"/>
        <v>98700</v>
      </c>
      <c r="AQ280" s="271" t="str">
        <f t="shared" si="58"/>
        <v>-</v>
      </c>
      <c r="AR280" s="275">
        <f t="shared" si="58"/>
        <v>-2100</v>
      </c>
      <c r="AS280" s="276">
        <f t="shared" si="54"/>
        <v>-2.0833333333333332E-2</v>
      </c>
      <c r="AT280" s="85"/>
      <c r="AU280" s="85"/>
      <c r="AV280" s="271" t="str">
        <f>VLOOKUP($AC280,デモテーブル[#All],3,FALSE)</f>
        <v>1株式・投信等</v>
      </c>
      <c r="AW280" s="271" t="str">
        <f>VLOOKUP($AC280,デモテーブル[#All],4,FALSE)</f>
        <v>1株式</v>
      </c>
      <c r="AX280" s="271" t="str">
        <f>VLOOKUP($AC280,デモテーブル[#All],5,FALSE)</f>
        <v>金融</v>
      </c>
      <c r="AY280" s="271" t="str">
        <f>VLOOKUP($AC280,デモテーブル[#All],6,FALSE)</f>
        <v>銀行業</v>
      </c>
      <c r="AZ280" s="271" t="str">
        <f>VLOOKUP($AC280,デモテーブル[#All],7,FALSE)</f>
        <v>01 日本円</v>
      </c>
      <c r="BA280" s="271" t="str">
        <f>VLOOKUP($AC280,デモテーブル[#All],12,FALSE)</f>
        <v>リスク・なし</v>
      </c>
      <c r="BB280" s="271" t="str">
        <f>VLOOKUP($AC280,デモテーブル[#All],13,FALSE)</f>
        <v>リスク・有</v>
      </c>
    </row>
    <row r="281" spans="2:54" x14ac:dyDescent="0.15">
      <c r="B281" s="76">
        <v>44819</v>
      </c>
      <c r="C281" s="164">
        <v>280</v>
      </c>
      <c r="D281" s="195" t="s">
        <v>553</v>
      </c>
      <c r="E281" t="s">
        <v>573</v>
      </c>
      <c r="H281" s="271" t="s">
        <v>600</v>
      </c>
      <c r="I281" s="271">
        <v>1659</v>
      </c>
      <c r="J281" s="271" t="s">
        <v>17</v>
      </c>
      <c r="K281" s="271" t="s">
        <v>15</v>
      </c>
      <c r="L281" s="271">
        <v>100</v>
      </c>
      <c r="M281" s="271" t="s">
        <v>601</v>
      </c>
      <c r="N281" s="271">
        <v>1456.97</v>
      </c>
      <c r="O281" s="271" t="s">
        <v>602</v>
      </c>
      <c r="P281" s="271">
        <v>2621</v>
      </c>
      <c r="Q281" s="271" t="s">
        <v>602</v>
      </c>
      <c r="R281" s="271"/>
      <c r="S281" s="271"/>
      <c r="T281" s="271">
        <v>6</v>
      </c>
      <c r="U281" s="271" t="s">
        <v>602</v>
      </c>
      <c r="V281" s="271">
        <v>262100</v>
      </c>
      <c r="W281" s="271" t="s">
        <v>603</v>
      </c>
      <c r="X281" s="271">
        <v>116403</v>
      </c>
      <c r="Y281" s="271">
        <v>79.89</v>
      </c>
      <c r="Z281" s="264"/>
      <c r="AA281" s="264"/>
      <c r="AB281" s="271" t="str">
        <f t="shared" si="56"/>
        <v>国内株式</v>
      </c>
      <c r="AC281" s="271" t="str">
        <f t="shared" si="57"/>
        <v>1659</v>
      </c>
      <c r="AD281" s="271" t="str">
        <f>VLOOKUP($AC281,デモテーブル[#All],2,FALSE)</f>
        <v>ＩＳ米国リートＥＴＦ</v>
      </c>
      <c r="AE281" s="271" t="str">
        <f t="shared" si="58"/>
        <v>特定</v>
      </c>
      <c r="AF281" s="271">
        <f t="shared" si="58"/>
        <v>100</v>
      </c>
      <c r="AG281" s="271" t="str">
        <f t="shared" si="58"/>
        <v>株</v>
      </c>
      <c r="AH281" s="271">
        <f t="shared" si="58"/>
        <v>1456.97</v>
      </c>
      <c r="AI281" s="271" t="str">
        <f t="shared" si="58"/>
        <v>円</v>
      </c>
      <c r="AJ281" s="271">
        <f t="shared" si="58"/>
        <v>2621</v>
      </c>
      <c r="AK281" s="271" t="str">
        <f t="shared" si="58"/>
        <v>円</v>
      </c>
      <c r="AL281" s="271">
        <f t="shared" si="58"/>
        <v>0</v>
      </c>
      <c r="AM281" s="271">
        <f t="shared" si="58"/>
        <v>0</v>
      </c>
      <c r="AN281" s="271">
        <f t="shared" si="58"/>
        <v>6</v>
      </c>
      <c r="AO281" s="271" t="str">
        <f t="shared" si="58"/>
        <v>円</v>
      </c>
      <c r="AP281" s="274">
        <f t="shared" si="58"/>
        <v>262100</v>
      </c>
      <c r="AQ281" s="271" t="str">
        <f t="shared" si="58"/>
        <v>-</v>
      </c>
      <c r="AR281" s="275">
        <f t="shared" si="58"/>
        <v>116403</v>
      </c>
      <c r="AS281" s="276">
        <f t="shared" si="54"/>
        <v>0.79893889373151128</v>
      </c>
      <c r="AT281" s="85"/>
      <c r="AU281" s="85"/>
      <c r="AV281" s="271" t="str">
        <f>VLOOKUP($AC281,デモテーブル[#All],3,FALSE)</f>
        <v>1株式・投信等</v>
      </c>
      <c r="AW281" s="271" t="str">
        <f>VLOOKUP($AC281,デモテーブル[#All],4,FALSE)</f>
        <v>1株式</v>
      </c>
      <c r="AX281" s="271" t="str">
        <f>VLOOKUP($AC281,デモテーブル[#All],5,FALSE)</f>
        <v>不動産</v>
      </c>
      <c r="AY281" s="271" t="str">
        <f>VLOOKUP($AC281,デモテーブル[#All],6,FALSE)</f>
        <v>米国・リート</v>
      </c>
      <c r="AZ281" s="271" t="str">
        <f>VLOOKUP($AC281,デモテーブル[#All],7,FALSE)</f>
        <v>01 日本円</v>
      </c>
      <c r="BA281" s="271" t="str">
        <f>VLOOKUP($AC281,デモテーブル[#All],12,FALSE)</f>
        <v>リスク・有</v>
      </c>
      <c r="BB281" s="271" t="str">
        <f>VLOOKUP($AC281,デモテーブル[#All],13,FALSE)</f>
        <v>リスク・有</v>
      </c>
    </row>
    <row r="282" spans="2:54" x14ac:dyDescent="0.15">
      <c r="B282" s="76">
        <v>44819</v>
      </c>
      <c r="C282" s="164">
        <v>281</v>
      </c>
      <c r="D282" s="195" t="s">
        <v>553</v>
      </c>
      <c r="E282" t="s">
        <v>573</v>
      </c>
      <c r="H282" s="271" t="s">
        <v>600</v>
      </c>
      <c r="I282" s="271">
        <v>1659</v>
      </c>
      <c r="J282" s="271" t="s">
        <v>17</v>
      </c>
      <c r="K282" s="271" t="s">
        <v>605</v>
      </c>
      <c r="L282" s="271">
        <v>1</v>
      </c>
      <c r="M282" s="271" t="s">
        <v>601</v>
      </c>
      <c r="N282" s="271">
        <v>1454</v>
      </c>
      <c r="O282" s="271" t="s">
        <v>602</v>
      </c>
      <c r="P282" s="271">
        <v>2621</v>
      </c>
      <c r="Q282" s="271" t="s">
        <v>602</v>
      </c>
      <c r="R282" s="271"/>
      <c r="S282" s="271"/>
      <c r="T282" s="271">
        <v>6</v>
      </c>
      <c r="U282" s="271" t="s">
        <v>602</v>
      </c>
      <c r="V282" s="271">
        <v>2621</v>
      </c>
      <c r="W282" s="271" t="s">
        <v>603</v>
      </c>
      <c r="X282" s="271">
        <v>1167</v>
      </c>
      <c r="Y282" s="271">
        <v>80.260000000000005</v>
      </c>
      <c r="Z282" s="264"/>
      <c r="AA282" s="264"/>
      <c r="AB282" s="271" t="str">
        <f t="shared" si="56"/>
        <v>国内株式</v>
      </c>
      <c r="AC282" s="271" t="str">
        <f t="shared" si="57"/>
        <v>1659</v>
      </c>
      <c r="AD282" s="271" t="str">
        <f>VLOOKUP($AC282,デモテーブル[#All],2,FALSE)</f>
        <v>ＩＳ米国リートＥＴＦ</v>
      </c>
      <c r="AE282" s="271" t="str">
        <f t="shared" si="58"/>
        <v>NISA</v>
      </c>
      <c r="AF282" s="271">
        <f t="shared" si="58"/>
        <v>1</v>
      </c>
      <c r="AG282" s="271" t="str">
        <f t="shared" si="58"/>
        <v>株</v>
      </c>
      <c r="AH282" s="271">
        <f t="shared" si="58"/>
        <v>1454</v>
      </c>
      <c r="AI282" s="271" t="str">
        <f t="shared" si="58"/>
        <v>円</v>
      </c>
      <c r="AJ282" s="271">
        <f t="shared" si="58"/>
        <v>2621</v>
      </c>
      <c r="AK282" s="271" t="str">
        <f t="shared" si="58"/>
        <v>円</v>
      </c>
      <c r="AL282" s="271">
        <f t="shared" si="58"/>
        <v>0</v>
      </c>
      <c r="AM282" s="271">
        <f t="shared" si="58"/>
        <v>0</v>
      </c>
      <c r="AN282" s="271">
        <f t="shared" si="58"/>
        <v>6</v>
      </c>
      <c r="AO282" s="271" t="str">
        <f t="shared" si="58"/>
        <v>円</v>
      </c>
      <c r="AP282" s="274">
        <f t="shared" si="58"/>
        <v>2621</v>
      </c>
      <c r="AQ282" s="271" t="str">
        <f t="shared" si="58"/>
        <v>-</v>
      </c>
      <c r="AR282" s="275">
        <f t="shared" si="58"/>
        <v>1167</v>
      </c>
      <c r="AS282" s="276">
        <f t="shared" si="54"/>
        <v>0.80261348005502064</v>
      </c>
      <c r="AT282" s="85"/>
      <c r="AU282" s="85"/>
      <c r="AV282" s="271" t="str">
        <f>VLOOKUP($AC282,デモテーブル[#All],3,FALSE)</f>
        <v>1株式・投信等</v>
      </c>
      <c r="AW282" s="271" t="str">
        <f>VLOOKUP($AC282,デモテーブル[#All],4,FALSE)</f>
        <v>1株式</v>
      </c>
      <c r="AX282" s="271" t="str">
        <f>VLOOKUP($AC282,デモテーブル[#All],5,FALSE)</f>
        <v>不動産</v>
      </c>
      <c r="AY282" s="271" t="str">
        <f>VLOOKUP($AC282,デモテーブル[#All],6,FALSE)</f>
        <v>米国・リート</v>
      </c>
      <c r="AZ282" s="271" t="str">
        <f>VLOOKUP($AC282,デモテーブル[#All],7,FALSE)</f>
        <v>01 日本円</v>
      </c>
      <c r="BA282" s="271" t="str">
        <f>VLOOKUP($AC282,デモテーブル[#All],12,FALSE)</f>
        <v>リスク・有</v>
      </c>
      <c r="BB282" s="271" t="str">
        <f>VLOOKUP($AC282,デモテーブル[#All],13,FALSE)</f>
        <v>リスク・有</v>
      </c>
    </row>
    <row r="283" spans="2:54" x14ac:dyDescent="0.15">
      <c r="B283" s="76">
        <v>44819</v>
      </c>
      <c r="C283" s="164">
        <v>282</v>
      </c>
      <c r="D283" s="195" t="s">
        <v>553</v>
      </c>
      <c r="E283" t="s">
        <v>573</v>
      </c>
      <c r="H283" s="271" t="s">
        <v>600</v>
      </c>
      <c r="I283" s="271">
        <v>1678</v>
      </c>
      <c r="J283" s="271" t="s">
        <v>606</v>
      </c>
      <c r="K283" s="271" t="s">
        <v>605</v>
      </c>
      <c r="L283" s="271">
        <v>100</v>
      </c>
      <c r="M283" s="271" t="s">
        <v>601</v>
      </c>
      <c r="N283" s="271">
        <v>247.8</v>
      </c>
      <c r="O283" s="271" t="s">
        <v>602</v>
      </c>
      <c r="P283" s="271">
        <v>235.3</v>
      </c>
      <c r="Q283" s="271" t="s">
        <v>602</v>
      </c>
      <c r="R283" s="271"/>
      <c r="S283" s="271"/>
      <c r="T283" s="271">
        <v>7.5</v>
      </c>
      <c r="U283" s="271" t="s">
        <v>602</v>
      </c>
      <c r="V283" s="271">
        <v>23530</v>
      </c>
      <c r="W283" s="271" t="s">
        <v>603</v>
      </c>
      <c r="X283" s="271">
        <v>-1250</v>
      </c>
      <c r="Y283" s="271">
        <v>-5.04</v>
      </c>
      <c r="Z283" s="264"/>
      <c r="AA283" s="264"/>
      <c r="AB283" s="271" t="str">
        <f t="shared" si="56"/>
        <v>国内株式</v>
      </c>
      <c r="AC283" s="271" t="str">
        <f t="shared" si="57"/>
        <v>1678</v>
      </c>
      <c r="AD283" s="271" t="str">
        <f>VLOOKUP($AC283,デモテーブル[#All],2,FALSE)</f>
        <v>ＮＥＸＴ　ＦＵＮＤＳ　インド株式指数・Ｎｉｆｔｙ　５０連動型上場投信</v>
      </c>
      <c r="AE283" s="271" t="str">
        <f t="shared" si="58"/>
        <v>NISA</v>
      </c>
      <c r="AF283" s="271">
        <f t="shared" si="58"/>
        <v>100</v>
      </c>
      <c r="AG283" s="271" t="str">
        <f t="shared" si="58"/>
        <v>株</v>
      </c>
      <c r="AH283" s="271">
        <f t="shared" si="58"/>
        <v>247.8</v>
      </c>
      <c r="AI283" s="271" t="str">
        <f t="shared" si="58"/>
        <v>円</v>
      </c>
      <c r="AJ283" s="271">
        <f t="shared" si="58"/>
        <v>235.3</v>
      </c>
      <c r="AK283" s="271" t="str">
        <f t="shared" si="58"/>
        <v>円</v>
      </c>
      <c r="AL283" s="271">
        <f t="shared" si="58"/>
        <v>0</v>
      </c>
      <c r="AM283" s="271">
        <f t="shared" si="58"/>
        <v>0</v>
      </c>
      <c r="AN283" s="271">
        <f t="shared" si="58"/>
        <v>7.5</v>
      </c>
      <c r="AO283" s="271" t="str">
        <f t="shared" si="58"/>
        <v>円</v>
      </c>
      <c r="AP283" s="274">
        <f t="shared" si="58"/>
        <v>23530</v>
      </c>
      <c r="AQ283" s="271" t="str">
        <f t="shared" si="58"/>
        <v>-</v>
      </c>
      <c r="AR283" s="275">
        <f t="shared" si="58"/>
        <v>-1250</v>
      </c>
      <c r="AS283" s="276">
        <f t="shared" si="54"/>
        <v>-5.0443906376109765E-2</v>
      </c>
      <c r="AT283" s="85"/>
      <c r="AU283" s="85"/>
      <c r="AV283" s="271" t="str">
        <f>VLOOKUP($AC283,デモテーブル[#All],3,FALSE)</f>
        <v>1株式・投信等</v>
      </c>
      <c r="AW283" s="271" t="str">
        <f>VLOOKUP($AC283,デモテーブル[#All],4,FALSE)</f>
        <v>1株式</v>
      </c>
      <c r="AX283" s="271" t="str">
        <f>VLOOKUP($AC283,デモテーブル[#All],5,FALSE)</f>
        <v>新興国</v>
      </c>
      <c r="AY283" s="271" t="str">
        <f>VLOOKUP($AC283,デモテーブル[#All],6,FALSE)</f>
        <v>インド</v>
      </c>
      <c r="AZ283" s="271" t="str">
        <f>VLOOKUP($AC283,デモテーブル[#All],7,FALSE)</f>
        <v>01 日本円</v>
      </c>
      <c r="BA283" s="271" t="str">
        <f>VLOOKUP($AC283,デモテーブル[#All],12,FALSE)</f>
        <v>リスク・有</v>
      </c>
      <c r="BB283" s="271" t="str">
        <f>VLOOKUP($AC283,デモテーブル[#All],13,FALSE)</f>
        <v>リスク・有</v>
      </c>
    </row>
    <row r="284" spans="2:54" x14ac:dyDescent="0.15">
      <c r="B284" s="76">
        <v>44819</v>
      </c>
      <c r="C284" s="164">
        <v>283</v>
      </c>
      <c r="D284" s="195" t="s">
        <v>553</v>
      </c>
      <c r="E284" t="s">
        <v>573</v>
      </c>
      <c r="H284" s="271" t="s">
        <v>600</v>
      </c>
      <c r="I284" s="271">
        <v>9142</v>
      </c>
      <c r="J284" s="271" t="s">
        <v>18</v>
      </c>
      <c r="K284" s="271" t="s">
        <v>605</v>
      </c>
      <c r="L284" s="271">
        <v>100</v>
      </c>
      <c r="M284" s="271" t="s">
        <v>601</v>
      </c>
      <c r="N284" s="271">
        <v>2137</v>
      </c>
      <c r="O284" s="271" t="s">
        <v>602</v>
      </c>
      <c r="P284" s="271">
        <v>2385</v>
      </c>
      <c r="Q284" s="271" t="s">
        <v>602</v>
      </c>
      <c r="R284" s="271"/>
      <c r="S284" s="271"/>
      <c r="T284" s="271">
        <v>53</v>
      </c>
      <c r="U284" s="271" t="s">
        <v>602</v>
      </c>
      <c r="V284" s="271">
        <v>238500</v>
      </c>
      <c r="W284" s="271" t="s">
        <v>603</v>
      </c>
      <c r="X284" s="271">
        <v>24800</v>
      </c>
      <c r="Y284" s="271">
        <v>11.6</v>
      </c>
      <c r="Z284" s="264"/>
      <c r="AA284" s="264"/>
      <c r="AB284" s="271" t="str">
        <f t="shared" si="56"/>
        <v>国内株式</v>
      </c>
      <c r="AC284" s="271" t="str">
        <f t="shared" si="57"/>
        <v>9142</v>
      </c>
      <c r="AD284" s="271" t="str">
        <f>VLOOKUP($AC284,デモテーブル[#All],2,FALSE)</f>
        <v>九州旅客鉄道</v>
      </c>
      <c r="AE284" s="271" t="str">
        <f t="shared" si="58"/>
        <v>NISA</v>
      </c>
      <c r="AF284" s="271">
        <f t="shared" si="58"/>
        <v>100</v>
      </c>
      <c r="AG284" s="271" t="str">
        <f t="shared" si="58"/>
        <v>株</v>
      </c>
      <c r="AH284" s="271">
        <f t="shared" si="58"/>
        <v>2137</v>
      </c>
      <c r="AI284" s="271" t="str">
        <f t="shared" si="58"/>
        <v>円</v>
      </c>
      <c r="AJ284" s="271">
        <f t="shared" si="58"/>
        <v>2385</v>
      </c>
      <c r="AK284" s="271" t="str">
        <f t="shared" si="58"/>
        <v>円</v>
      </c>
      <c r="AL284" s="271">
        <f t="shared" si="58"/>
        <v>0</v>
      </c>
      <c r="AM284" s="271">
        <f t="shared" si="58"/>
        <v>0</v>
      </c>
      <c r="AN284" s="271">
        <f t="shared" si="58"/>
        <v>53</v>
      </c>
      <c r="AO284" s="271" t="str">
        <f t="shared" si="58"/>
        <v>円</v>
      </c>
      <c r="AP284" s="274">
        <f t="shared" si="58"/>
        <v>238500</v>
      </c>
      <c r="AQ284" s="271" t="str">
        <f t="shared" si="58"/>
        <v>-</v>
      </c>
      <c r="AR284" s="275">
        <f t="shared" si="58"/>
        <v>24800</v>
      </c>
      <c r="AS284" s="276">
        <f t="shared" si="54"/>
        <v>0.11605053813757604</v>
      </c>
      <c r="AT284" s="85"/>
      <c r="AU284" s="85"/>
      <c r="AV284" s="271" t="str">
        <f>VLOOKUP($AC284,デモテーブル[#All],3,FALSE)</f>
        <v>1株式・投信等</v>
      </c>
      <c r="AW284" s="271" t="str">
        <f>VLOOKUP($AC284,デモテーブル[#All],4,FALSE)</f>
        <v>1株式</v>
      </c>
      <c r="AX284" s="271" t="str">
        <f>VLOOKUP($AC284,デモテーブル[#All],5,FALSE)</f>
        <v>観光</v>
      </c>
      <c r="AY284" s="271" t="str">
        <f>VLOOKUP($AC284,デモテーブル[#All],6,FALSE)</f>
        <v>鉄道</v>
      </c>
      <c r="AZ284" s="271" t="str">
        <f>VLOOKUP($AC284,デモテーブル[#All],7,FALSE)</f>
        <v>01 日本円</v>
      </c>
      <c r="BA284" s="271" t="str">
        <f>VLOOKUP($AC284,デモテーブル[#All],12,FALSE)</f>
        <v>リスク・なし</v>
      </c>
      <c r="BB284" s="271" t="str">
        <f>VLOOKUP($AC284,デモテーブル[#All],13,FALSE)</f>
        <v>リスク・有</v>
      </c>
    </row>
    <row r="285" spans="2:54" x14ac:dyDescent="0.15">
      <c r="B285" s="76">
        <v>44819</v>
      </c>
      <c r="C285" s="164">
        <v>284</v>
      </c>
      <c r="D285" s="195" t="s">
        <v>553</v>
      </c>
      <c r="E285" t="s">
        <v>573</v>
      </c>
      <c r="H285" s="271" t="s">
        <v>607</v>
      </c>
      <c r="I285" s="271" t="s">
        <v>188</v>
      </c>
      <c r="J285" s="271" t="s">
        <v>189</v>
      </c>
      <c r="K285" s="271" t="s">
        <v>15</v>
      </c>
      <c r="L285" s="271">
        <v>10</v>
      </c>
      <c r="M285" s="271" t="s">
        <v>601</v>
      </c>
      <c r="N285" s="271">
        <v>218.53</v>
      </c>
      <c r="O285" s="271" t="s">
        <v>608</v>
      </c>
      <c r="P285" s="271">
        <v>222.09</v>
      </c>
      <c r="Q285" s="271" t="s">
        <v>608</v>
      </c>
      <c r="R285" s="271"/>
      <c r="S285" s="271"/>
      <c r="T285" s="271">
        <v>5.34</v>
      </c>
      <c r="U285" s="271" t="s">
        <v>608</v>
      </c>
      <c r="V285" s="271">
        <v>255958</v>
      </c>
      <c r="W285" s="271" t="s">
        <v>609</v>
      </c>
      <c r="X285" s="271">
        <v>16034</v>
      </c>
      <c r="Y285" s="271">
        <v>6.68</v>
      </c>
      <c r="Z285" s="264"/>
      <c r="AA285" s="264"/>
      <c r="AB285" s="271" t="str">
        <f t="shared" si="56"/>
        <v>米国株式</v>
      </c>
      <c r="AC285" s="271" t="str">
        <f t="shared" si="57"/>
        <v>VTI</v>
      </c>
      <c r="AD285" s="271" t="str">
        <f>VLOOKUP($AC285,デモテーブル[#All],2,FALSE)</f>
        <v>バンガード・トータル・ストック・マーケットETF</v>
      </c>
      <c r="AE285" s="271" t="str">
        <f t="shared" si="58"/>
        <v>特定</v>
      </c>
      <c r="AF285" s="271">
        <f t="shared" si="58"/>
        <v>10</v>
      </c>
      <c r="AG285" s="271" t="str">
        <f t="shared" si="58"/>
        <v>株</v>
      </c>
      <c r="AH285" s="271">
        <f t="shared" si="58"/>
        <v>218.53</v>
      </c>
      <c r="AI285" s="271" t="str">
        <f t="shared" si="58"/>
        <v>USD</v>
      </c>
      <c r="AJ285" s="271">
        <f t="shared" si="58"/>
        <v>222.09</v>
      </c>
      <c r="AK285" s="271" t="str">
        <f t="shared" si="58"/>
        <v>USD</v>
      </c>
      <c r="AL285" s="271">
        <f t="shared" si="58"/>
        <v>0</v>
      </c>
      <c r="AM285" s="271">
        <f t="shared" si="58"/>
        <v>0</v>
      </c>
      <c r="AN285" s="271">
        <f t="shared" si="58"/>
        <v>5.34</v>
      </c>
      <c r="AO285" s="271" t="str">
        <f t="shared" si="58"/>
        <v>USD</v>
      </c>
      <c r="AP285" s="274">
        <f t="shared" si="58"/>
        <v>255958</v>
      </c>
      <c r="AQ285" s="271" t="str">
        <f t="shared" si="58"/>
        <v>2,220.90 USD</v>
      </c>
      <c r="AR285" s="275">
        <f t="shared" si="58"/>
        <v>16034</v>
      </c>
      <c r="AS285" s="276">
        <f t="shared" si="54"/>
        <v>6.6829496007068903E-2</v>
      </c>
      <c r="AT285" s="85"/>
      <c r="AU285" s="85"/>
      <c r="AV285" s="271" t="str">
        <f>VLOOKUP($AC285,デモテーブル[#All],3,FALSE)</f>
        <v>1株式・投信等</v>
      </c>
      <c r="AW285" s="271" t="str">
        <f>VLOOKUP($AC285,デモテーブル[#All],4,FALSE)</f>
        <v>1株式</v>
      </c>
      <c r="AX285" s="271" t="str">
        <f>VLOOKUP($AC285,デモテーブル[#All],5,FALSE)</f>
        <v>指数</v>
      </c>
      <c r="AY285" s="271" t="str">
        <f>VLOOKUP($AC285,デモテーブル[#All],6,FALSE)</f>
        <v>全米国指数</v>
      </c>
      <c r="AZ285" s="271" t="str">
        <f>VLOOKUP($AC285,デモテーブル[#All],7,FALSE)</f>
        <v>02 米ドル（円換算）</v>
      </c>
      <c r="BA285" s="271" t="str">
        <f>VLOOKUP($AC285,デモテーブル[#All],12,FALSE)</f>
        <v>リスク・有</v>
      </c>
      <c r="BB285" s="271" t="str">
        <f>VLOOKUP($AC285,デモテーブル[#All],13,FALSE)</f>
        <v>リスク・有</v>
      </c>
    </row>
    <row r="286" spans="2:54" x14ac:dyDescent="0.15">
      <c r="B286" s="76">
        <v>44819</v>
      </c>
      <c r="C286" s="164">
        <v>285</v>
      </c>
      <c r="D286" s="195" t="s">
        <v>553</v>
      </c>
      <c r="E286" t="s">
        <v>573</v>
      </c>
      <c r="H286" s="271" t="s">
        <v>607</v>
      </c>
      <c r="I286" s="271" t="s">
        <v>20</v>
      </c>
      <c r="J286" s="271" t="s">
        <v>21</v>
      </c>
      <c r="K286" s="271" t="s">
        <v>15</v>
      </c>
      <c r="L286" s="271">
        <v>10</v>
      </c>
      <c r="M286" s="271" t="s">
        <v>601</v>
      </c>
      <c r="N286" s="271">
        <v>43.945</v>
      </c>
      <c r="O286" s="271" t="s">
        <v>608</v>
      </c>
      <c r="P286" s="271">
        <v>48.14</v>
      </c>
      <c r="Q286" s="271" t="s">
        <v>608</v>
      </c>
      <c r="R286" s="271"/>
      <c r="S286" s="271"/>
      <c r="T286" s="271">
        <v>0.09</v>
      </c>
      <c r="U286" s="271" t="s">
        <v>608</v>
      </c>
      <c r="V286" s="271">
        <v>55481</v>
      </c>
      <c r="W286" s="271" t="s">
        <v>610</v>
      </c>
      <c r="X286" s="271">
        <v>8363</v>
      </c>
      <c r="Y286" s="271">
        <v>17.739999999999998</v>
      </c>
      <c r="Z286" s="264"/>
      <c r="AA286" s="264"/>
      <c r="AB286" s="271" t="str">
        <f t="shared" si="56"/>
        <v>米国株式</v>
      </c>
      <c r="AC286" s="271" t="str">
        <f t="shared" si="57"/>
        <v>VWO</v>
      </c>
      <c r="AD286" s="271" t="str">
        <f>VLOOKUP($AC286,デモテーブル[#All],2,FALSE)</f>
        <v>バンガード・FTSE・エマージング・マーケッツETF</v>
      </c>
      <c r="AE286" s="271" t="str">
        <f t="shared" si="58"/>
        <v>特定</v>
      </c>
      <c r="AF286" s="271">
        <f t="shared" si="58"/>
        <v>10</v>
      </c>
      <c r="AG286" s="271" t="str">
        <f t="shared" si="58"/>
        <v>株</v>
      </c>
      <c r="AH286" s="271">
        <f t="shared" si="58"/>
        <v>43.945</v>
      </c>
      <c r="AI286" s="271" t="str">
        <f t="shared" si="58"/>
        <v>USD</v>
      </c>
      <c r="AJ286" s="271">
        <f t="shared" si="58"/>
        <v>48.14</v>
      </c>
      <c r="AK286" s="271" t="str">
        <f t="shared" si="58"/>
        <v>USD</v>
      </c>
      <c r="AL286" s="271">
        <f t="shared" si="58"/>
        <v>0</v>
      </c>
      <c r="AM286" s="271">
        <f t="shared" si="58"/>
        <v>0</v>
      </c>
      <c r="AN286" s="271">
        <f t="shared" si="58"/>
        <v>0.09</v>
      </c>
      <c r="AO286" s="271" t="str">
        <f t="shared" si="58"/>
        <v>USD</v>
      </c>
      <c r="AP286" s="274">
        <f t="shared" si="58"/>
        <v>55481</v>
      </c>
      <c r="AQ286" s="271" t="str">
        <f t="shared" si="58"/>
        <v>481.40 USD</v>
      </c>
      <c r="AR286" s="275">
        <f t="shared" si="58"/>
        <v>8363</v>
      </c>
      <c r="AS286" s="276">
        <f t="shared" si="54"/>
        <v>0.17749055562629992</v>
      </c>
      <c r="AT286" s="85"/>
      <c r="AU286" s="85"/>
      <c r="AV286" s="271" t="str">
        <f>VLOOKUP($AC286,デモテーブル[#All],3,FALSE)</f>
        <v>1株式・投信等</v>
      </c>
      <c r="AW286" s="271" t="str">
        <f>VLOOKUP($AC286,デモテーブル[#All],4,FALSE)</f>
        <v>1株式</v>
      </c>
      <c r="AX286" s="271" t="str">
        <f>VLOOKUP($AC286,デモテーブル[#All],5,FALSE)</f>
        <v>新興国</v>
      </c>
      <c r="AY286" s="271" t="str">
        <f>VLOOKUP($AC286,デモテーブル[#All],6,FALSE)</f>
        <v>新興国ETF</v>
      </c>
      <c r="AZ286" s="271" t="str">
        <f>VLOOKUP($AC286,デモテーブル[#All],7,FALSE)</f>
        <v>02 米ドル（円換算）</v>
      </c>
      <c r="BA286" s="271" t="str">
        <f>VLOOKUP($AC286,デモテーブル[#All],12,FALSE)</f>
        <v>リスク・有</v>
      </c>
      <c r="BB286" s="271" t="str">
        <f>VLOOKUP($AC286,デモテーブル[#All],13,FALSE)</f>
        <v>リスク・有</v>
      </c>
    </row>
    <row r="287" spans="2:54" x14ac:dyDescent="0.15">
      <c r="B287" s="76">
        <v>44819</v>
      </c>
      <c r="C287" s="164">
        <v>286</v>
      </c>
      <c r="D287" s="195" t="s">
        <v>553</v>
      </c>
      <c r="E287" t="s">
        <v>573</v>
      </c>
      <c r="H287" s="271" t="s">
        <v>607</v>
      </c>
      <c r="I287" s="271" t="s">
        <v>22</v>
      </c>
      <c r="J287" s="271" t="s">
        <v>23</v>
      </c>
      <c r="K287" s="271" t="s">
        <v>605</v>
      </c>
      <c r="L287" s="271">
        <v>30</v>
      </c>
      <c r="M287" s="271" t="s">
        <v>601</v>
      </c>
      <c r="N287" s="271">
        <v>23.575600000000001</v>
      </c>
      <c r="O287" s="271" t="s">
        <v>608</v>
      </c>
      <c r="P287" s="271">
        <v>20.71</v>
      </c>
      <c r="Q287" s="271" t="s">
        <v>608</v>
      </c>
      <c r="R287" s="271"/>
      <c r="S287" s="271"/>
      <c r="T287" s="271">
        <v>-0.31</v>
      </c>
      <c r="U287" s="271" t="s">
        <v>608</v>
      </c>
      <c r="V287" s="271">
        <v>71604</v>
      </c>
      <c r="W287" s="271" t="s">
        <v>611</v>
      </c>
      <c r="X287" s="271">
        <v>-2116</v>
      </c>
      <c r="Y287" s="271">
        <v>-2.87</v>
      </c>
      <c r="Z287" s="264"/>
      <c r="AA287" s="264"/>
      <c r="AB287" s="271" t="str">
        <f t="shared" si="56"/>
        <v>米国株式</v>
      </c>
      <c r="AC287" s="271" t="str">
        <f t="shared" si="57"/>
        <v>SLV</v>
      </c>
      <c r="AD287" s="271" t="str">
        <f>VLOOKUP($AC287,デモテーブル[#All],2,FALSE)</f>
        <v>iシェアーズ シルバー・トラスト</v>
      </c>
      <c r="AE287" s="271" t="str">
        <f t="shared" si="58"/>
        <v>NISA</v>
      </c>
      <c r="AF287" s="271">
        <f t="shared" si="58"/>
        <v>30</v>
      </c>
      <c r="AG287" s="271" t="str">
        <f t="shared" si="58"/>
        <v>株</v>
      </c>
      <c r="AH287" s="271">
        <f t="shared" si="58"/>
        <v>23.575600000000001</v>
      </c>
      <c r="AI287" s="271" t="str">
        <f t="shared" si="58"/>
        <v>USD</v>
      </c>
      <c r="AJ287" s="271">
        <f t="shared" si="58"/>
        <v>20.71</v>
      </c>
      <c r="AK287" s="271" t="str">
        <f t="shared" si="58"/>
        <v>USD</v>
      </c>
      <c r="AL287" s="271">
        <f t="shared" si="58"/>
        <v>0</v>
      </c>
      <c r="AM287" s="271">
        <f t="shared" si="58"/>
        <v>0</v>
      </c>
      <c r="AN287" s="271">
        <f t="shared" si="58"/>
        <v>-0.31</v>
      </c>
      <c r="AO287" s="271" t="str">
        <f t="shared" si="58"/>
        <v>USD</v>
      </c>
      <c r="AP287" s="274">
        <f t="shared" si="58"/>
        <v>71604</v>
      </c>
      <c r="AQ287" s="271" t="str">
        <f t="shared" si="58"/>
        <v>621.30 USD</v>
      </c>
      <c r="AR287" s="275">
        <f t="shared" si="58"/>
        <v>-2116</v>
      </c>
      <c r="AS287" s="276">
        <f t="shared" si="54"/>
        <v>-2.8703201302224635E-2</v>
      </c>
      <c r="AT287" s="85"/>
      <c r="AU287" s="85"/>
      <c r="AV287" s="271" t="str">
        <f>VLOOKUP($AC287,デモテーブル[#All],3,FALSE)</f>
        <v>3貴金属･ｺﾓ・仮通</v>
      </c>
      <c r="AW287" s="271" t="str">
        <f>VLOOKUP($AC287,デモテーブル[#All],4,FALSE)</f>
        <v>3貴金属</v>
      </c>
      <c r="AX287" s="271" t="str">
        <f>VLOOKUP($AC287,デモテーブル[#All],5,FALSE)</f>
        <v>シルバー</v>
      </c>
      <c r="AY287" s="271" t="str">
        <f>VLOOKUP($AC287,デモテーブル[#All],6,FALSE)</f>
        <v>米国・シルバー</v>
      </c>
      <c r="AZ287" s="271" t="str">
        <f>VLOOKUP($AC287,デモテーブル[#All],7,FALSE)</f>
        <v>02 米ドル（円換算）</v>
      </c>
      <c r="BA287" s="271" t="str">
        <f>VLOOKUP($AC287,デモテーブル[#All],12,FALSE)</f>
        <v>リスク・有</v>
      </c>
      <c r="BB287" s="271" t="str">
        <f>VLOOKUP($AC287,デモテーブル[#All],13,FALSE)</f>
        <v>リスク・なし</v>
      </c>
    </row>
    <row r="288" spans="2:54" x14ac:dyDescent="0.15">
      <c r="B288" s="76">
        <v>44819</v>
      </c>
      <c r="C288" s="164">
        <v>287</v>
      </c>
      <c r="D288" s="195" t="s">
        <v>553</v>
      </c>
      <c r="E288" t="s">
        <v>573</v>
      </c>
      <c r="H288" s="271" t="s">
        <v>607</v>
      </c>
      <c r="I288" s="271" t="s">
        <v>24</v>
      </c>
      <c r="J288" s="271" t="s">
        <v>25</v>
      </c>
      <c r="K288" s="271" t="s">
        <v>605</v>
      </c>
      <c r="L288" s="271">
        <v>1</v>
      </c>
      <c r="M288" s="271" t="s">
        <v>601</v>
      </c>
      <c r="N288" s="271">
        <v>68.209999999999994</v>
      </c>
      <c r="O288" s="271" t="s">
        <v>608</v>
      </c>
      <c r="P288" s="271">
        <v>100.42</v>
      </c>
      <c r="Q288" s="271" t="s">
        <v>608</v>
      </c>
      <c r="R288" s="271"/>
      <c r="S288" s="271"/>
      <c r="T288" s="271">
        <v>1.64</v>
      </c>
      <c r="U288" s="271" t="s">
        <v>608</v>
      </c>
      <c r="V288" s="271">
        <v>11573</v>
      </c>
      <c r="W288" s="271" t="s">
        <v>619</v>
      </c>
      <c r="X288" s="271">
        <v>4498</v>
      </c>
      <c r="Y288" s="271">
        <v>63.57</v>
      </c>
      <c r="Z288" s="264"/>
      <c r="AA288" s="264"/>
      <c r="AB288" s="271" t="str">
        <f t="shared" si="56"/>
        <v>米国株式</v>
      </c>
      <c r="AC288" s="271" t="str">
        <f t="shared" si="57"/>
        <v>VT</v>
      </c>
      <c r="AD288" s="271" t="str">
        <f>VLOOKUP($AC288,デモテーブル[#All],2,FALSE)</f>
        <v>バンガード・トータル・ワールド・ストックETF</v>
      </c>
      <c r="AE288" s="271" t="str">
        <f t="shared" si="58"/>
        <v>NISA</v>
      </c>
      <c r="AF288" s="271">
        <f t="shared" si="58"/>
        <v>1</v>
      </c>
      <c r="AG288" s="271" t="str">
        <f t="shared" si="58"/>
        <v>株</v>
      </c>
      <c r="AH288" s="271">
        <f t="shared" si="58"/>
        <v>68.209999999999994</v>
      </c>
      <c r="AI288" s="271" t="str">
        <f t="shared" si="58"/>
        <v>USD</v>
      </c>
      <c r="AJ288" s="271">
        <f t="shared" si="58"/>
        <v>100.42</v>
      </c>
      <c r="AK288" s="271" t="str">
        <f t="shared" si="58"/>
        <v>USD</v>
      </c>
      <c r="AL288" s="271">
        <f t="shared" si="58"/>
        <v>0</v>
      </c>
      <c r="AM288" s="271">
        <f t="shared" si="58"/>
        <v>0</v>
      </c>
      <c r="AN288" s="271">
        <f t="shared" si="58"/>
        <v>1.64</v>
      </c>
      <c r="AO288" s="271" t="str">
        <f t="shared" si="58"/>
        <v>USD</v>
      </c>
      <c r="AP288" s="274">
        <f t="shared" si="58"/>
        <v>11573</v>
      </c>
      <c r="AQ288" s="271" t="str">
        <f t="shared" si="58"/>
        <v>100.42 USD</v>
      </c>
      <c r="AR288" s="275">
        <f t="shared" si="58"/>
        <v>4498</v>
      </c>
      <c r="AS288" s="276">
        <f t="shared" si="54"/>
        <v>0.63575971731448766</v>
      </c>
      <c r="AT288" s="85"/>
      <c r="AU288" s="85"/>
      <c r="AV288" s="271" t="str">
        <f>VLOOKUP($AC288,デモテーブル[#All],3,FALSE)</f>
        <v>1株式・投信等</v>
      </c>
      <c r="AW288" s="271" t="str">
        <f>VLOOKUP($AC288,デモテーブル[#All],4,FALSE)</f>
        <v>1株式</v>
      </c>
      <c r="AX288" s="271" t="str">
        <f>VLOOKUP($AC288,デモテーブル[#All],5,FALSE)</f>
        <v>指数</v>
      </c>
      <c r="AY288" s="271" t="str">
        <f>VLOOKUP($AC288,デモテーブル[#All],6,FALSE)</f>
        <v>全世界指数</v>
      </c>
      <c r="AZ288" s="271" t="str">
        <f>VLOOKUP($AC288,デモテーブル[#All],7,FALSE)</f>
        <v>02 米ドル（円換算）</v>
      </c>
      <c r="BA288" s="271" t="str">
        <f>VLOOKUP($AC288,デモテーブル[#All],12,FALSE)</f>
        <v>リスク・有</v>
      </c>
      <c r="BB288" s="271" t="str">
        <f>VLOOKUP($AC288,デモテーブル[#All],13,FALSE)</f>
        <v>リスク・有</v>
      </c>
    </row>
    <row r="289" spans="2:54" x14ac:dyDescent="0.15">
      <c r="B289" s="76">
        <v>44819</v>
      </c>
      <c r="C289" s="164">
        <v>288</v>
      </c>
      <c r="D289" s="195" t="s">
        <v>553</v>
      </c>
      <c r="E289" t="s">
        <v>573</v>
      </c>
      <c r="H289" s="271" t="s">
        <v>607</v>
      </c>
      <c r="I289" s="271" t="s">
        <v>26</v>
      </c>
      <c r="J289" s="271" t="s">
        <v>27</v>
      </c>
      <c r="K289" s="271" t="s">
        <v>15</v>
      </c>
      <c r="L289" s="271">
        <v>6</v>
      </c>
      <c r="M289" s="271" t="s">
        <v>601</v>
      </c>
      <c r="N289" s="271">
        <v>87.043300000000002</v>
      </c>
      <c r="O289" s="271" t="s">
        <v>608</v>
      </c>
      <c r="P289" s="271">
        <v>83.06</v>
      </c>
      <c r="Q289" s="271" t="s">
        <v>608</v>
      </c>
      <c r="R289" s="271"/>
      <c r="S289" s="271"/>
      <c r="T289" s="271">
        <v>0.1</v>
      </c>
      <c r="U289" s="271" t="s">
        <v>608</v>
      </c>
      <c r="V289" s="271">
        <v>57435</v>
      </c>
      <c r="W289" s="271" t="s">
        <v>612</v>
      </c>
      <c r="X289" s="271">
        <v>2307</v>
      </c>
      <c r="Y289" s="271">
        <v>4.18</v>
      </c>
      <c r="Z289" s="264"/>
      <c r="AA289" s="264"/>
      <c r="AB289" s="271" t="str">
        <f t="shared" si="56"/>
        <v>米国株式</v>
      </c>
      <c r="AC289" s="271" t="str">
        <f t="shared" si="57"/>
        <v>BND</v>
      </c>
      <c r="AD289" s="271" t="str">
        <f>VLOOKUP($AC289,デモテーブル[#All],2,FALSE)</f>
        <v>バンガード・米国トータル債券市場ETF</v>
      </c>
      <c r="AE289" s="271" t="str">
        <f t="shared" si="58"/>
        <v>特定</v>
      </c>
      <c r="AF289" s="271">
        <f t="shared" si="58"/>
        <v>6</v>
      </c>
      <c r="AG289" s="271" t="str">
        <f t="shared" si="58"/>
        <v>株</v>
      </c>
      <c r="AH289" s="271">
        <f t="shared" si="58"/>
        <v>87.043300000000002</v>
      </c>
      <c r="AI289" s="271" t="str">
        <f t="shared" si="58"/>
        <v>USD</v>
      </c>
      <c r="AJ289" s="271">
        <f t="shared" si="58"/>
        <v>83.06</v>
      </c>
      <c r="AK289" s="271" t="str">
        <f t="shared" si="58"/>
        <v>USD</v>
      </c>
      <c r="AL289" s="271">
        <f t="shared" si="58"/>
        <v>0</v>
      </c>
      <c r="AM289" s="271">
        <f t="shared" si="58"/>
        <v>0</v>
      </c>
      <c r="AN289" s="271">
        <f t="shared" si="58"/>
        <v>0.1</v>
      </c>
      <c r="AO289" s="271" t="str">
        <f t="shared" si="58"/>
        <v>USD</v>
      </c>
      <c r="AP289" s="274">
        <f t="shared" si="58"/>
        <v>57435</v>
      </c>
      <c r="AQ289" s="271" t="str">
        <f t="shared" si="58"/>
        <v>498.36 USD</v>
      </c>
      <c r="AR289" s="275">
        <f t="shared" si="58"/>
        <v>2307</v>
      </c>
      <c r="AS289" s="276">
        <f t="shared" si="54"/>
        <v>4.1848062690465822E-2</v>
      </c>
      <c r="AT289" s="85"/>
      <c r="AU289" s="85"/>
      <c r="AV289" s="271" t="str">
        <f>VLOOKUP($AC289,デモテーブル[#All],3,FALSE)</f>
        <v>2現金・米国債など</v>
      </c>
      <c r="AW289" s="271" t="str">
        <f>VLOOKUP($AC289,デモテーブル[#All],4,FALSE)</f>
        <v>2米国債など</v>
      </c>
      <c r="AX289" s="271" t="str">
        <f>VLOOKUP($AC289,デモテーブル[#All],5,FALSE)</f>
        <v>債券</v>
      </c>
      <c r="AY289" s="271" t="str">
        <f>VLOOKUP($AC289,デモテーブル[#All],6,FALSE)</f>
        <v>米国債</v>
      </c>
      <c r="AZ289" s="271" t="str">
        <f>VLOOKUP($AC289,デモテーブル[#All],7,FALSE)</f>
        <v>02 米ドル（円換算）</v>
      </c>
      <c r="BA289" s="271" t="str">
        <f>VLOOKUP($AC289,デモテーブル[#All],12,FALSE)</f>
        <v>リスク・有</v>
      </c>
      <c r="BB289" s="271" t="str">
        <f>VLOOKUP($AC289,デモテーブル[#All],13,FALSE)</f>
        <v>リスク・なし</v>
      </c>
    </row>
    <row r="290" spans="2:54" x14ac:dyDescent="0.15">
      <c r="B290" s="76">
        <v>44819</v>
      </c>
      <c r="C290" s="164">
        <v>289</v>
      </c>
      <c r="D290" s="195" t="s">
        <v>553</v>
      </c>
      <c r="E290" t="s">
        <v>573</v>
      </c>
      <c r="H290" s="271" t="s">
        <v>607</v>
      </c>
      <c r="I290" s="271" t="s">
        <v>28</v>
      </c>
      <c r="J290" s="271" t="s">
        <v>29</v>
      </c>
      <c r="K290" s="271" t="s">
        <v>15</v>
      </c>
      <c r="L290" s="271">
        <v>17</v>
      </c>
      <c r="M290" s="271" t="s">
        <v>601</v>
      </c>
      <c r="N290" s="271">
        <v>42.514699999999998</v>
      </c>
      <c r="O290" s="271" t="s">
        <v>608</v>
      </c>
      <c r="P290" s="271">
        <v>40.909999999999997</v>
      </c>
      <c r="Q290" s="271" t="s">
        <v>608</v>
      </c>
      <c r="R290" s="271"/>
      <c r="S290" s="271"/>
      <c r="T290" s="271">
        <v>-0.02</v>
      </c>
      <c r="U290" s="271" t="s">
        <v>608</v>
      </c>
      <c r="V290" s="271">
        <v>80152</v>
      </c>
      <c r="W290" s="271" t="s">
        <v>613</v>
      </c>
      <c r="X290" s="271">
        <v>3686</v>
      </c>
      <c r="Y290" s="271">
        <v>4.82</v>
      </c>
      <c r="Z290" s="264"/>
      <c r="AA290" s="264"/>
      <c r="AB290" s="271" t="str">
        <f t="shared" si="56"/>
        <v>米国株式</v>
      </c>
      <c r="AC290" s="271" t="str">
        <f t="shared" si="57"/>
        <v>UAL</v>
      </c>
      <c r="AD290" s="271" t="str">
        <f>VLOOKUP($AC290,デモテーブル[#All],2,FALSE)</f>
        <v>ユナイテッド・エアラインズ・ホールディングス</v>
      </c>
      <c r="AE290" s="271" t="str">
        <f t="shared" si="58"/>
        <v>特定</v>
      </c>
      <c r="AF290" s="271">
        <f t="shared" si="58"/>
        <v>17</v>
      </c>
      <c r="AG290" s="271" t="str">
        <f t="shared" si="58"/>
        <v>株</v>
      </c>
      <c r="AH290" s="271">
        <f t="shared" si="58"/>
        <v>42.514699999999998</v>
      </c>
      <c r="AI290" s="271" t="str">
        <f t="shared" si="58"/>
        <v>USD</v>
      </c>
      <c r="AJ290" s="271">
        <f t="shared" si="58"/>
        <v>40.909999999999997</v>
      </c>
      <c r="AK290" s="271" t="str">
        <f t="shared" si="58"/>
        <v>USD</v>
      </c>
      <c r="AL290" s="271">
        <f t="shared" si="58"/>
        <v>0</v>
      </c>
      <c r="AM290" s="271">
        <f t="shared" si="58"/>
        <v>0</v>
      </c>
      <c r="AN290" s="271">
        <f t="shared" si="58"/>
        <v>-0.02</v>
      </c>
      <c r="AO290" s="271" t="str">
        <f t="shared" si="58"/>
        <v>USD</v>
      </c>
      <c r="AP290" s="274">
        <f t="shared" si="58"/>
        <v>80152</v>
      </c>
      <c r="AQ290" s="271" t="str">
        <f t="shared" si="58"/>
        <v>695.47 USD</v>
      </c>
      <c r="AR290" s="275">
        <f t="shared" si="58"/>
        <v>3686</v>
      </c>
      <c r="AS290" s="276">
        <f t="shared" si="54"/>
        <v>4.8204430727382105E-2</v>
      </c>
      <c r="AT290" s="85"/>
      <c r="AU290" s="85"/>
      <c r="AV290" s="271" t="str">
        <f>VLOOKUP($AC290,デモテーブル[#All],3,FALSE)</f>
        <v>1株式・投信等</v>
      </c>
      <c r="AW290" s="271" t="str">
        <f>VLOOKUP($AC290,デモテーブル[#All],4,FALSE)</f>
        <v>1株式</v>
      </c>
      <c r="AX290" s="271" t="str">
        <f>VLOOKUP($AC290,デモテーブル[#All],5,FALSE)</f>
        <v>観光</v>
      </c>
      <c r="AY290" s="271" t="str">
        <f>VLOOKUP($AC290,デモテーブル[#All],6,FALSE)</f>
        <v>航空・米国</v>
      </c>
      <c r="AZ290" s="271" t="str">
        <f>VLOOKUP($AC290,デモテーブル[#All],7,FALSE)</f>
        <v>02 米ドル（円換算）</v>
      </c>
      <c r="BA290" s="271" t="str">
        <f>VLOOKUP($AC290,デモテーブル[#All],12,FALSE)</f>
        <v>リスク・有</v>
      </c>
      <c r="BB290" s="271" t="str">
        <f>VLOOKUP($AC290,デモテーブル[#All],13,FALSE)</f>
        <v>リスク・有</v>
      </c>
    </row>
    <row r="291" spans="2:54" x14ac:dyDescent="0.15">
      <c r="B291" s="76">
        <v>44819</v>
      </c>
      <c r="C291" s="164">
        <v>290</v>
      </c>
      <c r="D291" s="195" t="s">
        <v>553</v>
      </c>
      <c r="E291" t="s">
        <v>573</v>
      </c>
      <c r="H291" s="271" t="s">
        <v>607</v>
      </c>
      <c r="I291" s="271" t="s">
        <v>28</v>
      </c>
      <c r="J291" s="271" t="s">
        <v>29</v>
      </c>
      <c r="K291" s="271" t="s">
        <v>605</v>
      </c>
      <c r="L291" s="271">
        <v>10</v>
      </c>
      <c r="M291" s="271" t="s">
        <v>601</v>
      </c>
      <c r="N291" s="271">
        <v>46.667999999999999</v>
      </c>
      <c r="O291" s="271" t="s">
        <v>608</v>
      </c>
      <c r="P291" s="271">
        <v>40.909999999999997</v>
      </c>
      <c r="Q291" s="271" t="s">
        <v>608</v>
      </c>
      <c r="R291" s="271"/>
      <c r="S291" s="271"/>
      <c r="T291" s="271">
        <v>-0.02</v>
      </c>
      <c r="U291" s="271" t="s">
        <v>608</v>
      </c>
      <c r="V291" s="271">
        <v>47148</v>
      </c>
      <c r="W291" s="271" t="s">
        <v>614</v>
      </c>
      <c r="X291" s="271">
        <v>-7196</v>
      </c>
      <c r="Y291" s="271">
        <v>-13.24</v>
      </c>
      <c r="Z291" s="264"/>
      <c r="AA291" s="264"/>
      <c r="AB291" s="271" t="str">
        <f t="shared" si="56"/>
        <v>米国株式</v>
      </c>
      <c r="AC291" s="271" t="str">
        <f t="shared" si="57"/>
        <v>UAL</v>
      </c>
      <c r="AD291" s="271" t="str">
        <f>VLOOKUP($AC291,デモテーブル[#All],2,FALSE)</f>
        <v>ユナイテッド・エアラインズ・ホールディングス</v>
      </c>
      <c r="AE291" s="271" t="str">
        <f t="shared" si="58"/>
        <v>NISA</v>
      </c>
      <c r="AF291" s="271">
        <f t="shared" si="58"/>
        <v>10</v>
      </c>
      <c r="AG291" s="271" t="str">
        <f t="shared" si="58"/>
        <v>株</v>
      </c>
      <c r="AH291" s="271">
        <f t="shared" si="58"/>
        <v>46.667999999999999</v>
      </c>
      <c r="AI291" s="271" t="str">
        <f t="shared" si="58"/>
        <v>USD</v>
      </c>
      <c r="AJ291" s="271">
        <f t="shared" si="58"/>
        <v>40.909999999999997</v>
      </c>
      <c r="AK291" s="271" t="str">
        <f t="shared" si="58"/>
        <v>USD</v>
      </c>
      <c r="AL291" s="271">
        <f t="shared" si="58"/>
        <v>0</v>
      </c>
      <c r="AM291" s="271">
        <f t="shared" si="58"/>
        <v>0</v>
      </c>
      <c r="AN291" s="271">
        <f t="shared" si="58"/>
        <v>-0.02</v>
      </c>
      <c r="AO291" s="271" t="str">
        <f t="shared" si="58"/>
        <v>USD</v>
      </c>
      <c r="AP291" s="274">
        <f t="shared" si="58"/>
        <v>47148</v>
      </c>
      <c r="AQ291" s="271" t="str">
        <f t="shared" si="58"/>
        <v>409.10 USD</v>
      </c>
      <c r="AR291" s="275">
        <f t="shared" si="58"/>
        <v>-7196</v>
      </c>
      <c r="AS291" s="276">
        <f t="shared" si="54"/>
        <v>-0.1324157220668335</v>
      </c>
      <c r="AT291" s="85"/>
      <c r="AU291" s="85"/>
      <c r="AV291" s="271" t="str">
        <f>VLOOKUP($AC291,デモテーブル[#All],3,FALSE)</f>
        <v>1株式・投信等</v>
      </c>
      <c r="AW291" s="271" t="str">
        <f>VLOOKUP($AC291,デモテーブル[#All],4,FALSE)</f>
        <v>1株式</v>
      </c>
      <c r="AX291" s="271" t="str">
        <f>VLOOKUP($AC291,デモテーブル[#All],5,FALSE)</f>
        <v>観光</v>
      </c>
      <c r="AY291" s="271" t="str">
        <f>VLOOKUP($AC291,デモテーブル[#All],6,FALSE)</f>
        <v>航空・米国</v>
      </c>
      <c r="AZ291" s="271" t="str">
        <f>VLOOKUP($AC291,デモテーブル[#All],7,FALSE)</f>
        <v>02 米ドル（円換算）</v>
      </c>
      <c r="BA291" s="271" t="str">
        <f>VLOOKUP($AC291,デモテーブル[#All],12,FALSE)</f>
        <v>リスク・有</v>
      </c>
      <c r="BB291" s="271" t="str">
        <f>VLOOKUP($AC291,デモテーブル[#All],13,FALSE)</f>
        <v>リスク・有</v>
      </c>
    </row>
    <row r="292" spans="2:54" x14ac:dyDescent="0.15">
      <c r="B292" s="76">
        <v>44819</v>
      </c>
      <c r="C292" s="164">
        <v>291</v>
      </c>
      <c r="D292" s="195" t="s">
        <v>553</v>
      </c>
      <c r="E292" t="s">
        <v>573</v>
      </c>
      <c r="H292" s="271" t="s">
        <v>607</v>
      </c>
      <c r="I292" s="271" t="s">
        <v>30</v>
      </c>
      <c r="J292" s="271" t="s">
        <v>31</v>
      </c>
      <c r="K292" s="271" t="s">
        <v>15</v>
      </c>
      <c r="L292" s="271">
        <v>34</v>
      </c>
      <c r="M292" s="271" t="s">
        <v>601</v>
      </c>
      <c r="N292" s="271">
        <v>22.920200000000001</v>
      </c>
      <c r="O292" s="271" t="s">
        <v>608</v>
      </c>
      <c r="P292" s="271">
        <v>23.2</v>
      </c>
      <c r="Q292" s="271" t="s">
        <v>608</v>
      </c>
      <c r="R292" s="271"/>
      <c r="S292" s="271"/>
      <c r="T292" s="271">
        <v>0.12</v>
      </c>
      <c r="U292" s="271" t="s">
        <v>608</v>
      </c>
      <c r="V292" s="271">
        <v>90909</v>
      </c>
      <c r="W292" s="271" t="s">
        <v>615</v>
      </c>
      <c r="X292" s="271">
        <v>7609</v>
      </c>
      <c r="Y292" s="271">
        <v>9.1300000000000008</v>
      </c>
      <c r="Z292" s="264"/>
      <c r="AA292" s="264"/>
      <c r="AB292" s="271" t="str">
        <f t="shared" si="56"/>
        <v>米国株式</v>
      </c>
      <c r="AC292" s="271" t="str">
        <f t="shared" si="57"/>
        <v>EIDO</v>
      </c>
      <c r="AD292" s="271" t="str">
        <f>VLOOKUP($AC292,デモテーブル[#All],2,FALSE)</f>
        <v>iシェアーズ MSCI インドネシア ETF</v>
      </c>
      <c r="AE292" s="271" t="str">
        <f t="shared" si="58"/>
        <v>特定</v>
      </c>
      <c r="AF292" s="271">
        <f t="shared" si="58"/>
        <v>34</v>
      </c>
      <c r="AG292" s="271" t="str">
        <f t="shared" si="58"/>
        <v>株</v>
      </c>
      <c r="AH292" s="271">
        <f t="shared" si="58"/>
        <v>22.920200000000001</v>
      </c>
      <c r="AI292" s="271" t="str">
        <f t="shared" si="58"/>
        <v>USD</v>
      </c>
      <c r="AJ292" s="271">
        <f t="shared" si="58"/>
        <v>23.2</v>
      </c>
      <c r="AK292" s="271" t="str">
        <f t="shared" si="58"/>
        <v>USD</v>
      </c>
      <c r="AL292" s="271">
        <f t="shared" si="58"/>
        <v>0</v>
      </c>
      <c r="AM292" s="271">
        <f t="shared" si="58"/>
        <v>0</v>
      </c>
      <c r="AN292" s="271">
        <f t="shared" si="58"/>
        <v>0.12</v>
      </c>
      <c r="AO292" s="271" t="str">
        <f t="shared" si="58"/>
        <v>USD</v>
      </c>
      <c r="AP292" s="274">
        <f t="shared" si="58"/>
        <v>90909</v>
      </c>
      <c r="AQ292" s="271" t="str">
        <f t="shared" si="58"/>
        <v>788.80 USD</v>
      </c>
      <c r="AR292" s="275">
        <f t="shared" si="58"/>
        <v>7609</v>
      </c>
      <c r="AS292" s="276">
        <f t="shared" si="54"/>
        <v>9.1344537815126053E-2</v>
      </c>
      <c r="AT292" s="85"/>
      <c r="AU292" s="85"/>
      <c r="AV292" s="271" t="str">
        <f>VLOOKUP($AC292,デモテーブル[#All],3,FALSE)</f>
        <v>1株式・投信等</v>
      </c>
      <c r="AW292" s="271" t="str">
        <f>VLOOKUP($AC292,デモテーブル[#All],4,FALSE)</f>
        <v>1株式</v>
      </c>
      <c r="AX292" s="271" t="str">
        <f>VLOOKUP($AC292,デモテーブル[#All],5,FALSE)</f>
        <v>新興国</v>
      </c>
      <c r="AY292" s="271" t="str">
        <f>VLOOKUP($AC292,デモテーブル[#All],6,FALSE)</f>
        <v>インドネシア</v>
      </c>
      <c r="AZ292" s="271" t="str">
        <f>VLOOKUP($AC292,デモテーブル[#All],7,FALSE)</f>
        <v>02 米ドル（円換算）</v>
      </c>
      <c r="BA292" s="271" t="str">
        <f>VLOOKUP($AC292,デモテーブル[#All],12,FALSE)</f>
        <v>リスク・有</v>
      </c>
      <c r="BB292" s="271" t="str">
        <f>VLOOKUP($AC292,デモテーブル[#All],13,FALSE)</f>
        <v>リスク・有</v>
      </c>
    </row>
    <row r="293" spans="2:54" x14ac:dyDescent="0.15">
      <c r="B293" s="76">
        <v>44819</v>
      </c>
      <c r="C293" s="164">
        <v>292</v>
      </c>
      <c r="D293" s="195" t="s">
        <v>553</v>
      </c>
      <c r="E293" t="s">
        <v>573</v>
      </c>
      <c r="H293" s="271" t="s">
        <v>607</v>
      </c>
      <c r="I293" s="271" t="s">
        <v>32</v>
      </c>
      <c r="J293" s="271" t="s">
        <v>33</v>
      </c>
      <c r="K293" s="271" t="s">
        <v>15</v>
      </c>
      <c r="L293" s="271">
        <v>4</v>
      </c>
      <c r="M293" s="271" t="s">
        <v>601</v>
      </c>
      <c r="N293" s="271">
        <v>75.222499999999997</v>
      </c>
      <c r="O293" s="271" t="s">
        <v>608</v>
      </c>
      <c r="P293" s="271">
        <v>75.06</v>
      </c>
      <c r="Q293" s="271" t="s">
        <v>608</v>
      </c>
      <c r="R293" s="271"/>
      <c r="S293" s="271"/>
      <c r="T293" s="271">
        <v>0.11</v>
      </c>
      <c r="U293" s="271" t="s">
        <v>608</v>
      </c>
      <c r="V293" s="271">
        <v>34602</v>
      </c>
      <c r="W293" s="271" t="s">
        <v>616</v>
      </c>
      <c r="X293" s="271">
        <v>3395</v>
      </c>
      <c r="Y293" s="271">
        <v>10.87</v>
      </c>
      <c r="Z293" s="264"/>
      <c r="AA293" s="264"/>
      <c r="AB293" s="271" t="str">
        <f t="shared" si="56"/>
        <v>米国株式</v>
      </c>
      <c r="AC293" s="271" t="str">
        <f t="shared" si="57"/>
        <v>THD</v>
      </c>
      <c r="AD293" s="271" t="str">
        <f>VLOOKUP($AC293,デモテーブル[#All],2,FALSE)</f>
        <v>iシェアーズ MSCI タイ ETF</v>
      </c>
      <c r="AE293" s="271" t="str">
        <f t="shared" si="58"/>
        <v>特定</v>
      </c>
      <c r="AF293" s="271">
        <f t="shared" si="58"/>
        <v>4</v>
      </c>
      <c r="AG293" s="271" t="str">
        <f t="shared" si="58"/>
        <v>株</v>
      </c>
      <c r="AH293" s="271">
        <f t="shared" si="58"/>
        <v>75.222499999999997</v>
      </c>
      <c r="AI293" s="271" t="str">
        <f t="shared" si="58"/>
        <v>USD</v>
      </c>
      <c r="AJ293" s="271">
        <f t="shared" si="58"/>
        <v>75.06</v>
      </c>
      <c r="AK293" s="271" t="str">
        <f t="shared" si="58"/>
        <v>USD</v>
      </c>
      <c r="AL293" s="271">
        <f t="shared" si="58"/>
        <v>0</v>
      </c>
      <c r="AM293" s="271">
        <f t="shared" si="58"/>
        <v>0</v>
      </c>
      <c r="AN293" s="271">
        <f t="shared" si="58"/>
        <v>0.11</v>
      </c>
      <c r="AO293" s="271" t="str">
        <f t="shared" si="58"/>
        <v>USD</v>
      </c>
      <c r="AP293" s="274">
        <f t="shared" si="58"/>
        <v>34602</v>
      </c>
      <c r="AQ293" s="271" t="str">
        <f t="shared" si="58"/>
        <v>300.24 USD</v>
      </c>
      <c r="AR293" s="275">
        <f t="shared" si="58"/>
        <v>3395</v>
      </c>
      <c r="AS293" s="276">
        <f t="shared" si="54"/>
        <v>0.10878969461979685</v>
      </c>
      <c r="AT293" s="85"/>
      <c r="AU293" s="85"/>
      <c r="AV293" s="271" t="str">
        <f>VLOOKUP($AC293,デモテーブル[#All],3,FALSE)</f>
        <v>1株式・投信等</v>
      </c>
      <c r="AW293" s="271" t="str">
        <f>VLOOKUP($AC293,デモテーブル[#All],4,FALSE)</f>
        <v>1株式</v>
      </c>
      <c r="AX293" s="271" t="str">
        <f>VLOOKUP($AC293,デモテーブル[#All],5,FALSE)</f>
        <v>新興国</v>
      </c>
      <c r="AY293" s="271" t="str">
        <f>VLOOKUP($AC293,デモテーブル[#All],6,FALSE)</f>
        <v>タイ</v>
      </c>
      <c r="AZ293" s="271" t="str">
        <f>VLOOKUP($AC293,デモテーブル[#All],7,FALSE)</f>
        <v>02 米ドル（円換算）</v>
      </c>
      <c r="BA293" s="271" t="str">
        <f>VLOOKUP($AC293,デモテーブル[#All],12,FALSE)</f>
        <v>リスク・有</v>
      </c>
      <c r="BB293" s="271" t="str">
        <f>VLOOKUP($AC293,デモテーブル[#All],13,FALSE)</f>
        <v>リスク・有</v>
      </c>
    </row>
    <row r="294" spans="2:54" x14ac:dyDescent="0.15">
      <c r="B294" s="76">
        <v>44819</v>
      </c>
      <c r="C294" s="164">
        <v>293</v>
      </c>
      <c r="D294" s="195" t="s">
        <v>553</v>
      </c>
      <c r="E294" t="s">
        <v>573</v>
      </c>
      <c r="H294" s="271" t="s">
        <v>607</v>
      </c>
      <c r="I294" s="271" t="s">
        <v>34</v>
      </c>
      <c r="J294" s="271" t="s">
        <v>35</v>
      </c>
      <c r="K294" s="271" t="s">
        <v>15</v>
      </c>
      <c r="L294" s="271">
        <v>16</v>
      </c>
      <c r="M294" s="271" t="s">
        <v>601</v>
      </c>
      <c r="N294" s="271">
        <v>31.824999999999999</v>
      </c>
      <c r="O294" s="271" t="s">
        <v>608</v>
      </c>
      <c r="P294" s="271">
        <v>31.69</v>
      </c>
      <c r="Q294" s="271" t="s">
        <v>608</v>
      </c>
      <c r="R294" s="271"/>
      <c r="S294" s="271"/>
      <c r="T294" s="271">
        <v>0.1</v>
      </c>
      <c r="U294" s="271" t="s">
        <v>608</v>
      </c>
      <c r="V294" s="271">
        <v>58436</v>
      </c>
      <c r="W294" s="271" t="s">
        <v>617</v>
      </c>
      <c r="X294" s="271">
        <v>4868</v>
      </c>
      <c r="Y294" s="271">
        <v>9.08</v>
      </c>
      <c r="Z294" s="264"/>
      <c r="AA294" s="264"/>
      <c r="AB294" s="271" t="str">
        <f t="shared" si="56"/>
        <v>米国株式</v>
      </c>
      <c r="AC294" s="271" t="str">
        <f t="shared" si="57"/>
        <v>EPHE</v>
      </c>
      <c r="AD294" s="271" t="str">
        <f>VLOOKUP($AC294,デモテーブル[#All],2,FALSE)</f>
        <v>iシェアーズ MSCI フィリピン ETF</v>
      </c>
      <c r="AE294" s="271" t="str">
        <f t="shared" si="58"/>
        <v>特定</v>
      </c>
      <c r="AF294" s="271">
        <f t="shared" si="58"/>
        <v>16</v>
      </c>
      <c r="AG294" s="271" t="str">
        <f t="shared" si="58"/>
        <v>株</v>
      </c>
      <c r="AH294" s="271">
        <f t="shared" si="58"/>
        <v>31.824999999999999</v>
      </c>
      <c r="AI294" s="271" t="str">
        <f t="shared" si="58"/>
        <v>USD</v>
      </c>
      <c r="AJ294" s="271">
        <f t="shared" si="58"/>
        <v>31.69</v>
      </c>
      <c r="AK294" s="271" t="str">
        <f t="shared" si="58"/>
        <v>USD</v>
      </c>
      <c r="AL294" s="271">
        <f t="shared" si="58"/>
        <v>0</v>
      </c>
      <c r="AM294" s="271">
        <f t="shared" si="58"/>
        <v>0</v>
      </c>
      <c r="AN294" s="271">
        <f t="shared" si="58"/>
        <v>0.1</v>
      </c>
      <c r="AO294" s="271" t="str">
        <f t="shared" si="58"/>
        <v>USD</v>
      </c>
      <c r="AP294" s="274">
        <f t="shared" si="58"/>
        <v>58436</v>
      </c>
      <c r="AQ294" s="271" t="str">
        <f t="shared" si="58"/>
        <v>507.04 USD</v>
      </c>
      <c r="AR294" s="275">
        <f t="shared" si="58"/>
        <v>4868</v>
      </c>
      <c r="AS294" s="276">
        <f t="shared" si="54"/>
        <v>9.0875149342891273E-2</v>
      </c>
      <c r="AT294" s="85"/>
      <c r="AU294" s="85"/>
      <c r="AV294" s="271" t="str">
        <f>VLOOKUP($AC294,デモテーブル[#All],3,FALSE)</f>
        <v>1株式・投信等</v>
      </c>
      <c r="AW294" s="271" t="str">
        <f>VLOOKUP($AC294,デモテーブル[#All],4,FALSE)</f>
        <v>1株式</v>
      </c>
      <c r="AX294" s="271" t="str">
        <f>VLOOKUP($AC294,デモテーブル[#All],5,FALSE)</f>
        <v>新興国</v>
      </c>
      <c r="AY294" s="271" t="str">
        <f>VLOOKUP($AC294,デモテーブル[#All],6,FALSE)</f>
        <v>フィリピン</v>
      </c>
      <c r="AZ294" s="271" t="str">
        <f>VLOOKUP($AC294,デモテーブル[#All],7,FALSE)</f>
        <v>02 米ドル（円換算）</v>
      </c>
      <c r="BA294" s="271" t="str">
        <f>VLOOKUP($AC294,デモテーブル[#All],12,FALSE)</f>
        <v>リスク・有</v>
      </c>
      <c r="BB294" s="271" t="str">
        <f>VLOOKUP($AC294,デモテーブル[#All],13,FALSE)</f>
        <v>リスク・有</v>
      </c>
    </row>
    <row r="295" spans="2:54" x14ac:dyDescent="0.15">
      <c r="B295" s="76">
        <v>44819</v>
      </c>
      <c r="C295" s="164">
        <v>294</v>
      </c>
      <c r="D295" s="195" t="s">
        <v>553</v>
      </c>
      <c r="E295" t="s">
        <v>573</v>
      </c>
      <c r="H295" s="271" t="s">
        <v>607</v>
      </c>
      <c r="I295" s="271" t="s">
        <v>34</v>
      </c>
      <c r="J295" s="271" t="s">
        <v>35</v>
      </c>
      <c r="K295" s="271" t="s">
        <v>605</v>
      </c>
      <c r="L295" s="271">
        <v>4</v>
      </c>
      <c r="M295" s="271" t="s">
        <v>601</v>
      </c>
      <c r="N295" s="271">
        <v>30.135000000000002</v>
      </c>
      <c r="O295" s="271" t="s">
        <v>608</v>
      </c>
      <c r="P295" s="271">
        <v>31.69</v>
      </c>
      <c r="Q295" s="271" t="s">
        <v>608</v>
      </c>
      <c r="R295" s="271"/>
      <c r="S295" s="271"/>
      <c r="T295" s="271">
        <v>0.1</v>
      </c>
      <c r="U295" s="271" t="s">
        <v>608</v>
      </c>
      <c r="V295" s="271">
        <v>14609</v>
      </c>
      <c r="W295" s="271" t="s">
        <v>618</v>
      </c>
      <c r="X295" s="271">
        <v>1961</v>
      </c>
      <c r="Y295" s="271">
        <v>15.5</v>
      </c>
      <c r="Z295" s="264"/>
      <c r="AA295" s="264"/>
      <c r="AB295" s="271" t="str">
        <f t="shared" si="56"/>
        <v>米国株式</v>
      </c>
      <c r="AC295" s="271" t="str">
        <f t="shared" si="57"/>
        <v>EPHE</v>
      </c>
      <c r="AD295" s="271" t="str">
        <f>VLOOKUP($AC295,デモテーブル[#All],2,FALSE)</f>
        <v>iシェアーズ MSCI フィリピン ETF</v>
      </c>
      <c r="AE295" s="271" t="str">
        <f t="shared" ref="AE295:AR310" si="59">K295</f>
        <v>NISA</v>
      </c>
      <c r="AF295" s="271">
        <f t="shared" si="59"/>
        <v>4</v>
      </c>
      <c r="AG295" s="271" t="str">
        <f t="shared" si="59"/>
        <v>株</v>
      </c>
      <c r="AH295" s="271">
        <f t="shared" si="59"/>
        <v>30.135000000000002</v>
      </c>
      <c r="AI295" s="271" t="str">
        <f t="shared" si="59"/>
        <v>USD</v>
      </c>
      <c r="AJ295" s="271">
        <f t="shared" si="59"/>
        <v>31.69</v>
      </c>
      <c r="AK295" s="271" t="str">
        <f t="shared" si="59"/>
        <v>USD</v>
      </c>
      <c r="AL295" s="271">
        <f t="shared" si="59"/>
        <v>0</v>
      </c>
      <c r="AM295" s="271">
        <f t="shared" si="59"/>
        <v>0</v>
      </c>
      <c r="AN295" s="271">
        <f t="shared" si="59"/>
        <v>0.1</v>
      </c>
      <c r="AO295" s="271" t="str">
        <f t="shared" si="59"/>
        <v>USD</v>
      </c>
      <c r="AP295" s="274">
        <f t="shared" si="59"/>
        <v>14609</v>
      </c>
      <c r="AQ295" s="271" t="str">
        <f t="shared" si="59"/>
        <v>126.76 USD</v>
      </c>
      <c r="AR295" s="275">
        <f t="shared" si="59"/>
        <v>1961</v>
      </c>
      <c r="AS295" s="276">
        <f t="shared" si="54"/>
        <v>0.15504427577482605</v>
      </c>
      <c r="AT295" s="85"/>
      <c r="AU295" s="85"/>
      <c r="AV295" s="271" t="str">
        <f>VLOOKUP($AC295,デモテーブル[#All],3,FALSE)</f>
        <v>1株式・投信等</v>
      </c>
      <c r="AW295" s="271" t="str">
        <f>VLOOKUP($AC295,デモテーブル[#All],4,FALSE)</f>
        <v>1株式</v>
      </c>
      <c r="AX295" s="271" t="str">
        <f>VLOOKUP($AC295,デモテーブル[#All],5,FALSE)</f>
        <v>新興国</v>
      </c>
      <c r="AY295" s="271" t="str">
        <f>VLOOKUP($AC295,デモテーブル[#All],6,FALSE)</f>
        <v>フィリピン</v>
      </c>
      <c r="AZ295" s="271" t="str">
        <f>VLOOKUP($AC295,デモテーブル[#All],7,FALSE)</f>
        <v>02 米ドル（円換算）</v>
      </c>
      <c r="BA295" s="271" t="str">
        <f>VLOOKUP($AC295,デモテーブル[#All],12,FALSE)</f>
        <v>リスク・有</v>
      </c>
      <c r="BB295" s="271" t="str">
        <f>VLOOKUP($AC295,デモテーブル[#All],13,FALSE)</f>
        <v>リスク・有</v>
      </c>
    </row>
    <row r="296" spans="2:54" x14ac:dyDescent="0.15">
      <c r="B296" s="76">
        <v>44819</v>
      </c>
      <c r="C296" s="164">
        <v>295</v>
      </c>
      <c r="D296" s="195" t="s">
        <v>553</v>
      </c>
      <c r="E296" t="s">
        <v>573</v>
      </c>
      <c r="H296" s="271" t="s">
        <v>620</v>
      </c>
      <c r="I296" s="271"/>
      <c r="J296" s="271" t="s">
        <v>123</v>
      </c>
      <c r="K296" s="271" t="s">
        <v>605</v>
      </c>
      <c r="L296" s="271">
        <v>27233</v>
      </c>
      <c r="M296" s="271" t="s">
        <v>621</v>
      </c>
      <c r="N296" s="271">
        <v>19692.650000000001</v>
      </c>
      <c r="O296" s="271" t="s">
        <v>602</v>
      </c>
      <c r="P296" s="271">
        <v>18022</v>
      </c>
      <c r="Q296" s="271" t="s">
        <v>602</v>
      </c>
      <c r="R296" s="271"/>
      <c r="S296" s="271"/>
      <c r="T296" s="271">
        <v>-7</v>
      </c>
      <c r="U296" s="271" t="s">
        <v>602</v>
      </c>
      <c r="V296" s="271">
        <v>49079</v>
      </c>
      <c r="W296" s="271" t="s">
        <v>603</v>
      </c>
      <c r="X296" s="271">
        <v>-4550</v>
      </c>
      <c r="Y296" s="271">
        <v>-8.48</v>
      </c>
      <c r="Z296" s="264"/>
      <c r="AA296" s="264"/>
      <c r="AB296" s="271" t="str">
        <f t="shared" si="56"/>
        <v>投資信託</v>
      </c>
      <c r="AC296" s="271" t="str">
        <f t="shared" si="57"/>
        <v>楽天・全米株式インデックス・ファンド（楽天・バンガード・ファンド（全米株式））</v>
      </c>
      <c r="AD296" s="271" t="str">
        <f>VLOOKUP($AC296,デモテーブル[#All],2,FALSE)</f>
        <v>楽天・全米株式インデックス・ファンド（楽天・バンガード・ファンド（全米株式））</v>
      </c>
      <c r="AE296" s="271" t="str">
        <f t="shared" si="59"/>
        <v>NISA</v>
      </c>
      <c r="AF296" s="271">
        <f t="shared" si="59"/>
        <v>27233</v>
      </c>
      <c r="AG296" s="271" t="str">
        <f t="shared" si="59"/>
        <v>口</v>
      </c>
      <c r="AH296" s="271">
        <f t="shared" si="59"/>
        <v>19692.650000000001</v>
      </c>
      <c r="AI296" s="271" t="str">
        <f t="shared" si="59"/>
        <v>円</v>
      </c>
      <c r="AJ296" s="271">
        <f t="shared" si="59"/>
        <v>18022</v>
      </c>
      <c r="AK296" s="271" t="str">
        <f t="shared" si="59"/>
        <v>円</v>
      </c>
      <c r="AL296" s="271">
        <f t="shared" si="59"/>
        <v>0</v>
      </c>
      <c r="AM296" s="271">
        <f t="shared" si="59"/>
        <v>0</v>
      </c>
      <c r="AN296" s="271">
        <f t="shared" si="59"/>
        <v>-7</v>
      </c>
      <c r="AO296" s="271" t="str">
        <f t="shared" si="59"/>
        <v>円</v>
      </c>
      <c r="AP296" s="274">
        <f t="shared" si="59"/>
        <v>49079</v>
      </c>
      <c r="AQ296" s="271" t="str">
        <f t="shared" si="59"/>
        <v>-</v>
      </c>
      <c r="AR296" s="275">
        <f t="shared" si="59"/>
        <v>-4550</v>
      </c>
      <c r="AS296" s="276">
        <f t="shared" si="54"/>
        <v>-8.4842156296033866E-2</v>
      </c>
      <c r="AT296" s="85"/>
      <c r="AU296" s="85"/>
      <c r="AV296" s="271" t="str">
        <f>VLOOKUP($AC296,デモテーブル[#All],3,FALSE)</f>
        <v>1株式・投信等</v>
      </c>
      <c r="AW296" s="271" t="str">
        <f>VLOOKUP($AC296,デモテーブル[#All],4,FALSE)</f>
        <v>1投信</v>
      </c>
      <c r="AX296" s="271" t="str">
        <f>VLOOKUP($AC296,デモテーブル[#All],5,FALSE)</f>
        <v>指数</v>
      </c>
      <c r="AY296" s="271" t="str">
        <f>VLOOKUP($AC296,デモテーブル[#All],6,FALSE)</f>
        <v>全米株式</v>
      </c>
      <c r="AZ296" s="271" t="str">
        <f>VLOOKUP($AC296,デモテーブル[#All],7,FALSE)</f>
        <v>01 日本円</v>
      </c>
      <c r="BA296" s="271" t="str">
        <f>VLOOKUP($AC296,デモテーブル[#All],12,FALSE)</f>
        <v>リスク・有</v>
      </c>
      <c r="BB296" s="271" t="str">
        <f>VLOOKUP($AC296,デモテーブル[#All],13,FALSE)</f>
        <v>リスク・有</v>
      </c>
    </row>
    <row r="297" spans="2:54" x14ac:dyDescent="0.15">
      <c r="B297" s="76">
        <v>44819</v>
      </c>
      <c r="C297" s="164">
        <v>296</v>
      </c>
      <c r="D297" s="195" t="s">
        <v>553</v>
      </c>
      <c r="E297" t="s">
        <v>573</v>
      </c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64"/>
      <c r="AA297" s="264"/>
      <c r="AB297" s="271">
        <f t="shared" si="56"/>
        <v>0</v>
      </c>
      <c r="AC297" s="271" t="str">
        <f t="shared" si="57"/>
        <v>0</v>
      </c>
      <c r="AD297" s="271" t="e">
        <f>VLOOKUP($AC297,デモテーブル[#All],2,FALSE)</f>
        <v>#N/A</v>
      </c>
      <c r="AE297" s="271">
        <f t="shared" si="59"/>
        <v>0</v>
      </c>
      <c r="AF297" s="271">
        <f t="shared" si="59"/>
        <v>0</v>
      </c>
      <c r="AG297" s="271">
        <f t="shared" si="59"/>
        <v>0</v>
      </c>
      <c r="AH297" s="271">
        <f t="shared" si="59"/>
        <v>0</v>
      </c>
      <c r="AI297" s="271">
        <f t="shared" si="59"/>
        <v>0</v>
      </c>
      <c r="AJ297" s="271">
        <f t="shared" si="59"/>
        <v>0</v>
      </c>
      <c r="AK297" s="271">
        <f t="shared" si="59"/>
        <v>0</v>
      </c>
      <c r="AL297" s="271">
        <f t="shared" si="59"/>
        <v>0</v>
      </c>
      <c r="AM297" s="271">
        <f t="shared" si="59"/>
        <v>0</v>
      </c>
      <c r="AN297" s="271">
        <f t="shared" si="59"/>
        <v>0</v>
      </c>
      <c r="AO297" s="271">
        <f t="shared" si="59"/>
        <v>0</v>
      </c>
      <c r="AP297" s="274">
        <f t="shared" si="59"/>
        <v>0</v>
      </c>
      <c r="AQ297" s="271">
        <f t="shared" si="59"/>
        <v>0</v>
      </c>
      <c r="AR297" s="275">
        <f t="shared" si="59"/>
        <v>0</v>
      </c>
      <c r="AS297" s="276" t="e">
        <f t="shared" si="54"/>
        <v>#DIV/0!</v>
      </c>
      <c r="AT297" s="85"/>
      <c r="AU297" s="85"/>
      <c r="AV297" s="271" t="e">
        <f>VLOOKUP($AC297,デモテーブル[#All],3,FALSE)</f>
        <v>#N/A</v>
      </c>
      <c r="AW297" s="271" t="e">
        <f>VLOOKUP($AC297,デモテーブル[#All],4,FALSE)</f>
        <v>#N/A</v>
      </c>
      <c r="AX297" s="271" t="e">
        <f>VLOOKUP($AC297,デモテーブル[#All],5,FALSE)</f>
        <v>#N/A</v>
      </c>
      <c r="AY297" s="271" t="e">
        <f>VLOOKUP($AC297,デモテーブル[#All],6,FALSE)</f>
        <v>#N/A</v>
      </c>
      <c r="AZ297" s="271" t="e">
        <f>VLOOKUP($AC297,デモテーブル[#All],7,FALSE)</f>
        <v>#N/A</v>
      </c>
      <c r="BA297" s="271" t="e">
        <f>VLOOKUP($AC297,デモテーブル[#All],12,FALSE)</f>
        <v>#N/A</v>
      </c>
      <c r="BB297" s="271" t="e">
        <f>VLOOKUP($AC297,デモテーブル[#All],13,FALSE)</f>
        <v>#N/A</v>
      </c>
    </row>
    <row r="298" spans="2:54" x14ac:dyDescent="0.15">
      <c r="B298" s="76">
        <v>44819</v>
      </c>
      <c r="C298" s="164">
        <v>297</v>
      </c>
      <c r="D298" s="195" t="s">
        <v>553</v>
      </c>
      <c r="E298" t="s">
        <v>573</v>
      </c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64"/>
      <c r="AA298" s="264"/>
      <c r="AB298" s="271">
        <f t="shared" si="56"/>
        <v>0</v>
      </c>
      <c r="AC298" s="271" t="str">
        <f t="shared" si="57"/>
        <v>0</v>
      </c>
      <c r="AD298" s="271" t="e">
        <f>VLOOKUP($AC298,デモテーブル[#All],2,FALSE)</f>
        <v>#N/A</v>
      </c>
      <c r="AE298" s="271">
        <f t="shared" si="59"/>
        <v>0</v>
      </c>
      <c r="AF298" s="271">
        <f t="shared" si="59"/>
        <v>0</v>
      </c>
      <c r="AG298" s="271">
        <f t="shared" si="59"/>
        <v>0</v>
      </c>
      <c r="AH298" s="271">
        <f t="shared" si="59"/>
        <v>0</v>
      </c>
      <c r="AI298" s="271">
        <f t="shared" si="59"/>
        <v>0</v>
      </c>
      <c r="AJ298" s="271">
        <f t="shared" si="59"/>
        <v>0</v>
      </c>
      <c r="AK298" s="271">
        <f t="shared" si="59"/>
        <v>0</v>
      </c>
      <c r="AL298" s="271">
        <f t="shared" si="59"/>
        <v>0</v>
      </c>
      <c r="AM298" s="271">
        <f t="shared" si="59"/>
        <v>0</v>
      </c>
      <c r="AN298" s="271">
        <f t="shared" si="59"/>
        <v>0</v>
      </c>
      <c r="AO298" s="271">
        <f t="shared" si="59"/>
        <v>0</v>
      </c>
      <c r="AP298" s="274">
        <f t="shared" si="59"/>
        <v>0</v>
      </c>
      <c r="AQ298" s="271">
        <f t="shared" si="59"/>
        <v>0</v>
      </c>
      <c r="AR298" s="275">
        <f t="shared" si="59"/>
        <v>0</v>
      </c>
      <c r="AS298" s="276" t="e">
        <f t="shared" si="54"/>
        <v>#DIV/0!</v>
      </c>
      <c r="AT298" s="85"/>
      <c r="AU298" s="85"/>
      <c r="AV298" s="271" t="e">
        <f>VLOOKUP($AC298,デモテーブル[#All],3,FALSE)</f>
        <v>#N/A</v>
      </c>
      <c r="AW298" s="271" t="e">
        <f>VLOOKUP($AC298,デモテーブル[#All],4,FALSE)</f>
        <v>#N/A</v>
      </c>
      <c r="AX298" s="271" t="e">
        <f>VLOOKUP($AC298,デモテーブル[#All],5,FALSE)</f>
        <v>#N/A</v>
      </c>
      <c r="AY298" s="271" t="e">
        <f>VLOOKUP($AC298,デモテーブル[#All],6,FALSE)</f>
        <v>#N/A</v>
      </c>
      <c r="AZ298" s="271" t="e">
        <f>VLOOKUP($AC298,デモテーブル[#All],7,FALSE)</f>
        <v>#N/A</v>
      </c>
      <c r="BA298" s="271" t="e">
        <f>VLOOKUP($AC298,デモテーブル[#All],12,FALSE)</f>
        <v>#N/A</v>
      </c>
      <c r="BB298" s="271" t="e">
        <f>VLOOKUP($AC298,デモテーブル[#All],13,FALSE)</f>
        <v>#N/A</v>
      </c>
    </row>
    <row r="299" spans="2:54" x14ac:dyDescent="0.15">
      <c r="B299" s="76">
        <v>44819</v>
      </c>
      <c r="C299" s="164">
        <v>298</v>
      </c>
      <c r="D299" s="195" t="s">
        <v>553</v>
      </c>
      <c r="E299" t="s">
        <v>573</v>
      </c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Y299" s="271"/>
      <c r="Z299" s="264"/>
      <c r="AA299" s="264"/>
      <c r="AB299" s="271">
        <f t="shared" si="56"/>
        <v>0</v>
      </c>
      <c r="AC299" s="271" t="str">
        <f t="shared" si="57"/>
        <v>0</v>
      </c>
      <c r="AD299" s="271" t="e">
        <f>VLOOKUP($AC299,デモテーブル[#All],2,FALSE)</f>
        <v>#N/A</v>
      </c>
      <c r="AE299" s="271">
        <f t="shared" si="59"/>
        <v>0</v>
      </c>
      <c r="AF299" s="271">
        <f t="shared" si="59"/>
        <v>0</v>
      </c>
      <c r="AG299" s="271">
        <f t="shared" si="59"/>
        <v>0</v>
      </c>
      <c r="AH299" s="271">
        <f t="shared" si="59"/>
        <v>0</v>
      </c>
      <c r="AI299" s="271">
        <f t="shared" si="59"/>
        <v>0</v>
      </c>
      <c r="AJ299" s="271">
        <f t="shared" si="59"/>
        <v>0</v>
      </c>
      <c r="AK299" s="271">
        <f t="shared" si="59"/>
        <v>0</v>
      </c>
      <c r="AL299" s="271">
        <f t="shared" si="59"/>
        <v>0</v>
      </c>
      <c r="AM299" s="271">
        <f t="shared" si="59"/>
        <v>0</v>
      </c>
      <c r="AN299" s="271">
        <f t="shared" si="59"/>
        <v>0</v>
      </c>
      <c r="AO299" s="271">
        <f t="shared" si="59"/>
        <v>0</v>
      </c>
      <c r="AP299" s="274">
        <f t="shared" si="59"/>
        <v>0</v>
      </c>
      <c r="AQ299" s="271">
        <f t="shared" si="59"/>
        <v>0</v>
      </c>
      <c r="AR299" s="275">
        <f t="shared" si="59"/>
        <v>0</v>
      </c>
      <c r="AS299" s="276" t="e">
        <f t="shared" si="54"/>
        <v>#DIV/0!</v>
      </c>
      <c r="AT299" s="85"/>
      <c r="AU299" s="85"/>
      <c r="AV299" s="271" t="e">
        <f>VLOOKUP($AC299,デモテーブル[#All],3,FALSE)</f>
        <v>#N/A</v>
      </c>
      <c r="AW299" s="271" t="e">
        <f>VLOOKUP($AC299,デモテーブル[#All],4,FALSE)</f>
        <v>#N/A</v>
      </c>
      <c r="AX299" s="271" t="e">
        <f>VLOOKUP($AC299,デモテーブル[#All],5,FALSE)</f>
        <v>#N/A</v>
      </c>
      <c r="AY299" s="271" t="e">
        <f>VLOOKUP($AC299,デモテーブル[#All],6,FALSE)</f>
        <v>#N/A</v>
      </c>
      <c r="AZ299" s="271" t="e">
        <f>VLOOKUP($AC299,デモテーブル[#All],7,FALSE)</f>
        <v>#N/A</v>
      </c>
      <c r="BA299" s="271" t="e">
        <f>VLOOKUP($AC299,デモテーブル[#All],12,FALSE)</f>
        <v>#N/A</v>
      </c>
      <c r="BB299" s="271" t="e">
        <f>VLOOKUP($AC299,デモテーブル[#All],13,FALSE)</f>
        <v>#N/A</v>
      </c>
    </row>
    <row r="300" spans="2:54" x14ac:dyDescent="0.15">
      <c r="B300" s="76">
        <v>44819</v>
      </c>
      <c r="C300" s="164">
        <v>299</v>
      </c>
      <c r="D300" s="195" t="s">
        <v>553</v>
      </c>
      <c r="E300" t="s">
        <v>573</v>
      </c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64"/>
      <c r="AA300" s="264"/>
      <c r="AB300" s="271">
        <f t="shared" si="56"/>
        <v>0</v>
      </c>
      <c r="AC300" s="271" t="str">
        <f t="shared" si="57"/>
        <v>0</v>
      </c>
      <c r="AD300" s="271" t="e">
        <f>VLOOKUP($AC300,デモテーブル[#All],2,FALSE)</f>
        <v>#N/A</v>
      </c>
      <c r="AE300" s="271">
        <f t="shared" si="59"/>
        <v>0</v>
      </c>
      <c r="AF300" s="271">
        <f t="shared" si="59"/>
        <v>0</v>
      </c>
      <c r="AG300" s="271">
        <f t="shared" si="59"/>
        <v>0</v>
      </c>
      <c r="AH300" s="271">
        <f t="shared" si="59"/>
        <v>0</v>
      </c>
      <c r="AI300" s="271">
        <f t="shared" si="59"/>
        <v>0</v>
      </c>
      <c r="AJ300" s="271">
        <f t="shared" si="59"/>
        <v>0</v>
      </c>
      <c r="AK300" s="271">
        <f t="shared" si="59"/>
        <v>0</v>
      </c>
      <c r="AL300" s="271">
        <f t="shared" si="59"/>
        <v>0</v>
      </c>
      <c r="AM300" s="271">
        <f t="shared" si="59"/>
        <v>0</v>
      </c>
      <c r="AN300" s="271">
        <f t="shared" si="59"/>
        <v>0</v>
      </c>
      <c r="AO300" s="271">
        <f t="shared" si="59"/>
        <v>0</v>
      </c>
      <c r="AP300" s="274">
        <f t="shared" si="59"/>
        <v>0</v>
      </c>
      <c r="AQ300" s="271">
        <f t="shared" si="59"/>
        <v>0</v>
      </c>
      <c r="AR300" s="275">
        <f t="shared" si="59"/>
        <v>0</v>
      </c>
      <c r="AS300" s="276" t="e">
        <f t="shared" si="54"/>
        <v>#DIV/0!</v>
      </c>
      <c r="AT300" s="85"/>
      <c r="AU300" s="85"/>
      <c r="AV300" s="271" t="e">
        <f>VLOOKUP($AC300,デモテーブル[#All],3,FALSE)</f>
        <v>#N/A</v>
      </c>
      <c r="AW300" s="271" t="e">
        <f>VLOOKUP($AC300,デモテーブル[#All],4,FALSE)</f>
        <v>#N/A</v>
      </c>
      <c r="AX300" s="271" t="e">
        <f>VLOOKUP($AC300,デモテーブル[#All],5,FALSE)</f>
        <v>#N/A</v>
      </c>
      <c r="AY300" s="271" t="e">
        <f>VLOOKUP($AC300,デモテーブル[#All],6,FALSE)</f>
        <v>#N/A</v>
      </c>
      <c r="AZ300" s="271" t="e">
        <f>VLOOKUP($AC300,デモテーブル[#All],7,FALSE)</f>
        <v>#N/A</v>
      </c>
      <c r="BA300" s="271" t="e">
        <f>VLOOKUP($AC300,デモテーブル[#All],12,FALSE)</f>
        <v>#N/A</v>
      </c>
      <c r="BB300" s="271" t="e">
        <f>VLOOKUP($AC300,デモテーブル[#All],13,FALSE)</f>
        <v>#N/A</v>
      </c>
    </row>
    <row r="301" spans="2:54" x14ac:dyDescent="0.15">
      <c r="B301" s="76">
        <v>44819</v>
      </c>
      <c r="C301" s="164">
        <v>300</v>
      </c>
      <c r="D301" s="195" t="s">
        <v>553</v>
      </c>
      <c r="E301" t="s">
        <v>573</v>
      </c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64"/>
      <c r="AA301" s="264"/>
      <c r="AB301" s="271">
        <f t="shared" si="56"/>
        <v>0</v>
      </c>
      <c r="AC301" s="271" t="str">
        <f t="shared" si="57"/>
        <v>0</v>
      </c>
      <c r="AD301" s="271" t="e">
        <f>VLOOKUP($AC301,デモテーブル[#All],2,FALSE)</f>
        <v>#N/A</v>
      </c>
      <c r="AE301" s="271">
        <f t="shared" si="59"/>
        <v>0</v>
      </c>
      <c r="AF301" s="271">
        <f t="shared" si="59"/>
        <v>0</v>
      </c>
      <c r="AG301" s="271">
        <f t="shared" si="59"/>
        <v>0</v>
      </c>
      <c r="AH301" s="271">
        <f t="shared" si="59"/>
        <v>0</v>
      </c>
      <c r="AI301" s="271">
        <f t="shared" si="59"/>
        <v>0</v>
      </c>
      <c r="AJ301" s="271">
        <f t="shared" si="59"/>
        <v>0</v>
      </c>
      <c r="AK301" s="271">
        <f t="shared" si="59"/>
        <v>0</v>
      </c>
      <c r="AL301" s="271">
        <f t="shared" si="59"/>
        <v>0</v>
      </c>
      <c r="AM301" s="271">
        <f t="shared" si="59"/>
        <v>0</v>
      </c>
      <c r="AN301" s="271">
        <f t="shared" si="59"/>
        <v>0</v>
      </c>
      <c r="AO301" s="271">
        <f t="shared" si="59"/>
        <v>0</v>
      </c>
      <c r="AP301" s="274">
        <f t="shared" si="59"/>
        <v>0</v>
      </c>
      <c r="AQ301" s="271">
        <f t="shared" si="59"/>
        <v>0</v>
      </c>
      <c r="AR301" s="275">
        <f t="shared" si="59"/>
        <v>0</v>
      </c>
      <c r="AS301" s="276" t="e">
        <f t="shared" si="54"/>
        <v>#DIV/0!</v>
      </c>
      <c r="AT301" s="85"/>
      <c r="AU301" s="85"/>
      <c r="AV301" s="271" t="e">
        <f>VLOOKUP($AC301,デモテーブル[#All],3,FALSE)</f>
        <v>#N/A</v>
      </c>
      <c r="AW301" s="271" t="e">
        <f>VLOOKUP($AC301,デモテーブル[#All],4,FALSE)</f>
        <v>#N/A</v>
      </c>
      <c r="AX301" s="271" t="e">
        <f>VLOOKUP($AC301,デモテーブル[#All],5,FALSE)</f>
        <v>#N/A</v>
      </c>
      <c r="AY301" s="271" t="e">
        <f>VLOOKUP($AC301,デモテーブル[#All],6,FALSE)</f>
        <v>#N/A</v>
      </c>
      <c r="AZ301" s="271" t="e">
        <f>VLOOKUP($AC301,デモテーブル[#All],7,FALSE)</f>
        <v>#N/A</v>
      </c>
      <c r="BA301" s="271" t="e">
        <f>VLOOKUP($AC301,デモテーブル[#All],12,FALSE)</f>
        <v>#N/A</v>
      </c>
      <c r="BB301" s="271" t="e">
        <f>VLOOKUP($AC301,デモテーブル[#All],13,FALSE)</f>
        <v>#N/A</v>
      </c>
    </row>
    <row r="302" spans="2:54" x14ac:dyDescent="0.15">
      <c r="B302" s="76">
        <v>44819</v>
      </c>
      <c r="C302" s="164">
        <v>301</v>
      </c>
      <c r="D302" s="195" t="s">
        <v>553</v>
      </c>
      <c r="E302" t="s">
        <v>573</v>
      </c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64"/>
      <c r="AA302" s="264"/>
      <c r="AB302" s="271">
        <f t="shared" si="56"/>
        <v>0</v>
      </c>
      <c r="AC302" s="271" t="str">
        <f t="shared" si="57"/>
        <v>0</v>
      </c>
      <c r="AD302" s="271" t="e">
        <f>VLOOKUP($AC302,デモテーブル[#All],2,FALSE)</f>
        <v>#N/A</v>
      </c>
      <c r="AE302" s="271">
        <f t="shared" si="59"/>
        <v>0</v>
      </c>
      <c r="AF302" s="271">
        <f t="shared" si="59"/>
        <v>0</v>
      </c>
      <c r="AG302" s="271">
        <f t="shared" si="59"/>
        <v>0</v>
      </c>
      <c r="AH302" s="271">
        <f t="shared" si="59"/>
        <v>0</v>
      </c>
      <c r="AI302" s="271">
        <f t="shared" si="59"/>
        <v>0</v>
      </c>
      <c r="AJ302" s="271">
        <f t="shared" si="59"/>
        <v>0</v>
      </c>
      <c r="AK302" s="271">
        <f t="shared" si="59"/>
        <v>0</v>
      </c>
      <c r="AL302" s="271">
        <f t="shared" si="59"/>
        <v>0</v>
      </c>
      <c r="AM302" s="271">
        <f t="shared" si="59"/>
        <v>0</v>
      </c>
      <c r="AN302" s="271">
        <f t="shared" si="59"/>
        <v>0</v>
      </c>
      <c r="AO302" s="271">
        <f t="shared" si="59"/>
        <v>0</v>
      </c>
      <c r="AP302" s="274">
        <f t="shared" si="59"/>
        <v>0</v>
      </c>
      <c r="AQ302" s="271">
        <f t="shared" si="59"/>
        <v>0</v>
      </c>
      <c r="AR302" s="275">
        <f t="shared" si="59"/>
        <v>0</v>
      </c>
      <c r="AS302" s="276" t="e">
        <f t="shared" si="54"/>
        <v>#DIV/0!</v>
      </c>
      <c r="AT302" s="85"/>
      <c r="AU302" s="85"/>
      <c r="AV302" s="271" t="e">
        <f>VLOOKUP($AC302,デモテーブル[#All],3,FALSE)</f>
        <v>#N/A</v>
      </c>
      <c r="AW302" s="271" t="e">
        <f>VLOOKUP($AC302,デモテーブル[#All],4,FALSE)</f>
        <v>#N/A</v>
      </c>
      <c r="AX302" s="271" t="e">
        <f>VLOOKUP($AC302,デモテーブル[#All],5,FALSE)</f>
        <v>#N/A</v>
      </c>
      <c r="AY302" s="271" t="e">
        <f>VLOOKUP($AC302,デモテーブル[#All],6,FALSE)</f>
        <v>#N/A</v>
      </c>
      <c r="AZ302" s="271" t="e">
        <f>VLOOKUP($AC302,デモテーブル[#All],7,FALSE)</f>
        <v>#N/A</v>
      </c>
      <c r="BA302" s="271" t="e">
        <f>VLOOKUP($AC302,デモテーブル[#All],12,FALSE)</f>
        <v>#N/A</v>
      </c>
      <c r="BB302" s="271" t="e">
        <f>VLOOKUP($AC302,デモテーブル[#All],13,FALSE)</f>
        <v>#N/A</v>
      </c>
    </row>
    <row r="303" spans="2:54" x14ac:dyDescent="0.15">
      <c r="B303" s="76">
        <v>44819</v>
      </c>
      <c r="C303" s="164">
        <v>302</v>
      </c>
      <c r="D303" s="195" t="s">
        <v>553</v>
      </c>
      <c r="E303" t="s">
        <v>573</v>
      </c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Y303" s="271"/>
      <c r="Z303" s="264"/>
      <c r="AA303" s="264"/>
      <c r="AB303" s="271">
        <f t="shared" si="56"/>
        <v>0</v>
      </c>
      <c r="AC303" s="271" t="str">
        <f t="shared" si="57"/>
        <v>0</v>
      </c>
      <c r="AD303" s="271" t="e">
        <f>VLOOKUP($AC303,デモテーブル[#All],2,FALSE)</f>
        <v>#N/A</v>
      </c>
      <c r="AE303" s="271">
        <f t="shared" si="59"/>
        <v>0</v>
      </c>
      <c r="AF303" s="271">
        <f t="shared" si="59"/>
        <v>0</v>
      </c>
      <c r="AG303" s="271">
        <f t="shared" si="59"/>
        <v>0</v>
      </c>
      <c r="AH303" s="271">
        <f t="shared" si="59"/>
        <v>0</v>
      </c>
      <c r="AI303" s="271">
        <f t="shared" si="59"/>
        <v>0</v>
      </c>
      <c r="AJ303" s="271">
        <f t="shared" si="59"/>
        <v>0</v>
      </c>
      <c r="AK303" s="271">
        <f t="shared" si="59"/>
        <v>0</v>
      </c>
      <c r="AL303" s="271">
        <f t="shared" si="59"/>
        <v>0</v>
      </c>
      <c r="AM303" s="271">
        <f t="shared" si="59"/>
        <v>0</v>
      </c>
      <c r="AN303" s="271">
        <f t="shared" si="59"/>
        <v>0</v>
      </c>
      <c r="AO303" s="271">
        <f t="shared" si="59"/>
        <v>0</v>
      </c>
      <c r="AP303" s="274">
        <f t="shared" si="59"/>
        <v>0</v>
      </c>
      <c r="AQ303" s="271">
        <f t="shared" si="59"/>
        <v>0</v>
      </c>
      <c r="AR303" s="275">
        <f t="shared" si="59"/>
        <v>0</v>
      </c>
      <c r="AS303" s="276" t="e">
        <f t="shared" si="54"/>
        <v>#DIV/0!</v>
      </c>
      <c r="AT303" s="85"/>
      <c r="AU303" s="85"/>
      <c r="AV303" s="271" t="e">
        <f>VLOOKUP($AC303,デモテーブル[#All],3,FALSE)</f>
        <v>#N/A</v>
      </c>
      <c r="AW303" s="271" t="e">
        <f>VLOOKUP($AC303,デモテーブル[#All],4,FALSE)</f>
        <v>#N/A</v>
      </c>
      <c r="AX303" s="271" t="e">
        <f>VLOOKUP($AC303,デモテーブル[#All],5,FALSE)</f>
        <v>#N/A</v>
      </c>
      <c r="AY303" s="271" t="e">
        <f>VLOOKUP($AC303,デモテーブル[#All],6,FALSE)</f>
        <v>#N/A</v>
      </c>
      <c r="AZ303" s="271" t="e">
        <f>VLOOKUP($AC303,デモテーブル[#All],7,FALSE)</f>
        <v>#N/A</v>
      </c>
      <c r="BA303" s="271" t="e">
        <f>VLOOKUP($AC303,デモテーブル[#All],12,FALSE)</f>
        <v>#N/A</v>
      </c>
      <c r="BB303" s="271" t="e">
        <f>VLOOKUP($AC303,デモテーブル[#All],13,FALSE)</f>
        <v>#N/A</v>
      </c>
    </row>
    <row r="304" spans="2:54" x14ac:dyDescent="0.15">
      <c r="B304" s="76">
        <v>44819</v>
      </c>
      <c r="C304" s="164">
        <v>303</v>
      </c>
      <c r="D304" s="195" t="s">
        <v>553</v>
      </c>
      <c r="E304" t="s">
        <v>573</v>
      </c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Y304" s="271"/>
      <c r="Z304" s="264"/>
      <c r="AA304" s="264"/>
      <c r="AB304" s="271">
        <f t="shared" si="56"/>
        <v>0</v>
      </c>
      <c r="AC304" s="271" t="str">
        <f t="shared" si="57"/>
        <v>0</v>
      </c>
      <c r="AD304" s="271" t="e">
        <f>VLOOKUP($AC304,デモテーブル[#All],2,FALSE)</f>
        <v>#N/A</v>
      </c>
      <c r="AE304" s="271">
        <f t="shared" si="59"/>
        <v>0</v>
      </c>
      <c r="AF304" s="271">
        <f t="shared" si="59"/>
        <v>0</v>
      </c>
      <c r="AG304" s="271">
        <f t="shared" si="59"/>
        <v>0</v>
      </c>
      <c r="AH304" s="271">
        <f t="shared" si="59"/>
        <v>0</v>
      </c>
      <c r="AI304" s="271">
        <f t="shared" si="59"/>
        <v>0</v>
      </c>
      <c r="AJ304" s="271">
        <f t="shared" si="59"/>
        <v>0</v>
      </c>
      <c r="AK304" s="271">
        <f t="shared" si="59"/>
        <v>0</v>
      </c>
      <c r="AL304" s="271">
        <f t="shared" si="59"/>
        <v>0</v>
      </c>
      <c r="AM304" s="271">
        <f t="shared" si="59"/>
        <v>0</v>
      </c>
      <c r="AN304" s="271">
        <f t="shared" si="59"/>
        <v>0</v>
      </c>
      <c r="AO304" s="271">
        <f t="shared" si="59"/>
        <v>0</v>
      </c>
      <c r="AP304" s="274">
        <f t="shared" si="59"/>
        <v>0</v>
      </c>
      <c r="AQ304" s="271">
        <f t="shared" si="59"/>
        <v>0</v>
      </c>
      <c r="AR304" s="275">
        <f t="shared" si="59"/>
        <v>0</v>
      </c>
      <c r="AS304" s="276" t="e">
        <f t="shared" si="54"/>
        <v>#DIV/0!</v>
      </c>
      <c r="AT304" s="85"/>
      <c r="AU304" s="85"/>
      <c r="AV304" s="271" t="e">
        <f>VLOOKUP($AC304,デモテーブル[#All],3,FALSE)</f>
        <v>#N/A</v>
      </c>
      <c r="AW304" s="271" t="e">
        <f>VLOOKUP($AC304,デモテーブル[#All],4,FALSE)</f>
        <v>#N/A</v>
      </c>
      <c r="AX304" s="271" t="e">
        <f>VLOOKUP($AC304,デモテーブル[#All],5,FALSE)</f>
        <v>#N/A</v>
      </c>
      <c r="AY304" s="271" t="e">
        <f>VLOOKUP($AC304,デモテーブル[#All],6,FALSE)</f>
        <v>#N/A</v>
      </c>
      <c r="AZ304" s="271" t="e">
        <f>VLOOKUP($AC304,デモテーブル[#All],7,FALSE)</f>
        <v>#N/A</v>
      </c>
      <c r="BA304" s="271" t="e">
        <f>VLOOKUP($AC304,デモテーブル[#All],12,FALSE)</f>
        <v>#N/A</v>
      </c>
      <c r="BB304" s="271" t="e">
        <f>VLOOKUP($AC304,デモテーブル[#All],13,FALSE)</f>
        <v>#N/A</v>
      </c>
    </row>
    <row r="305" spans="2:54" x14ac:dyDescent="0.15">
      <c r="B305" s="76">
        <v>44819</v>
      </c>
      <c r="C305" s="164">
        <v>304</v>
      </c>
      <c r="D305" s="195" t="s">
        <v>553</v>
      </c>
      <c r="E305" t="s">
        <v>573</v>
      </c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64"/>
      <c r="AA305" s="264"/>
      <c r="AB305" s="271">
        <f t="shared" si="56"/>
        <v>0</v>
      </c>
      <c r="AC305" s="271" t="str">
        <f t="shared" si="57"/>
        <v>0</v>
      </c>
      <c r="AD305" s="271" t="e">
        <f>VLOOKUP($AC305,デモテーブル[#All],2,FALSE)</f>
        <v>#N/A</v>
      </c>
      <c r="AE305" s="271">
        <f t="shared" si="59"/>
        <v>0</v>
      </c>
      <c r="AF305" s="271">
        <f t="shared" si="59"/>
        <v>0</v>
      </c>
      <c r="AG305" s="271">
        <f t="shared" si="59"/>
        <v>0</v>
      </c>
      <c r="AH305" s="271">
        <f t="shared" si="59"/>
        <v>0</v>
      </c>
      <c r="AI305" s="271">
        <f t="shared" si="59"/>
        <v>0</v>
      </c>
      <c r="AJ305" s="271">
        <f t="shared" si="59"/>
        <v>0</v>
      </c>
      <c r="AK305" s="271">
        <f t="shared" si="59"/>
        <v>0</v>
      </c>
      <c r="AL305" s="271">
        <f t="shared" si="59"/>
        <v>0</v>
      </c>
      <c r="AM305" s="271">
        <f t="shared" si="59"/>
        <v>0</v>
      </c>
      <c r="AN305" s="271">
        <f t="shared" si="59"/>
        <v>0</v>
      </c>
      <c r="AO305" s="271">
        <f t="shared" si="59"/>
        <v>0</v>
      </c>
      <c r="AP305" s="274">
        <f t="shared" si="59"/>
        <v>0</v>
      </c>
      <c r="AQ305" s="271">
        <f t="shared" si="59"/>
        <v>0</v>
      </c>
      <c r="AR305" s="275">
        <f t="shared" si="59"/>
        <v>0</v>
      </c>
      <c r="AS305" s="276" t="e">
        <f t="shared" si="54"/>
        <v>#DIV/0!</v>
      </c>
      <c r="AT305" s="85"/>
      <c r="AU305" s="85"/>
      <c r="AV305" s="271" t="e">
        <f>VLOOKUP($AC305,デモテーブル[#All],3,FALSE)</f>
        <v>#N/A</v>
      </c>
      <c r="AW305" s="271" t="e">
        <f>VLOOKUP($AC305,デモテーブル[#All],4,FALSE)</f>
        <v>#N/A</v>
      </c>
      <c r="AX305" s="271" t="e">
        <f>VLOOKUP($AC305,デモテーブル[#All],5,FALSE)</f>
        <v>#N/A</v>
      </c>
      <c r="AY305" s="271" t="e">
        <f>VLOOKUP($AC305,デモテーブル[#All],6,FALSE)</f>
        <v>#N/A</v>
      </c>
      <c r="AZ305" s="271" t="e">
        <f>VLOOKUP($AC305,デモテーブル[#All],7,FALSE)</f>
        <v>#N/A</v>
      </c>
      <c r="BA305" s="271" t="e">
        <f>VLOOKUP($AC305,デモテーブル[#All],12,FALSE)</f>
        <v>#N/A</v>
      </c>
      <c r="BB305" s="271" t="e">
        <f>VLOOKUP($AC305,デモテーブル[#All],13,FALSE)</f>
        <v>#N/A</v>
      </c>
    </row>
    <row r="306" spans="2:54" x14ac:dyDescent="0.15">
      <c r="B306" s="76">
        <v>44819</v>
      </c>
      <c r="C306" s="164">
        <v>305</v>
      </c>
      <c r="D306" s="195" t="s">
        <v>553</v>
      </c>
      <c r="E306" t="s">
        <v>573</v>
      </c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Y306" s="271"/>
      <c r="Z306" s="264"/>
      <c r="AA306" s="264"/>
      <c r="AB306" s="271">
        <f t="shared" si="56"/>
        <v>0</v>
      </c>
      <c r="AC306" s="271" t="str">
        <f t="shared" si="57"/>
        <v>0</v>
      </c>
      <c r="AD306" s="271" t="e">
        <f>VLOOKUP($AC306,デモテーブル[#All],2,FALSE)</f>
        <v>#N/A</v>
      </c>
      <c r="AE306" s="271">
        <f t="shared" si="59"/>
        <v>0</v>
      </c>
      <c r="AF306" s="271">
        <f t="shared" si="59"/>
        <v>0</v>
      </c>
      <c r="AG306" s="271">
        <f t="shared" si="59"/>
        <v>0</v>
      </c>
      <c r="AH306" s="271">
        <f t="shared" si="59"/>
        <v>0</v>
      </c>
      <c r="AI306" s="271">
        <f t="shared" si="59"/>
        <v>0</v>
      </c>
      <c r="AJ306" s="271">
        <f t="shared" si="59"/>
        <v>0</v>
      </c>
      <c r="AK306" s="271">
        <f t="shared" si="59"/>
        <v>0</v>
      </c>
      <c r="AL306" s="271">
        <f t="shared" si="59"/>
        <v>0</v>
      </c>
      <c r="AM306" s="271">
        <f t="shared" si="59"/>
        <v>0</v>
      </c>
      <c r="AN306" s="271">
        <f t="shared" si="59"/>
        <v>0</v>
      </c>
      <c r="AO306" s="271">
        <f t="shared" si="59"/>
        <v>0</v>
      </c>
      <c r="AP306" s="274">
        <f t="shared" si="59"/>
        <v>0</v>
      </c>
      <c r="AQ306" s="271">
        <f t="shared" si="59"/>
        <v>0</v>
      </c>
      <c r="AR306" s="275">
        <f t="shared" si="59"/>
        <v>0</v>
      </c>
      <c r="AS306" s="276" t="e">
        <f t="shared" si="54"/>
        <v>#DIV/0!</v>
      </c>
      <c r="AT306" s="85"/>
      <c r="AU306" s="85"/>
      <c r="AV306" s="271" t="e">
        <f>VLOOKUP($AC306,デモテーブル[#All],3,FALSE)</f>
        <v>#N/A</v>
      </c>
      <c r="AW306" s="271" t="e">
        <f>VLOOKUP($AC306,デモテーブル[#All],4,FALSE)</f>
        <v>#N/A</v>
      </c>
      <c r="AX306" s="271" t="e">
        <f>VLOOKUP($AC306,デモテーブル[#All],5,FALSE)</f>
        <v>#N/A</v>
      </c>
      <c r="AY306" s="271" t="e">
        <f>VLOOKUP($AC306,デモテーブル[#All],6,FALSE)</f>
        <v>#N/A</v>
      </c>
      <c r="AZ306" s="271" t="e">
        <f>VLOOKUP($AC306,デモテーブル[#All],7,FALSE)</f>
        <v>#N/A</v>
      </c>
      <c r="BA306" s="271" t="e">
        <f>VLOOKUP($AC306,デモテーブル[#All],12,FALSE)</f>
        <v>#N/A</v>
      </c>
      <c r="BB306" s="271" t="e">
        <f>VLOOKUP($AC306,デモテーブル[#All],13,FALSE)</f>
        <v>#N/A</v>
      </c>
    </row>
    <row r="307" spans="2:54" x14ac:dyDescent="0.15">
      <c r="B307" s="76">
        <v>44819</v>
      </c>
      <c r="C307" s="164">
        <v>306</v>
      </c>
      <c r="D307" s="195" t="s">
        <v>553</v>
      </c>
      <c r="E307" t="s">
        <v>573</v>
      </c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Y307" s="271"/>
      <c r="Z307" s="264"/>
      <c r="AA307" s="264"/>
      <c r="AB307" s="271">
        <f t="shared" si="56"/>
        <v>0</v>
      </c>
      <c r="AC307" s="271" t="str">
        <f t="shared" si="57"/>
        <v>0</v>
      </c>
      <c r="AD307" s="271" t="e">
        <f>VLOOKUP($AC307,デモテーブル[#All],2,FALSE)</f>
        <v>#N/A</v>
      </c>
      <c r="AE307" s="271">
        <f t="shared" si="59"/>
        <v>0</v>
      </c>
      <c r="AF307" s="271">
        <f t="shared" si="59"/>
        <v>0</v>
      </c>
      <c r="AG307" s="271">
        <f>M307</f>
        <v>0</v>
      </c>
      <c r="AH307" s="271">
        <f t="shared" si="59"/>
        <v>0</v>
      </c>
      <c r="AI307" s="271">
        <f t="shared" si="59"/>
        <v>0</v>
      </c>
      <c r="AJ307" s="271">
        <f t="shared" si="59"/>
        <v>0</v>
      </c>
      <c r="AK307" s="271">
        <f t="shared" si="59"/>
        <v>0</v>
      </c>
      <c r="AL307" s="271">
        <f t="shared" si="59"/>
        <v>0</v>
      </c>
      <c r="AM307" s="271">
        <f t="shared" si="59"/>
        <v>0</v>
      </c>
      <c r="AN307" s="271">
        <f t="shared" si="59"/>
        <v>0</v>
      </c>
      <c r="AO307" s="271">
        <f t="shared" si="59"/>
        <v>0</v>
      </c>
      <c r="AP307" s="274">
        <f t="shared" si="59"/>
        <v>0</v>
      </c>
      <c r="AQ307" s="271">
        <f t="shared" si="59"/>
        <v>0</v>
      </c>
      <c r="AR307" s="275">
        <f t="shared" si="59"/>
        <v>0</v>
      </c>
      <c r="AS307" s="276" t="e">
        <f t="shared" si="54"/>
        <v>#DIV/0!</v>
      </c>
      <c r="AT307" s="85"/>
      <c r="AU307" s="85"/>
      <c r="AV307" s="271" t="e">
        <f>VLOOKUP($AC307,デモテーブル[#All],3,FALSE)</f>
        <v>#N/A</v>
      </c>
      <c r="AW307" s="271" t="e">
        <f>VLOOKUP($AC307,デモテーブル[#All],4,FALSE)</f>
        <v>#N/A</v>
      </c>
      <c r="AX307" s="271" t="e">
        <f>VLOOKUP($AC307,デモテーブル[#All],5,FALSE)</f>
        <v>#N/A</v>
      </c>
      <c r="AY307" s="271" t="e">
        <f>VLOOKUP($AC307,デモテーブル[#All],6,FALSE)</f>
        <v>#N/A</v>
      </c>
      <c r="AZ307" s="271" t="e">
        <f>VLOOKUP($AC307,デモテーブル[#All],7,FALSE)</f>
        <v>#N/A</v>
      </c>
      <c r="BA307" s="271" t="e">
        <f>VLOOKUP($AC307,デモテーブル[#All],12,FALSE)</f>
        <v>#N/A</v>
      </c>
      <c r="BB307" s="271" t="e">
        <f>VLOOKUP($AC307,デモテーブル[#All],13,FALSE)</f>
        <v>#N/A</v>
      </c>
    </row>
    <row r="308" spans="2:54" x14ac:dyDescent="0.15">
      <c r="B308" s="76">
        <v>44819</v>
      </c>
      <c r="C308" s="164">
        <v>307</v>
      </c>
      <c r="D308" s="195" t="s">
        <v>553</v>
      </c>
      <c r="E308" t="s">
        <v>573</v>
      </c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64"/>
      <c r="AA308" s="264"/>
      <c r="AB308" s="271">
        <f t="shared" si="56"/>
        <v>0</v>
      </c>
      <c r="AC308" s="271" t="str">
        <f t="shared" si="57"/>
        <v>0</v>
      </c>
      <c r="AD308" s="271" t="e">
        <f>VLOOKUP($AC308,デモテーブル[#All],2,FALSE)</f>
        <v>#N/A</v>
      </c>
      <c r="AE308" s="271">
        <f t="shared" si="59"/>
        <v>0</v>
      </c>
      <c r="AF308" s="271">
        <f t="shared" si="59"/>
        <v>0</v>
      </c>
      <c r="AG308" s="271">
        <f t="shared" si="59"/>
        <v>0</v>
      </c>
      <c r="AH308" s="271">
        <f t="shared" si="59"/>
        <v>0</v>
      </c>
      <c r="AI308" s="271">
        <f t="shared" si="59"/>
        <v>0</v>
      </c>
      <c r="AJ308" s="271">
        <f t="shared" si="59"/>
        <v>0</v>
      </c>
      <c r="AK308" s="271">
        <f t="shared" si="59"/>
        <v>0</v>
      </c>
      <c r="AL308" s="271">
        <f t="shared" si="59"/>
        <v>0</v>
      </c>
      <c r="AM308" s="271">
        <f t="shared" si="59"/>
        <v>0</v>
      </c>
      <c r="AN308" s="271">
        <f t="shared" si="59"/>
        <v>0</v>
      </c>
      <c r="AO308" s="271">
        <f t="shared" si="59"/>
        <v>0</v>
      </c>
      <c r="AP308" s="274">
        <f t="shared" si="59"/>
        <v>0</v>
      </c>
      <c r="AQ308" s="271">
        <f t="shared" si="59"/>
        <v>0</v>
      </c>
      <c r="AR308" s="275">
        <f t="shared" si="59"/>
        <v>0</v>
      </c>
      <c r="AS308" s="276" t="e">
        <f t="shared" si="54"/>
        <v>#DIV/0!</v>
      </c>
      <c r="AT308" s="85"/>
      <c r="AU308" s="85"/>
      <c r="AV308" s="271" t="e">
        <f>VLOOKUP($AC308,デモテーブル[#All],3,FALSE)</f>
        <v>#N/A</v>
      </c>
      <c r="AW308" s="271" t="e">
        <f>VLOOKUP($AC308,デモテーブル[#All],4,FALSE)</f>
        <v>#N/A</v>
      </c>
      <c r="AX308" s="271" t="e">
        <f>VLOOKUP($AC308,デモテーブル[#All],5,FALSE)</f>
        <v>#N/A</v>
      </c>
      <c r="AY308" s="271" t="e">
        <f>VLOOKUP($AC308,デモテーブル[#All],6,FALSE)</f>
        <v>#N/A</v>
      </c>
      <c r="AZ308" s="271" t="e">
        <f>VLOOKUP($AC308,デモテーブル[#All],7,FALSE)</f>
        <v>#N/A</v>
      </c>
      <c r="BA308" s="271" t="e">
        <f>VLOOKUP($AC308,デモテーブル[#All],12,FALSE)</f>
        <v>#N/A</v>
      </c>
      <c r="BB308" s="271" t="e">
        <f>VLOOKUP($AC308,デモテーブル[#All],13,FALSE)</f>
        <v>#N/A</v>
      </c>
    </row>
    <row r="309" spans="2:54" x14ac:dyDescent="0.15">
      <c r="B309" s="76">
        <v>44819</v>
      </c>
      <c r="C309" s="164">
        <v>308</v>
      </c>
      <c r="D309" s="195" t="s">
        <v>553</v>
      </c>
      <c r="E309" t="s">
        <v>573</v>
      </c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Y309" s="271"/>
      <c r="Z309" s="264"/>
      <c r="AA309" s="264"/>
      <c r="AB309" s="271">
        <f t="shared" si="56"/>
        <v>0</v>
      </c>
      <c r="AC309" s="271" t="str">
        <f t="shared" si="57"/>
        <v>0</v>
      </c>
      <c r="AD309" s="271" t="e">
        <f>VLOOKUP($AC309,デモテーブル[#All],2,FALSE)</f>
        <v>#N/A</v>
      </c>
      <c r="AE309" s="271">
        <f t="shared" si="59"/>
        <v>0</v>
      </c>
      <c r="AF309" s="271">
        <f t="shared" si="59"/>
        <v>0</v>
      </c>
      <c r="AG309" s="271">
        <f t="shared" si="59"/>
        <v>0</v>
      </c>
      <c r="AH309" s="271">
        <f t="shared" si="59"/>
        <v>0</v>
      </c>
      <c r="AI309" s="271">
        <f t="shared" si="59"/>
        <v>0</v>
      </c>
      <c r="AJ309" s="271">
        <f t="shared" si="59"/>
        <v>0</v>
      </c>
      <c r="AK309" s="271">
        <f t="shared" si="59"/>
        <v>0</v>
      </c>
      <c r="AL309" s="271">
        <f t="shared" si="59"/>
        <v>0</v>
      </c>
      <c r="AM309" s="271">
        <f t="shared" si="59"/>
        <v>0</v>
      </c>
      <c r="AN309" s="271">
        <f t="shared" si="59"/>
        <v>0</v>
      </c>
      <c r="AO309" s="271">
        <f t="shared" si="59"/>
        <v>0</v>
      </c>
      <c r="AP309" s="274">
        <f t="shared" si="59"/>
        <v>0</v>
      </c>
      <c r="AQ309" s="271">
        <f t="shared" si="59"/>
        <v>0</v>
      </c>
      <c r="AR309" s="275">
        <f t="shared" si="59"/>
        <v>0</v>
      </c>
      <c r="AS309" s="276" t="e">
        <f t="shared" si="54"/>
        <v>#DIV/0!</v>
      </c>
      <c r="AT309" s="85"/>
      <c r="AU309" s="85"/>
      <c r="AV309" s="271" t="e">
        <f>VLOOKUP($AC309,デモテーブル[#All],3,FALSE)</f>
        <v>#N/A</v>
      </c>
      <c r="AW309" s="271" t="e">
        <f>VLOOKUP($AC309,デモテーブル[#All],4,FALSE)</f>
        <v>#N/A</v>
      </c>
      <c r="AX309" s="271" t="e">
        <f>VLOOKUP($AC309,デモテーブル[#All],5,FALSE)</f>
        <v>#N/A</v>
      </c>
      <c r="AY309" s="271" t="e">
        <f>VLOOKUP($AC309,デモテーブル[#All],6,FALSE)</f>
        <v>#N/A</v>
      </c>
      <c r="AZ309" s="271" t="e">
        <f>VLOOKUP($AC309,デモテーブル[#All],7,FALSE)</f>
        <v>#N/A</v>
      </c>
      <c r="BA309" s="271" t="e">
        <f>VLOOKUP($AC309,デモテーブル[#All],12,FALSE)</f>
        <v>#N/A</v>
      </c>
      <c r="BB309" s="271" t="e">
        <f>VLOOKUP($AC309,デモテーブル[#All],13,FALSE)</f>
        <v>#N/A</v>
      </c>
    </row>
    <row r="310" spans="2:54" x14ac:dyDescent="0.15">
      <c r="B310" s="76">
        <v>44819</v>
      </c>
      <c r="C310" s="164">
        <v>309</v>
      </c>
      <c r="D310" s="195" t="s">
        <v>553</v>
      </c>
      <c r="E310" t="s">
        <v>573</v>
      </c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Y310" s="271"/>
      <c r="Z310" s="264"/>
      <c r="AA310" s="264"/>
      <c r="AB310" s="271">
        <f t="shared" si="56"/>
        <v>0</v>
      </c>
      <c r="AC310" s="271" t="str">
        <f t="shared" si="57"/>
        <v>0</v>
      </c>
      <c r="AD310" s="271" t="e">
        <f>VLOOKUP($AC310,デモテーブル[#All],2,FALSE)</f>
        <v>#N/A</v>
      </c>
      <c r="AE310" s="271">
        <f t="shared" si="59"/>
        <v>0</v>
      </c>
      <c r="AF310" s="271">
        <f t="shared" si="59"/>
        <v>0</v>
      </c>
      <c r="AG310" s="271">
        <f t="shared" si="59"/>
        <v>0</v>
      </c>
      <c r="AH310" s="271">
        <f t="shared" si="59"/>
        <v>0</v>
      </c>
      <c r="AI310" s="271">
        <f t="shared" si="59"/>
        <v>0</v>
      </c>
      <c r="AJ310" s="271">
        <f t="shared" si="59"/>
        <v>0</v>
      </c>
      <c r="AK310" s="271">
        <f t="shared" si="59"/>
        <v>0</v>
      </c>
      <c r="AL310" s="271">
        <f t="shared" si="59"/>
        <v>0</v>
      </c>
      <c r="AM310" s="271">
        <f t="shared" si="59"/>
        <v>0</v>
      </c>
      <c r="AN310" s="271">
        <f t="shared" si="59"/>
        <v>0</v>
      </c>
      <c r="AO310" s="271">
        <f t="shared" si="59"/>
        <v>0</v>
      </c>
      <c r="AP310" s="274">
        <f t="shared" si="59"/>
        <v>0</v>
      </c>
      <c r="AQ310" s="271">
        <f t="shared" si="59"/>
        <v>0</v>
      </c>
      <c r="AR310" s="275">
        <f t="shared" si="59"/>
        <v>0</v>
      </c>
      <c r="AS310" s="276" t="e">
        <f t="shared" si="54"/>
        <v>#DIV/0!</v>
      </c>
      <c r="AT310" s="85"/>
      <c r="AU310" s="85"/>
      <c r="AV310" s="271" t="e">
        <f>VLOOKUP($AC310,デモテーブル[#All],3,FALSE)</f>
        <v>#N/A</v>
      </c>
      <c r="AW310" s="271" t="e">
        <f>VLOOKUP($AC310,デモテーブル[#All],4,FALSE)</f>
        <v>#N/A</v>
      </c>
      <c r="AX310" s="271" t="e">
        <f>VLOOKUP($AC310,デモテーブル[#All],5,FALSE)</f>
        <v>#N/A</v>
      </c>
      <c r="AY310" s="271" t="e">
        <f>VLOOKUP($AC310,デモテーブル[#All],6,FALSE)</f>
        <v>#N/A</v>
      </c>
      <c r="AZ310" s="271" t="e">
        <f>VLOOKUP($AC310,デモテーブル[#All],7,FALSE)</f>
        <v>#N/A</v>
      </c>
      <c r="BA310" s="271" t="e">
        <f>VLOOKUP($AC310,デモテーブル[#All],12,FALSE)</f>
        <v>#N/A</v>
      </c>
      <c r="BB310" s="271" t="e">
        <f>VLOOKUP($AC310,デモテーブル[#All],13,FALSE)</f>
        <v>#N/A</v>
      </c>
    </row>
    <row r="311" spans="2:54" x14ac:dyDescent="0.15">
      <c r="B311" s="76">
        <v>44819</v>
      </c>
      <c r="C311" s="164">
        <v>310</v>
      </c>
      <c r="D311" s="195" t="s">
        <v>553</v>
      </c>
      <c r="E311" t="s">
        <v>573</v>
      </c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1"/>
      <c r="Z311" s="264"/>
      <c r="AA311" s="264"/>
      <c r="AB311" s="271">
        <f t="shared" si="56"/>
        <v>0</v>
      </c>
      <c r="AC311" s="271" t="str">
        <f t="shared" si="57"/>
        <v>0</v>
      </c>
      <c r="AD311" s="271" t="e">
        <f>VLOOKUP($AC311,デモテーブル[#All],2,FALSE)</f>
        <v>#N/A</v>
      </c>
      <c r="AE311" s="271">
        <f t="shared" ref="AE311:AR314" si="60">K311</f>
        <v>0</v>
      </c>
      <c r="AF311" s="271">
        <f t="shared" si="60"/>
        <v>0</v>
      </c>
      <c r="AG311" s="271">
        <f t="shared" si="60"/>
        <v>0</v>
      </c>
      <c r="AH311" s="271">
        <f t="shared" si="60"/>
        <v>0</v>
      </c>
      <c r="AI311" s="271">
        <f t="shared" si="60"/>
        <v>0</v>
      </c>
      <c r="AJ311" s="271">
        <f t="shared" si="60"/>
        <v>0</v>
      </c>
      <c r="AK311" s="271">
        <f t="shared" si="60"/>
        <v>0</v>
      </c>
      <c r="AL311" s="271">
        <f t="shared" si="60"/>
        <v>0</v>
      </c>
      <c r="AM311" s="271">
        <f t="shared" si="60"/>
        <v>0</v>
      </c>
      <c r="AN311" s="271">
        <f t="shared" si="60"/>
        <v>0</v>
      </c>
      <c r="AO311" s="271">
        <f t="shared" si="60"/>
        <v>0</v>
      </c>
      <c r="AP311" s="274">
        <f t="shared" si="60"/>
        <v>0</v>
      </c>
      <c r="AQ311" s="271">
        <f t="shared" si="60"/>
        <v>0</v>
      </c>
      <c r="AR311" s="275">
        <f t="shared" si="60"/>
        <v>0</v>
      </c>
      <c r="AS311" s="276" t="e">
        <f t="shared" si="54"/>
        <v>#DIV/0!</v>
      </c>
      <c r="AT311" s="85"/>
      <c r="AU311" s="85"/>
      <c r="AV311" s="271" t="e">
        <f>VLOOKUP($AC311,デモテーブル[#All],3,FALSE)</f>
        <v>#N/A</v>
      </c>
      <c r="AW311" s="271" t="e">
        <f>VLOOKUP($AC311,デモテーブル[#All],4,FALSE)</f>
        <v>#N/A</v>
      </c>
      <c r="AX311" s="271" t="e">
        <f>VLOOKUP($AC311,デモテーブル[#All],5,FALSE)</f>
        <v>#N/A</v>
      </c>
      <c r="AY311" s="271" t="e">
        <f>VLOOKUP($AC311,デモテーブル[#All],6,FALSE)</f>
        <v>#N/A</v>
      </c>
      <c r="AZ311" s="271" t="e">
        <f>VLOOKUP($AC311,デモテーブル[#All],7,FALSE)</f>
        <v>#N/A</v>
      </c>
      <c r="BA311" s="271" t="e">
        <f>VLOOKUP($AC311,デモテーブル[#All],12,FALSE)</f>
        <v>#N/A</v>
      </c>
      <c r="BB311" s="271" t="e">
        <f>VLOOKUP($AC311,デモテーブル[#All],13,FALSE)</f>
        <v>#N/A</v>
      </c>
    </row>
    <row r="312" spans="2:54" x14ac:dyDescent="0.15">
      <c r="B312" s="76">
        <v>44819</v>
      </c>
      <c r="C312" s="164">
        <v>311</v>
      </c>
      <c r="D312" s="195" t="s">
        <v>553</v>
      </c>
      <c r="E312" t="s">
        <v>573</v>
      </c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64"/>
      <c r="AA312" s="264"/>
      <c r="AB312" s="271">
        <f t="shared" si="56"/>
        <v>0</v>
      </c>
      <c r="AC312" s="271" t="str">
        <f t="shared" si="57"/>
        <v>0</v>
      </c>
      <c r="AD312" s="271" t="e">
        <f>VLOOKUP($AC312,デモテーブル[#All],2,FALSE)</f>
        <v>#N/A</v>
      </c>
      <c r="AE312" s="271">
        <f t="shared" si="60"/>
        <v>0</v>
      </c>
      <c r="AF312" s="271">
        <f t="shared" si="60"/>
        <v>0</v>
      </c>
      <c r="AG312" s="271">
        <f t="shared" si="60"/>
        <v>0</v>
      </c>
      <c r="AH312" s="271">
        <f t="shared" si="60"/>
        <v>0</v>
      </c>
      <c r="AI312" s="271">
        <f t="shared" si="60"/>
        <v>0</v>
      </c>
      <c r="AJ312" s="271">
        <f t="shared" si="60"/>
        <v>0</v>
      </c>
      <c r="AK312" s="271">
        <f t="shared" si="60"/>
        <v>0</v>
      </c>
      <c r="AL312" s="271">
        <f t="shared" si="60"/>
        <v>0</v>
      </c>
      <c r="AM312" s="271">
        <f t="shared" si="60"/>
        <v>0</v>
      </c>
      <c r="AN312" s="271">
        <f t="shared" si="60"/>
        <v>0</v>
      </c>
      <c r="AO312" s="271">
        <f t="shared" si="60"/>
        <v>0</v>
      </c>
      <c r="AP312" s="274">
        <f t="shared" si="60"/>
        <v>0</v>
      </c>
      <c r="AQ312" s="271">
        <f t="shared" si="60"/>
        <v>0</v>
      </c>
      <c r="AR312" s="275">
        <f t="shared" si="60"/>
        <v>0</v>
      </c>
      <c r="AS312" s="276" t="e">
        <f t="shared" si="54"/>
        <v>#DIV/0!</v>
      </c>
      <c r="AT312" s="85"/>
      <c r="AU312" s="85"/>
      <c r="AV312" s="271" t="e">
        <f>VLOOKUP($AC312,デモテーブル[#All],3,FALSE)</f>
        <v>#N/A</v>
      </c>
      <c r="AW312" s="271" t="e">
        <f>VLOOKUP($AC312,デモテーブル[#All],4,FALSE)</f>
        <v>#N/A</v>
      </c>
      <c r="AX312" s="271" t="e">
        <f>VLOOKUP($AC312,デモテーブル[#All],5,FALSE)</f>
        <v>#N/A</v>
      </c>
      <c r="AY312" s="271" t="e">
        <f>VLOOKUP($AC312,デモテーブル[#All],6,FALSE)</f>
        <v>#N/A</v>
      </c>
      <c r="AZ312" s="271" t="e">
        <f>VLOOKUP($AC312,デモテーブル[#All],7,FALSE)</f>
        <v>#N/A</v>
      </c>
      <c r="BA312" s="271" t="e">
        <f>VLOOKUP($AC312,デモテーブル[#All],12,FALSE)</f>
        <v>#N/A</v>
      </c>
      <c r="BB312" s="271" t="e">
        <f>VLOOKUP($AC312,デモテーブル[#All],13,FALSE)</f>
        <v>#N/A</v>
      </c>
    </row>
    <row r="313" spans="2:54" x14ac:dyDescent="0.15">
      <c r="B313" s="76">
        <v>44819</v>
      </c>
      <c r="C313" s="164">
        <v>312</v>
      </c>
      <c r="D313" s="195" t="s">
        <v>553</v>
      </c>
      <c r="E313" t="s">
        <v>573</v>
      </c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64"/>
      <c r="AA313" s="264"/>
      <c r="AB313" s="271">
        <f t="shared" si="56"/>
        <v>0</v>
      </c>
      <c r="AC313" s="271" t="str">
        <f t="shared" si="57"/>
        <v>0</v>
      </c>
      <c r="AD313" s="271" t="e">
        <f>VLOOKUP($AC313,デモテーブル[#All],2,FALSE)</f>
        <v>#N/A</v>
      </c>
      <c r="AE313" s="271">
        <f t="shared" si="60"/>
        <v>0</v>
      </c>
      <c r="AF313" s="271">
        <f t="shared" si="60"/>
        <v>0</v>
      </c>
      <c r="AG313" s="271">
        <f t="shared" si="60"/>
        <v>0</v>
      </c>
      <c r="AH313" s="271">
        <f t="shared" si="60"/>
        <v>0</v>
      </c>
      <c r="AI313" s="271">
        <f t="shared" si="60"/>
        <v>0</v>
      </c>
      <c r="AJ313" s="271">
        <f t="shared" si="60"/>
        <v>0</v>
      </c>
      <c r="AK313" s="271">
        <f t="shared" si="60"/>
        <v>0</v>
      </c>
      <c r="AL313" s="271">
        <f t="shared" si="60"/>
        <v>0</v>
      </c>
      <c r="AM313" s="271">
        <f t="shared" si="60"/>
        <v>0</v>
      </c>
      <c r="AN313" s="271">
        <f t="shared" si="60"/>
        <v>0</v>
      </c>
      <c r="AO313" s="271">
        <f t="shared" si="60"/>
        <v>0</v>
      </c>
      <c r="AP313" s="274">
        <f t="shared" si="60"/>
        <v>0</v>
      </c>
      <c r="AQ313" s="271">
        <f t="shared" si="60"/>
        <v>0</v>
      </c>
      <c r="AR313" s="275">
        <f t="shared" si="60"/>
        <v>0</v>
      </c>
      <c r="AS313" s="276" t="e">
        <f t="shared" si="54"/>
        <v>#DIV/0!</v>
      </c>
      <c r="AT313" s="85"/>
      <c r="AU313" s="85"/>
      <c r="AV313" s="271" t="e">
        <f>VLOOKUP($AC313,デモテーブル[#All],3,FALSE)</f>
        <v>#N/A</v>
      </c>
      <c r="AW313" s="271" t="e">
        <f>VLOOKUP($AC313,デモテーブル[#All],4,FALSE)</f>
        <v>#N/A</v>
      </c>
      <c r="AX313" s="271" t="e">
        <f>VLOOKUP($AC313,デモテーブル[#All],5,FALSE)</f>
        <v>#N/A</v>
      </c>
      <c r="AY313" s="271" t="e">
        <f>VLOOKUP($AC313,デモテーブル[#All],6,FALSE)</f>
        <v>#N/A</v>
      </c>
      <c r="AZ313" s="271" t="e">
        <f>VLOOKUP($AC313,デモテーブル[#All],7,FALSE)</f>
        <v>#N/A</v>
      </c>
      <c r="BA313" s="271" t="e">
        <f>VLOOKUP($AC313,デモテーブル[#All],12,FALSE)</f>
        <v>#N/A</v>
      </c>
      <c r="BB313" s="271" t="e">
        <f>VLOOKUP($AC313,デモテーブル[#All],13,FALSE)</f>
        <v>#N/A</v>
      </c>
    </row>
    <row r="314" spans="2:54" ht="14.25" thickBot="1" x14ac:dyDescent="0.2">
      <c r="B314" s="76">
        <v>44819</v>
      </c>
      <c r="C314" s="164">
        <v>313</v>
      </c>
      <c r="D314" s="195" t="s">
        <v>553</v>
      </c>
      <c r="E314" t="s">
        <v>573</v>
      </c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64"/>
      <c r="AA314" s="264"/>
      <c r="AB314" s="271">
        <f t="shared" si="56"/>
        <v>0</v>
      </c>
      <c r="AC314" s="271" t="str">
        <f t="shared" si="57"/>
        <v>0</v>
      </c>
      <c r="AD314" s="271" t="e">
        <f>VLOOKUP($AC314,デモテーブル[#All],2,FALSE)</f>
        <v>#N/A</v>
      </c>
      <c r="AE314" s="271">
        <f t="shared" si="60"/>
        <v>0</v>
      </c>
      <c r="AF314" s="271">
        <f t="shared" si="60"/>
        <v>0</v>
      </c>
      <c r="AG314" s="271">
        <f t="shared" si="60"/>
        <v>0</v>
      </c>
      <c r="AH314" s="271">
        <f t="shared" si="60"/>
        <v>0</v>
      </c>
      <c r="AI314" s="271">
        <f t="shared" si="60"/>
        <v>0</v>
      </c>
      <c r="AJ314" s="271">
        <f t="shared" si="60"/>
        <v>0</v>
      </c>
      <c r="AK314" s="271">
        <f t="shared" si="60"/>
        <v>0</v>
      </c>
      <c r="AL314" s="271">
        <f t="shared" si="60"/>
        <v>0</v>
      </c>
      <c r="AM314" s="271">
        <f t="shared" si="60"/>
        <v>0</v>
      </c>
      <c r="AN314" s="271">
        <f t="shared" si="60"/>
        <v>0</v>
      </c>
      <c r="AO314" s="271">
        <f t="shared" si="60"/>
        <v>0</v>
      </c>
      <c r="AP314" s="274">
        <f t="shared" si="60"/>
        <v>0</v>
      </c>
      <c r="AQ314" s="271">
        <f t="shared" si="60"/>
        <v>0</v>
      </c>
      <c r="AR314" s="275">
        <f t="shared" si="60"/>
        <v>0</v>
      </c>
      <c r="AS314" s="276" t="e">
        <f t="shared" si="54"/>
        <v>#DIV/0!</v>
      </c>
      <c r="AT314" s="85"/>
      <c r="AU314" s="85"/>
      <c r="AV314" s="271" t="e">
        <f>VLOOKUP($AC314,デモテーブル[#All],3,FALSE)</f>
        <v>#N/A</v>
      </c>
      <c r="AW314" s="271" t="e">
        <f>VLOOKUP($AC314,デモテーブル[#All],4,FALSE)</f>
        <v>#N/A</v>
      </c>
      <c r="AX314" s="271" t="e">
        <f>VLOOKUP($AC314,デモテーブル[#All],5,FALSE)</f>
        <v>#N/A</v>
      </c>
      <c r="AY314" s="271" t="e">
        <f>VLOOKUP($AC314,デモテーブル[#All],6,FALSE)</f>
        <v>#N/A</v>
      </c>
      <c r="AZ314" s="271" t="e">
        <f>VLOOKUP($AC314,デモテーブル[#All],7,FALSE)</f>
        <v>#N/A</v>
      </c>
      <c r="BA314" s="271" t="e">
        <f>VLOOKUP($AC314,デモテーブル[#All],12,FALSE)</f>
        <v>#N/A</v>
      </c>
      <c r="BB314" s="271" t="e">
        <f>VLOOKUP($AC314,デモテーブル[#All],13,FALSE)</f>
        <v>#N/A</v>
      </c>
    </row>
    <row r="315" spans="2:54" ht="14.25" thickBot="1" x14ac:dyDescent="0.2">
      <c r="B315" s="76">
        <v>44819</v>
      </c>
      <c r="C315" s="164">
        <v>314</v>
      </c>
      <c r="D315" s="196" t="s">
        <v>555</v>
      </c>
      <c r="E315" s="52" t="s">
        <v>556</v>
      </c>
      <c r="F315" s="257" t="s">
        <v>557</v>
      </c>
      <c r="G315" s="258" t="s">
        <v>463</v>
      </c>
      <c r="H315" s="257" t="s">
        <v>513</v>
      </c>
      <c r="I315" s="259" t="s">
        <v>149</v>
      </c>
      <c r="J315" s="260" t="s">
        <v>150</v>
      </c>
      <c r="K315" s="260" t="s">
        <v>151</v>
      </c>
      <c r="L315" s="260" t="s">
        <v>152</v>
      </c>
      <c r="M315" s="260" t="s">
        <v>153</v>
      </c>
      <c r="N315" s="260" t="s">
        <v>154</v>
      </c>
      <c r="O315" s="260" t="s">
        <v>155</v>
      </c>
      <c r="P315" s="260" t="s">
        <v>162</v>
      </c>
      <c r="Q315" s="260" t="s">
        <v>163</v>
      </c>
      <c r="R315" s="260" t="s">
        <v>164</v>
      </c>
      <c r="S315" s="260" t="s">
        <v>165</v>
      </c>
      <c r="T315" s="260" t="s">
        <v>166</v>
      </c>
      <c r="U315" s="260" t="s">
        <v>167</v>
      </c>
      <c r="V315" s="260" t="s">
        <v>168</v>
      </c>
      <c r="W315" s="260" t="s">
        <v>169</v>
      </c>
      <c r="X315" s="260" t="s">
        <v>170</v>
      </c>
      <c r="Y315" s="260" t="s">
        <v>171</v>
      </c>
      <c r="Z315" s="261"/>
      <c r="AA315" s="261"/>
      <c r="AB315" s="260" t="s">
        <v>558</v>
      </c>
      <c r="AC315" s="262"/>
      <c r="AD315" s="260"/>
      <c r="AE315" s="260"/>
      <c r="AF315" s="260"/>
      <c r="AG315" s="260"/>
      <c r="AH315" s="263"/>
      <c r="AI315" s="260"/>
      <c r="AJ315" s="263"/>
      <c r="AK315" s="260"/>
      <c r="AL315" s="260"/>
      <c r="AM315" s="260"/>
      <c r="AN315" s="260"/>
      <c r="AO315" s="260"/>
      <c r="AP315" s="260"/>
      <c r="AQ315" s="260"/>
      <c r="AR315" s="260"/>
      <c r="AS315" s="260"/>
      <c r="AT315" s="86"/>
      <c r="AU315" s="86"/>
      <c r="AV315" s="260"/>
      <c r="AW315" s="260"/>
      <c r="AX315" s="260"/>
      <c r="AY315" s="260"/>
      <c r="AZ315" s="260"/>
      <c r="BA315" s="260"/>
      <c r="BB315" s="260"/>
    </row>
    <row r="316" spans="2:54" ht="15.6" customHeight="1" thickBot="1" x14ac:dyDescent="0.2">
      <c r="B316" s="76">
        <v>44819</v>
      </c>
      <c r="C316" s="164">
        <v>315</v>
      </c>
      <c r="D316" s="196" t="s">
        <v>555</v>
      </c>
      <c r="E316" s="31" t="s">
        <v>556</v>
      </c>
      <c r="F316" s="181" t="s">
        <v>543</v>
      </c>
      <c r="G316" s="4" t="s">
        <v>463</v>
      </c>
      <c r="H316" s="59" t="s">
        <v>175</v>
      </c>
      <c r="I316" s="197">
        <v>100000</v>
      </c>
      <c r="J316" s="4" t="s">
        <v>526</v>
      </c>
      <c r="K316" s="4"/>
      <c r="L316" s="4"/>
      <c r="M316" s="4"/>
      <c r="N316" s="4"/>
      <c r="O316" s="4"/>
      <c r="Z316" s="264"/>
      <c r="AA316" s="264"/>
      <c r="AB316" s="4"/>
      <c r="AC316" s="42" t="s">
        <v>559</v>
      </c>
      <c r="AD316" s="4" t="str">
        <f>VLOOKUP($AC316,デモテーブル[#All],2,FALSE)</f>
        <v>楽天銀行・普通口座</v>
      </c>
      <c r="AE316" s="4" t="s">
        <v>287</v>
      </c>
      <c r="AF316" s="4"/>
      <c r="AG316" s="4"/>
      <c r="AH316" s="105"/>
      <c r="AI316" s="4"/>
      <c r="AJ316" s="105"/>
      <c r="AK316" s="4"/>
      <c r="AL316" s="4"/>
      <c r="AM316" s="4"/>
      <c r="AN316" s="4"/>
      <c r="AO316" s="4"/>
      <c r="AP316" s="64">
        <f>I316</f>
        <v>100000</v>
      </c>
      <c r="AQ316" s="4"/>
      <c r="AR316" s="34"/>
      <c r="AS316" s="106">
        <f t="shared" ref="AS316:AS317" si="61">AR316/(AP316-AR316)</f>
        <v>0</v>
      </c>
      <c r="AT316" s="85"/>
      <c r="AU316" s="85"/>
      <c r="AV316" s="10" t="str">
        <f>VLOOKUP($AC316,デモテーブル[#All],3,FALSE)</f>
        <v>2現金・米国債など</v>
      </c>
      <c r="AW316" s="10" t="str">
        <f>VLOOKUP($AC316,デモテーブル[#All],4,FALSE)</f>
        <v>2現金</v>
      </c>
      <c r="AX316" s="10" t="str">
        <f>VLOOKUP($AC316,デモテーブル[#All],5,FALSE)</f>
        <v>現預金</v>
      </c>
      <c r="AY316" s="10" t="str">
        <f>VLOOKUP($AC316,デモテーブル[#All],6,FALSE)</f>
        <v>現預金</v>
      </c>
      <c r="AZ316" s="10" t="str">
        <f>VLOOKUP($AC316,デモテーブル[#All],7,FALSE)</f>
        <v>01 日本円</v>
      </c>
      <c r="BA316" s="10" t="str">
        <f>VLOOKUP($AC316,デモテーブル[#All],12,FALSE)</f>
        <v>リスク・なし</v>
      </c>
      <c r="BB316" s="10" t="str">
        <f>VLOOKUP($AC316,デモテーブル[#All],13,FALSE)</f>
        <v>リスク・なし</v>
      </c>
    </row>
    <row r="317" spans="2:54" ht="14.25" thickBot="1" x14ac:dyDescent="0.2">
      <c r="B317" s="76">
        <v>44819</v>
      </c>
      <c r="C317" s="164">
        <v>316</v>
      </c>
      <c r="D317" s="196" t="s">
        <v>555</v>
      </c>
      <c r="E317" s="31" t="s">
        <v>556</v>
      </c>
      <c r="F317" s="31"/>
      <c r="G317" s="4" t="s">
        <v>463</v>
      </c>
      <c r="H317" s="4"/>
      <c r="I317" s="4"/>
      <c r="J317" s="4"/>
      <c r="K317" s="4"/>
      <c r="L317" s="4"/>
      <c r="M317" s="4"/>
      <c r="N317" s="4"/>
      <c r="O317" s="4"/>
      <c r="Z317" s="264"/>
      <c r="AA317" s="264"/>
      <c r="AB317" s="4"/>
      <c r="AC317" s="107"/>
      <c r="AD317" s="4"/>
      <c r="AE317" s="4" t="s">
        <v>287</v>
      </c>
      <c r="AF317" s="4"/>
      <c r="AG317" s="4"/>
      <c r="AH317" s="105"/>
      <c r="AI317" s="4"/>
      <c r="AJ317" s="105"/>
      <c r="AK317" s="4"/>
      <c r="AL317" s="4"/>
      <c r="AM317" s="4"/>
      <c r="AN317" s="4"/>
      <c r="AO317" s="4"/>
      <c r="AP317" s="65"/>
      <c r="AQ317" s="4"/>
      <c r="AR317" s="34"/>
      <c r="AS317" s="106" t="e">
        <f t="shared" si="61"/>
        <v>#DIV/0!</v>
      </c>
      <c r="AT317" s="85"/>
      <c r="AU317" s="85"/>
      <c r="AV317" s="10" t="e">
        <f>VLOOKUP($AC317,デモテーブル[#All],3,FALSE)</f>
        <v>#N/A</v>
      </c>
      <c r="AW317" s="10" t="e">
        <f>VLOOKUP($AC317,デモテーブル[#All],4,FALSE)</f>
        <v>#N/A</v>
      </c>
      <c r="AX317" s="10" t="e">
        <f>VLOOKUP($AC317,デモテーブル[#All],5,FALSE)</f>
        <v>#N/A</v>
      </c>
      <c r="AY317" s="10" t="e">
        <f>VLOOKUP($AC317,デモテーブル[#All],6,FALSE)</f>
        <v>#N/A</v>
      </c>
      <c r="AZ317" s="10" t="e">
        <f>VLOOKUP($AC317,デモテーブル[#All],7,FALSE)</f>
        <v>#N/A</v>
      </c>
      <c r="BA317" s="10" t="e">
        <f>VLOOKUP($AC317,デモテーブル[#All],12,FALSE)</f>
        <v>#N/A</v>
      </c>
      <c r="BB317" s="10" t="e">
        <f>VLOOKUP($AC317,デモテーブル[#All],13,FALSE)</f>
        <v>#N/A</v>
      </c>
    </row>
    <row r="318" spans="2:54" ht="14.25" thickBot="1" x14ac:dyDescent="0.2">
      <c r="B318" s="76">
        <v>44819</v>
      </c>
      <c r="C318" s="164">
        <v>317</v>
      </c>
      <c r="D318" s="196" t="s">
        <v>555</v>
      </c>
      <c r="E318" s="265" t="s">
        <v>573</v>
      </c>
      <c r="F318" s="266" t="s">
        <v>574</v>
      </c>
      <c r="G318" s="258" t="s">
        <v>575</v>
      </c>
      <c r="H318" s="267" t="s">
        <v>576</v>
      </c>
      <c r="I318" s="267" t="s">
        <v>577</v>
      </c>
      <c r="J318" s="267" t="s">
        <v>578</v>
      </c>
      <c r="K318" s="267" t="s">
        <v>579</v>
      </c>
      <c r="L318" s="267" t="s">
        <v>580</v>
      </c>
      <c r="M318" s="267" t="s">
        <v>581</v>
      </c>
      <c r="N318" s="267" t="s">
        <v>582</v>
      </c>
      <c r="O318" s="267" t="s">
        <v>583</v>
      </c>
      <c r="P318" s="267" t="s">
        <v>584</v>
      </c>
      <c r="Q318" s="267" t="s">
        <v>585</v>
      </c>
      <c r="R318" s="267" t="s">
        <v>586</v>
      </c>
      <c r="S318" s="267" t="s">
        <v>587</v>
      </c>
      <c r="T318" s="267" t="s">
        <v>588</v>
      </c>
      <c r="U318" s="267" t="s">
        <v>589</v>
      </c>
      <c r="V318" s="267" t="s">
        <v>590</v>
      </c>
      <c r="W318" s="267" t="s">
        <v>591</v>
      </c>
      <c r="X318" s="267" t="s">
        <v>592</v>
      </c>
      <c r="Y318" s="267" t="s">
        <v>593</v>
      </c>
      <c r="Z318" s="261"/>
      <c r="AA318" s="261"/>
      <c r="AB318" s="260" t="s">
        <v>594</v>
      </c>
      <c r="AC318" s="262"/>
      <c r="AD318" s="260"/>
      <c r="AE318" s="260"/>
      <c r="AF318" s="260"/>
      <c r="AG318" s="260"/>
      <c r="AH318" s="263"/>
      <c r="AI318" s="260"/>
      <c r="AJ318" s="263"/>
      <c r="AK318" s="260"/>
      <c r="AL318" s="260"/>
      <c r="AM318" s="260"/>
      <c r="AN318" s="260"/>
      <c r="AO318" s="260"/>
      <c r="AP318" s="260"/>
      <c r="AQ318" s="260"/>
      <c r="AR318" s="260"/>
      <c r="AS318" s="260"/>
      <c r="AT318" s="86"/>
      <c r="AU318" s="86"/>
      <c r="AV318" s="260"/>
      <c r="AW318" s="260"/>
      <c r="AX318" s="260"/>
      <c r="AY318" s="260"/>
      <c r="AZ318" s="260"/>
      <c r="BA318" s="260"/>
      <c r="BB318" s="260"/>
    </row>
    <row r="319" spans="2:54" ht="14.25" thickBot="1" x14ac:dyDescent="0.2">
      <c r="B319" s="76">
        <v>44819</v>
      </c>
      <c r="C319" s="164">
        <v>318</v>
      </c>
      <c r="D319" s="196" t="s">
        <v>555</v>
      </c>
      <c r="E319" t="s">
        <v>573</v>
      </c>
      <c r="F319" s="181" t="s">
        <v>543</v>
      </c>
      <c r="G319" s="4" t="s">
        <v>463</v>
      </c>
      <c r="H319" s="268" t="s">
        <v>177</v>
      </c>
      <c r="I319" s="269">
        <v>200000</v>
      </c>
      <c r="J319" s="4" t="s">
        <v>526</v>
      </c>
      <c r="K319" s="4"/>
      <c r="L319" s="4" t="s">
        <v>595</v>
      </c>
      <c r="M319" s="4" t="s">
        <v>595</v>
      </c>
      <c r="N319" s="4" t="s">
        <v>595</v>
      </c>
      <c r="O319" s="4"/>
      <c r="Z319" s="264"/>
      <c r="AA319" s="264"/>
      <c r="AB319" s="4"/>
      <c r="AC319" s="42" t="s">
        <v>596</v>
      </c>
      <c r="AD319" s="4" t="str">
        <f>VLOOKUP($AC319,デモテーブル[#All],2,FALSE)</f>
        <v>楽天証券・預り金</v>
      </c>
      <c r="AE319" s="4" t="s">
        <v>287</v>
      </c>
      <c r="AF319" s="4"/>
      <c r="AG319" s="4"/>
      <c r="AH319" s="105"/>
      <c r="AI319" s="4"/>
      <c r="AJ319" s="105"/>
      <c r="AK319" s="4"/>
      <c r="AL319" s="4"/>
      <c r="AM319" s="4"/>
      <c r="AN319" s="4"/>
      <c r="AO319" s="4"/>
      <c r="AP319" s="64">
        <f>I319</f>
        <v>200000</v>
      </c>
      <c r="AQ319" s="4"/>
      <c r="AR319" s="34"/>
      <c r="AS319" s="106">
        <f t="shared" ref="AS319:AS322" si="62">AR319/(AP319-AR319)</f>
        <v>0</v>
      </c>
      <c r="AT319" s="85"/>
      <c r="AU319" s="85"/>
      <c r="AV319" s="10" t="str">
        <f>VLOOKUP($AC319,デモテーブル[#All],3,FALSE)</f>
        <v>2現金・米国債など</v>
      </c>
      <c r="AW319" s="10" t="str">
        <f>VLOOKUP($AC319,デモテーブル[#All],4,FALSE)</f>
        <v>2現金</v>
      </c>
      <c r="AX319" s="10" t="str">
        <f>VLOOKUP($AC319,デモテーブル[#All],5,FALSE)</f>
        <v>預り金</v>
      </c>
      <c r="AY319" s="10" t="str">
        <f>VLOOKUP($AC319,デモテーブル[#All],6,FALSE)</f>
        <v>預り金</v>
      </c>
      <c r="AZ319" s="10" t="str">
        <f>VLOOKUP($AC319,デモテーブル[#All],7,FALSE)</f>
        <v>01 日本円</v>
      </c>
      <c r="BA319" s="10" t="str">
        <f>VLOOKUP($AC319,デモテーブル[#All],12,FALSE)</f>
        <v>リスク・なし</v>
      </c>
      <c r="BB319" s="10" t="str">
        <f>VLOOKUP($AC319,デモテーブル[#All],13,FALSE)</f>
        <v>リスク・なし</v>
      </c>
    </row>
    <row r="320" spans="2:54" ht="14.25" thickBot="1" x14ac:dyDescent="0.2">
      <c r="B320" s="76">
        <v>44819</v>
      </c>
      <c r="C320" s="164">
        <v>319</v>
      </c>
      <c r="D320" s="196" t="s">
        <v>555</v>
      </c>
      <c r="E320" t="s">
        <v>573</v>
      </c>
      <c r="F320" s="4"/>
      <c r="G320" s="4" t="s">
        <v>463</v>
      </c>
      <c r="H320" s="59" t="s">
        <v>597</v>
      </c>
      <c r="I320" s="270">
        <v>300000</v>
      </c>
      <c r="J320" s="4" t="s">
        <v>526</v>
      </c>
      <c r="K320" s="4"/>
      <c r="L320" s="4"/>
      <c r="M320" s="4"/>
      <c r="N320" s="4"/>
      <c r="O320" s="4"/>
      <c r="Z320" s="264"/>
      <c r="AA320" s="264"/>
      <c r="AB320" s="4"/>
      <c r="AC320" s="42" t="s">
        <v>598</v>
      </c>
      <c r="AD320" s="4" t="str">
        <f>VLOOKUP($AC320,デモテーブル[#All],2,FALSE)</f>
        <v>楽天証券・外貨預り金</v>
      </c>
      <c r="AE320" s="4" t="s">
        <v>287</v>
      </c>
      <c r="AF320" s="4"/>
      <c r="AG320" s="4"/>
      <c r="AH320" s="105"/>
      <c r="AI320" s="4"/>
      <c r="AJ320" s="105"/>
      <c r="AK320" s="4"/>
      <c r="AL320" s="4"/>
      <c r="AM320" s="4"/>
      <c r="AN320" s="4"/>
      <c r="AO320" s="4"/>
      <c r="AP320" s="64">
        <f>I320</f>
        <v>300000</v>
      </c>
      <c r="AQ320" s="4"/>
      <c r="AR320" s="34"/>
      <c r="AS320" s="106">
        <f t="shared" si="62"/>
        <v>0</v>
      </c>
      <c r="AT320" s="85"/>
      <c r="AU320" s="85"/>
      <c r="AV320" s="10" t="str">
        <f>VLOOKUP($AC320,デモテーブル[#All],3,FALSE)</f>
        <v>2現金・米国債など</v>
      </c>
      <c r="AW320" s="10" t="str">
        <f>VLOOKUP($AC320,デモテーブル[#All],4,FALSE)</f>
        <v>2現金</v>
      </c>
      <c r="AX320" s="10" t="str">
        <f>VLOOKUP($AC320,デモテーブル[#All],5,FALSE)</f>
        <v>預り金</v>
      </c>
      <c r="AY320" s="10" t="str">
        <f>VLOOKUP($AC320,デモテーブル[#All],6,FALSE)</f>
        <v>預り金</v>
      </c>
      <c r="AZ320" s="10" t="str">
        <f>VLOOKUP($AC320,デモテーブル[#All],7,FALSE)</f>
        <v>02 米ドル（円換算）</v>
      </c>
      <c r="BA320" s="10" t="str">
        <f>VLOOKUP($AC320,デモテーブル[#All],12,FALSE)</f>
        <v>リスク・有</v>
      </c>
      <c r="BB320" s="10" t="str">
        <f>VLOOKUP($AC320,デモテーブル[#All],13,FALSE)</f>
        <v>リスク・なし</v>
      </c>
    </row>
    <row r="321" spans="2:54" x14ac:dyDescent="0.15">
      <c r="B321" s="76">
        <v>44819</v>
      </c>
      <c r="C321" s="164">
        <v>320</v>
      </c>
      <c r="D321" s="196" t="s">
        <v>555</v>
      </c>
      <c r="E321" t="s">
        <v>573</v>
      </c>
      <c r="F321" s="4"/>
      <c r="G321" s="4" t="s">
        <v>463</v>
      </c>
      <c r="H321" s="4"/>
      <c r="I321" s="4"/>
      <c r="J321" s="4"/>
      <c r="K321" s="4"/>
      <c r="L321" s="4"/>
      <c r="M321" s="4"/>
      <c r="N321" s="4"/>
      <c r="O321" s="4"/>
      <c r="Z321" s="264"/>
      <c r="AA321" s="264"/>
      <c r="AB321" s="4"/>
      <c r="AC321" s="107"/>
      <c r="AD321" s="4"/>
      <c r="AE321" s="4" t="s">
        <v>287</v>
      </c>
      <c r="AF321" s="4"/>
      <c r="AG321" s="4"/>
      <c r="AH321" s="105"/>
      <c r="AI321" s="4"/>
      <c r="AJ321" s="105"/>
      <c r="AK321" s="4"/>
      <c r="AL321" s="4"/>
      <c r="AM321" s="4"/>
      <c r="AN321" s="4"/>
      <c r="AO321" s="4"/>
      <c r="AP321" s="65"/>
      <c r="AQ321" s="4"/>
      <c r="AR321" s="34"/>
      <c r="AS321" s="106" t="e">
        <f t="shared" si="62"/>
        <v>#DIV/0!</v>
      </c>
      <c r="AT321" s="85"/>
      <c r="AU321" s="85"/>
      <c r="AV321" s="10" t="e">
        <f>VLOOKUP($AC321,デモテーブル[#All],3,FALSE)</f>
        <v>#N/A</v>
      </c>
      <c r="AW321" s="10" t="e">
        <f>VLOOKUP($AC321,デモテーブル[#All],4,FALSE)</f>
        <v>#N/A</v>
      </c>
      <c r="AX321" s="10" t="e">
        <f>VLOOKUP($AC321,デモテーブル[#All],5,FALSE)</f>
        <v>#N/A</v>
      </c>
      <c r="AY321" s="10" t="e">
        <f>VLOOKUP($AC321,デモテーブル[#All],6,FALSE)</f>
        <v>#N/A</v>
      </c>
      <c r="AZ321" s="10" t="e">
        <f>VLOOKUP($AC321,デモテーブル[#All],7,FALSE)</f>
        <v>#N/A</v>
      </c>
      <c r="BA321" s="10" t="e">
        <f>VLOOKUP($AC321,デモテーブル[#All],12,FALSE)</f>
        <v>#N/A</v>
      </c>
      <c r="BB321" s="10" t="e">
        <f>VLOOKUP($AC321,デモテーブル[#All],13,FALSE)</f>
        <v>#N/A</v>
      </c>
    </row>
    <row r="322" spans="2:54" ht="14.25" thickBot="1" x14ac:dyDescent="0.2">
      <c r="B322" s="76">
        <v>44819</v>
      </c>
      <c r="C322" s="164">
        <v>321</v>
      </c>
      <c r="D322" s="196" t="s">
        <v>555</v>
      </c>
      <c r="E322" t="s">
        <v>573</v>
      </c>
      <c r="F322" s="4"/>
      <c r="G322" s="4" t="s">
        <v>463</v>
      </c>
      <c r="H322" s="4"/>
      <c r="I322" s="4"/>
      <c r="J322" s="4"/>
      <c r="K322" s="4"/>
      <c r="L322" s="4"/>
      <c r="M322" s="4"/>
      <c r="N322" s="4"/>
      <c r="O322" s="4"/>
      <c r="Z322" s="264"/>
      <c r="AA322" s="264"/>
      <c r="AB322" s="4"/>
      <c r="AC322" s="107"/>
      <c r="AD322" s="4"/>
      <c r="AE322" s="4" t="s">
        <v>287</v>
      </c>
      <c r="AF322" s="4"/>
      <c r="AG322" s="4"/>
      <c r="AH322" s="105"/>
      <c r="AI322" s="4"/>
      <c r="AJ322" s="105"/>
      <c r="AK322" s="4"/>
      <c r="AL322" s="4"/>
      <c r="AM322" s="4"/>
      <c r="AN322" s="4"/>
      <c r="AO322" s="4"/>
      <c r="AP322" s="65"/>
      <c r="AQ322" s="4"/>
      <c r="AR322" s="34"/>
      <c r="AS322" s="106" t="e">
        <f t="shared" si="62"/>
        <v>#DIV/0!</v>
      </c>
      <c r="AT322" s="85"/>
      <c r="AU322" s="85"/>
      <c r="AV322" s="10" t="e">
        <f>VLOOKUP($AC322,デモテーブル[#All],3,FALSE)</f>
        <v>#N/A</v>
      </c>
      <c r="AW322" s="10" t="e">
        <f>VLOOKUP($AC322,デモテーブル[#All],4,FALSE)</f>
        <v>#N/A</v>
      </c>
      <c r="AX322" s="10" t="e">
        <f>VLOOKUP($AC322,デモテーブル[#All],5,FALSE)</f>
        <v>#N/A</v>
      </c>
      <c r="AY322" s="10" t="e">
        <f>VLOOKUP($AC322,デモテーブル[#All],6,FALSE)</f>
        <v>#N/A</v>
      </c>
      <c r="AZ322" s="10" t="e">
        <f>VLOOKUP($AC322,デモテーブル[#All],7,FALSE)</f>
        <v>#N/A</v>
      </c>
      <c r="BA322" s="10" t="e">
        <f>VLOOKUP($AC322,デモテーブル[#All],12,FALSE)</f>
        <v>#N/A</v>
      </c>
      <c r="BB322" s="10" t="e">
        <f>VLOOKUP($AC322,デモテーブル[#All],13,FALSE)</f>
        <v>#N/A</v>
      </c>
    </row>
    <row r="323" spans="2:54" ht="14.25" thickBot="1" x14ac:dyDescent="0.2">
      <c r="B323" s="76">
        <v>44819</v>
      </c>
      <c r="C323" s="164">
        <v>322</v>
      </c>
      <c r="D323" s="196" t="s">
        <v>555</v>
      </c>
      <c r="E323" t="s">
        <v>573</v>
      </c>
      <c r="F323" s="266" t="s">
        <v>574</v>
      </c>
      <c r="G323" s="258" t="s">
        <v>575</v>
      </c>
      <c r="H323" s="267" t="s">
        <v>576</v>
      </c>
      <c r="I323" s="267" t="s">
        <v>577</v>
      </c>
      <c r="J323" s="267" t="s">
        <v>578</v>
      </c>
      <c r="K323" s="267" t="s">
        <v>579</v>
      </c>
      <c r="L323" s="267" t="s">
        <v>580</v>
      </c>
      <c r="M323" s="267" t="s">
        <v>581</v>
      </c>
      <c r="N323" s="267" t="s">
        <v>582</v>
      </c>
      <c r="O323" s="267" t="s">
        <v>583</v>
      </c>
      <c r="P323" s="267" t="s">
        <v>584</v>
      </c>
      <c r="Q323" s="267" t="s">
        <v>585</v>
      </c>
      <c r="R323" s="267" t="s">
        <v>586</v>
      </c>
      <c r="S323" s="267" t="s">
        <v>587</v>
      </c>
      <c r="T323" s="267" t="s">
        <v>588</v>
      </c>
      <c r="U323" s="267" t="s">
        <v>589</v>
      </c>
      <c r="V323" s="267" t="s">
        <v>590</v>
      </c>
      <c r="W323" s="267" t="s">
        <v>591</v>
      </c>
      <c r="X323" s="267" t="s">
        <v>592</v>
      </c>
      <c r="Y323" s="267" t="s">
        <v>593</v>
      </c>
      <c r="Z323" s="261"/>
      <c r="AA323" s="261"/>
      <c r="AB323" s="260" t="s">
        <v>594</v>
      </c>
      <c r="AC323" s="262"/>
      <c r="AD323" s="260"/>
      <c r="AE323" s="260"/>
      <c r="AF323" s="260"/>
      <c r="AG323" s="260"/>
      <c r="AH323" s="263"/>
      <c r="AI323" s="260"/>
      <c r="AJ323" s="263"/>
      <c r="AK323" s="260"/>
      <c r="AL323" s="260"/>
      <c r="AM323" s="260"/>
      <c r="AN323" s="260"/>
      <c r="AO323" s="260"/>
      <c r="AP323" s="260"/>
      <c r="AQ323" s="260"/>
      <c r="AR323" s="260"/>
      <c r="AS323" s="260"/>
      <c r="AT323" s="86"/>
      <c r="AU323" s="86"/>
      <c r="AV323" s="260"/>
      <c r="AW323" s="260"/>
      <c r="AX323" s="260"/>
      <c r="AY323" s="260"/>
      <c r="AZ323" s="260"/>
      <c r="BA323" s="260"/>
      <c r="BB323" s="260"/>
    </row>
    <row r="324" spans="2:54" x14ac:dyDescent="0.15">
      <c r="B324" s="76">
        <v>44819</v>
      </c>
      <c r="C324" s="164">
        <v>323</v>
      </c>
      <c r="D324" s="196" t="s">
        <v>555</v>
      </c>
      <c r="E324" t="s">
        <v>573</v>
      </c>
      <c r="H324" s="271" t="s">
        <v>600</v>
      </c>
      <c r="I324" s="271">
        <v>9202</v>
      </c>
      <c r="J324" s="271" t="s">
        <v>19</v>
      </c>
      <c r="K324" s="271" t="s">
        <v>622</v>
      </c>
      <c r="L324" s="271">
        <v>100</v>
      </c>
      <c r="M324" s="271" t="s">
        <v>601</v>
      </c>
      <c r="N324" s="271">
        <v>2191</v>
      </c>
      <c r="O324" s="271" t="s">
        <v>602</v>
      </c>
      <c r="P324" s="271">
        <v>2370.5</v>
      </c>
      <c r="Q324" s="271" t="s">
        <v>602</v>
      </c>
      <c r="R324" s="271"/>
      <c r="S324" s="271"/>
      <c r="T324" s="271">
        <v>41</v>
      </c>
      <c r="U324" s="271" t="s">
        <v>602</v>
      </c>
      <c r="V324" s="271">
        <v>237050</v>
      </c>
      <c r="W324" s="271" t="s">
        <v>603</v>
      </c>
      <c r="X324" s="271">
        <v>17950</v>
      </c>
      <c r="Y324" s="271">
        <v>8.19</v>
      </c>
      <c r="Z324" s="264"/>
      <c r="AA324" s="264"/>
      <c r="AB324" s="271" t="str">
        <f>H324</f>
        <v>国内株式</v>
      </c>
      <c r="AC324" s="271" t="str">
        <f>TEXT(IF(I324="",J324,I324),"@")</f>
        <v>9202</v>
      </c>
      <c r="AD324" s="271" t="str">
        <f>VLOOKUP($AC324,デモテーブル[#All],2,FALSE)</f>
        <v>ＡＮＡホールディングス</v>
      </c>
      <c r="AE324" s="271" t="str">
        <f t="shared" ref="AE324:AR328" si="63">K324</f>
        <v>特定</v>
      </c>
      <c r="AF324" s="271">
        <f t="shared" si="63"/>
        <v>100</v>
      </c>
      <c r="AG324" s="271" t="str">
        <f t="shared" si="63"/>
        <v>株</v>
      </c>
      <c r="AH324" s="271">
        <f t="shared" si="63"/>
        <v>2191</v>
      </c>
      <c r="AI324" s="271" t="str">
        <f t="shared" si="63"/>
        <v>円</v>
      </c>
      <c r="AJ324" s="271">
        <f t="shared" si="63"/>
        <v>2370.5</v>
      </c>
      <c r="AK324" s="271" t="str">
        <f t="shared" si="63"/>
        <v>円</v>
      </c>
      <c r="AL324" s="271">
        <f t="shared" si="63"/>
        <v>0</v>
      </c>
      <c r="AM324" s="271">
        <f t="shared" si="63"/>
        <v>0</v>
      </c>
      <c r="AN324" s="271">
        <f t="shared" si="63"/>
        <v>41</v>
      </c>
      <c r="AO324" s="271" t="str">
        <f t="shared" si="63"/>
        <v>円</v>
      </c>
      <c r="AP324" s="274">
        <f t="shared" si="63"/>
        <v>237050</v>
      </c>
      <c r="AQ324" s="271" t="str">
        <f t="shared" si="63"/>
        <v>-</v>
      </c>
      <c r="AR324" s="275">
        <f t="shared" si="63"/>
        <v>17950</v>
      </c>
      <c r="AS324" s="276">
        <f>AR324/(AP324-AR324)</f>
        <v>8.1926061159287994E-2</v>
      </c>
      <c r="AT324" s="85"/>
      <c r="AU324" s="85"/>
      <c r="AV324" s="271" t="str">
        <f>VLOOKUP($AC324,デモテーブル[#All],3,FALSE)</f>
        <v>1株式・投信等</v>
      </c>
      <c r="AW324" s="271" t="str">
        <f>VLOOKUP($AC324,デモテーブル[#All],4,FALSE)</f>
        <v>1株式</v>
      </c>
      <c r="AX324" s="271" t="str">
        <f>VLOOKUP($AC324,デモテーブル[#All],5,FALSE)</f>
        <v>観光</v>
      </c>
      <c r="AY324" s="271" t="str">
        <f>VLOOKUP($AC324,デモテーブル[#All],6,FALSE)</f>
        <v>航空</v>
      </c>
      <c r="AZ324" s="271" t="str">
        <f>VLOOKUP($AC324,デモテーブル[#All],7,FALSE)</f>
        <v>01 日本円</v>
      </c>
      <c r="BA324" s="271" t="str">
        <f>VLOOKUP($AC324,デモテーブル[#All],12,FALSE)</f>
        <v>リスク・なし</v>
      </c>
      <c r="BB324" s="271" t="str">
        <f>VLOOKUP($AC324,デモテーブル[#All],13,FALSE)</f>
        <v>リスク・有</v>
      </c>
    </row>
    <row r="325" spans="2:54" x14ac:dyDescent="0.15">
      <c r="B325" s="76">
        <v>44819</v>
      </c>
      <c r="C325" s="164">
        <v>324</v>
      </c>
      <c r="D325" s="196" t="s">
        <v>555</v>
      </c>
      <c r="E325" t="s">
        <v>573</v>
      </c>
      <c r="H325" s="271" t="s">
        <v>607</v>
      </c>
      <c r="I325" s="271" t="s">
        <v>24</v>
      </c>
      <c r="J325" s="271" t="s">
        <v>25</v>
      </c>
      <c r="K325" s="271" t="s">
        <v>622</v>
      </c>
      <c r="L325" s="271">
        <v>1</v>
      </c>
      <c r="M325" s="271" t="s">
        <v>601</v>
      </c>
      <c r="N325" s="271">
        <v>68.209999999999994</v>
      </c>
      <c r="O325" s="271" t="s">
        <v>608</v>
      </c>
      <c r="P325" s="271">
        <v>100.42</v>
      </c>
      <c r="Q325" s="271" t="s">
        <v>608</v>
      </c>
      <c r="R325" s="271"/>
      <c r="S325" s="271"/>
      <c r="T325" s="271">
        <v>1.64</v>
      </c>
      <c r="U325" s="271" t="s">
        <v>608</v>
      </c>
      <c r="V325" s="271">
        <v>11573</v>
      </c>
      <c r="W325" s="271" t="s">
        <v>619</v>
      </c>
      <c r="X325" s="271">
        <v>4498</v>
      </c>
      <c r="Y325" s="271">
        <v>63.57</v>
      </c>
      <c r="Z325" s="264"/>
      <c r="AA325" s="264"/>
      <c r="AB325" s="271" t="str">
        <f>H325</f>
        <v>米国株式</v>
      </c>
      <c r="AC325" s="271" t="str">
        <f>TEXT(IF(I325="",J325,I325),"@")</f>
        <v>VT</v>
      </c>
      <c r="AD325" s="271" t="str">
        <f>VLOOKUP($AC325,デモテーブル[#All],2,FALSE)</f>
        <v>バンガード・トータル・ワールド・ストックETF</v>
      </c>
      <c r="AE325" s="271" t="str">
        <f t="shared" si="63"/>
        <v>特定</v>
      </c>
      <c r="AF325" s="271">
        <f t="shared" si="63"/>
        <v>1</v>
      </c>
      <c r="AG325" s="271" t="str">
        <f t="shared" si="63"/>
        <v>株</v>
      </c>
      <c r="AH325" s="271">
        <f t="shared" si="63"/>
        <v>68.209999999999994</v>
      </c>
      <c r="AI325" s="271" t="str">
        <f t="shared" si="63"/>
        <v>USD</v>
      </c>
      <c r="AJ325" s="271">
        <f t="shared" si="63"/>
        <v>100.42</v>
      </c>
      <c r="AK325" s="271" t="str">
        <f t="shared" si="63"/>
        <v>USD</v>
      </c>
      <c r="AL325" s="271">
        <f t="shared" si="63"/>
        <v>0</v>
      </c>
      <c r="AM325" s="271">
        <f t="shared" si="63"/>
        <v>0</v>
      </c>
      <c r="AN325" s="271">
        <f t="shared" si="63"/>
        <v>1.64</v>
      </c>
      <c r="AO325" s="271" t="str">
        <f t="shared" si="63"/>
        <v>USD</v>
      </c>
      <c r="AP325" s="274">
        <f t="shared" si="63"/>
        <v>11573</v>
      </c>
      <c r="AQ325" s="271" t="str">
        <f t="shared" si="63"/>
        <v>100.42 USD</v>
      </c>
      <c r="AR325" s="275">
        <f t="shared" si="63"/>
        <v>4498</v>
      </c>
      <c r="AS325" s="276">
        <f>AR325/(AP325-AR325)</f>
        <v>0.63575971731448766</v>
      </c>
      <c r="AT325" s="85"/>
      <c r="AU325" s="85"/>
      <c r="AV325" s="271" t="str">
        <f>VLOOKUP($AC325,デモテーブル[#All],3,FALSE)</f>
        <v>1株式・投信等</v>
      </c>
      <c r="AW325" s="271" t="str">
        <f>VLOOKUP($AC325,デモテーブル[#All],4,FALSE)</f>
        <v>1株式</v>
      </c>
      <c r="AX325" s="271" t="str">
        <f>VLOOKUP($AC325,デモテーブル[#All],5,FALSE)</f>
        <v>指数</v>
      </c>
      <c r="AY325" s="271" t="str">
        <f>VLOOKUP($AC325,デモテーブル[#All],6,FALSE)</f>
        <v>全世界指数</v>
      </c>
      <c r="AZ325" s="271" t="str">
        <f>VLOOKUP($AC325,デモテーブル[#All],7,FALSE)</f>
        <v>02 米ドル（円換算）</v>
      </c>
      <c r="BA325" s="271" t="str">
        <f>VLOOKUP($AC325,デモテーブル[#All],12,FALSE)</f>
        <v>リスク・有</v>
      </c>
      <c r="BB325" s="271" t="str">
        <f>VLOOKUP($AC325,デモテーブル[#All],13,FALSE)</f>
        <v>リスク・有</v>
      </c>
    </row>
    <row r="326" spans="2:54" x14ac:dyDescent="0.15">
      <c r="B326" s="76">
        <v>44819</v>
      </c>
      <c r="C326" s="164">
        <v>325</v>
      </c>
      <c r="D326" s="196" t="s">
        <v>555</v>
      </c>
      <c r="E326" t="s">
        <v>573</v>
      </c>
      <c r="H326" s="271" t="s">
        <v>620</v>
      </c>
      <c r="I326" s="271"/>
      <c r="J326" s="271" t="s">
        <v>123</v>
      </c>
      <c r="K326" s="271" t="s">
        <v>622</v>
      </c>
      <c r="L326" s="271">
        <v>27233</v>
      </c>
      <c r="M326" s="271" t="s">
        <v>621</v>
      </c>
      <c r="N326" s="271">
        <v>19692.650000000001</v>
      </c>
      <c r="O326" s="271" t="s">
        <v>602</v>
      </c>
      <c r="P326" s="271">
        <v>18022</v>
      </c>
      <c r="Q326" s="271" t="s">
        <v>602</v>
      </c>
      <c r="R326" s="271"/>
      <c r="S326" s="271"/>
      <c r="T326" s="271">
        <v>-7</v>
      </c>
      <c r="U326" s="271" t="s">
        <v>602</v>
      </c>
      <c r="V326" s="271">
        <v>49079</v>
      </c>
      <c r="W326" s="271" t="s">
        <v>603</v>
      </c>
      <c r="X326" s="271">
        <v>-4550</v>
      </c>
      <c r="Y326" s="271">
        <v>-8.48</v>
      </c>
      <c r="Z326" s="264"/>
      <c r="AA326" s="264"/>
      <c r="AB326" s="271" t="str">
        <f>H326</f>
        <v>投資信託</v>
      </c>
      <c r="AC326" s="271" t="str">
        <f>TEXT(IF(I326="",J326,I326),"@")</f>
        <v>楽天・全米株式インデックス・ファンド（楽天・バンガード・ファンド（全米株式））</v>
      </c>
      <c r="AD326" s="271" t="str">
        <f>VLOOKUP($AC326,デモテーブル[#All],2,FALSE)</f>
        <v>楽天・全米株式インデックス・ファンド（楽天・バンガード・ファンド（全米株式））</v>
      </c>
      <c r="AE326" s="271" t="str">
        <f t="shared" si="63"/>
        <v>特定</v>
      </c>
      <c r="AF326" s="271">
        <f t="shared" si="63"/>
        <v>27233</v>
      </c>
      <c r="AG326" s="271" t="str">
        <f t="shared" si="63"/>
        <v>口</v>
      </c>
      <c r="AH326" s="271">
        <f t="shared" si="63"/>
        <v>19692.650000000001</v>
      </c>
      <c r="AI326" s="271" t="str">
        <f t="shared" si="63"/>
        <v>円</v>
      </c>
      <c r="AJ326" s="271">
        <f t="shared" si="63"/>
        <v>18022</v>
      </c>
      <c r="AK326" s="271" t="str">
        <f t="shared" si="63"/>
        <v>円</v>
      </c>
      <c r="AL326" s="271">
        <f t="shared" si="63"/>
        <v>0</v>
      </c>
      <c r="AM326" s="271">
        <f t="shared" si="63"/>
        <v>0</v>
      </c>
      <c r="AN326" s="271">
        <f t="shared" si="63"/>
        <v>-7</v>
      </c>
      <c r="AO326" s="271" t="str">
        <f t="shared" si="63"/>
        <v>円</v>
      </c>
      <c r="AP326" s="274">
        <f t="shared" si="63"/>
        <v>49079</v>
      </c>
      <c r="AQ326" s="271" t="str">
        <f t="shared" si="63"/>
        <v>-</v>
      </c>
      <c r="AR326" s="275">
        <f t="shared" si="63"/>
        <v>-4550</v>
      </c>
      <c r="AS326" s="276">
        <f>AR326/(AP326-AR326)</f>
        <v>-8.4842156296033866E-2</v>
      </c>
      <c r="AT326" s="85"/>
      <c r="AU326" s="85"/>
      <c r="AV326" s="271" t="str">
        <f>VLOOKUP($AC326,デモテーブル[#All],3,FALSE)</f>
        <v>1株式・投信等</v>
      </c>
      <c r="AW326" s="271" t="str">
        <f>VLOOKUP($AC326,デモテーブル[#All],4,FALSE)</f>
        <v>1投信</v>
      </c>
      <c r="AX326" s="271" t="str">
        <f>VLOOKUP($AC326,デモテーブル[#All],5,FALSE)</f>
        <v>指数</v>
      </c>
      <c r="AY326" s="271" t="str">
        <f>VLOOKUP($AC326,デモテーブル[#All],6,FALSE)</f>
        <v>全米株式</v>
      </c>
      <c r="AZ326" s="271" t="str">
        <f>VLOOKUP($AC326,デモテーブル[#All],7,FALSE)</f>
        <v>01 日本円</v>
      </c>
      <c r="BA326" s="271" t="str">
        <f>VLOOKUP($AC326,デモテーブル[#All],12,FALSE)</f>
        <v>リスク・有</v>
      </c>
      <c r="BB326" s="271" t="str">
        <f>VLOOKUP($AC326,デモテーブル[#All],13,FALSE)</f>
        <v>リスク・有</v>
      </c>
    </row>
    <row r="327" spans="2:54" x14ac:dyDescent="0.15">
      <c r="B327" s="76">
        <v>44819</v>
      </c>
      <c r="C327" s="164">
        <v>326</v>
      </c>
      <c r="D327" s="196" t="s">
        <v>555</v>
      </c>
      <c r="E327" t="s">
        <v>573</v>
      </c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64"/>
      <c r="AA327" s="264"/>
      <c r="AB327" s="271">
        <f>H327</f>
        <v>0</v>
      </c>
      <c r="AC327" s="271" t="str">
        <f>TEXT(IF(I327="",J327,I327),"@")</f>
        <v>0</v>
      </c>
      <c r="AD327" s="271" t="e">
        <f>VLOOKUP($AC327,デモテーブル[#All],2,FALSE)</f>
        <v>#N/A</v>
      </c>
      <c r="AE327" s="271">
        <f t="shared" si="63"/>
        <v>0</v>
      </c>
      <c r="AF327" s="271">
        <f t="shared" si="63"/>
        <v>0</v>
      </c>
      <c r="AG327" s="271">
        <f t="shared" si="63"/>
        <v>0</v>
      </c>
      <c r="AH327" s="271">
        <f t="shared" si="63"/>
        <v>0</v>
      </c>
      <c r="AI327" s="271">
        <f t="shared" si="63"/>
        <v>0</v>
      </c>
      <c r="AJ327" s="271">
        <f t="shared" si="63"/>
        <v>0</v>
      </c>
      <c r="AK327" s="271">
        <f t="shared" si="63"/>
        <v>0</v>
      </c>
      <c r="AL327" s="271">
        <f t="shared" si="63"/>
        <v>0</v>
      </c>
      <c r="AM327" s="271">
        <f t="shared" si="63"/>
        <v>0</v>
      </c>
      <c r="AN327" s="271">
        <f t="shared" si="63"/>
        <v>0</v>
      </c>
      <c r="AO327" s="271">
        <f t="shared" si="63"/>
        <v>0</v>
      </c>
      <c r="AP327" s="274">
        <f t="shared" si="63"/>
        <v>0</v>
      </c>
      <c r="AQ327" s="271">
        <f t="shared" si="63"/>
        <v>0</v>
      </c>
      <c r="AR327" s="275">
        <f t="shared" si="63"/>
        <v>0</v>
      </c>
      <c r="AS327" s="276" t="e">
        <f>AR327/(AP327-AR327)</f>
        <v>#DIV/0!</v>
      </c>
      <c r="AT327" s="85"/>
      <c r="AU327" s="85"/>
      <c r="AV327" s="271" t="e">
        <f>VLOOKUP($AC327,デモテーブル[#All],3,FALSE)</f>
        <v>#N/A</v>
      </c>
      <c r="AW327" s="271" t="e">
        <f>VLOOKUP($AC327,デモテーブル[#All],4,FALSE)</f>
        <v>#N/A</v>
      </c>
      <c r="AX327" s="271" t="e">
        <f>VLOOKUP($AC327,デモテーブル[#All],5,FALSE)</f>
        <v>#N/A</v>
      </c>
      <c r="AY327" s="271" t="e">
        <f>VLOOKUP($AC327,デモテーブル[#All],6,FALSE)</f>
        <v>#N/A</v>
      </c>
      <c r="AZ327" s="271" t="e">
        <f>VLOOKUP($AC327,デモテーブル[#All],7,FALSE)</f>
        <v>#N/A</v>
      </c>
      <c r="BA327" s="271" t="e">
        <f>VLOOKUP($AC327,デモテーブル[#All],12,FALSE)</f>
        <v>#N/A</v>
      </c>
      <c r="BB327" s="271" t="e">
        <f>VLOOKUP($AC327,デモテーブル[#All],13,FALSE)</f>
        <v>#N/A</v>
      </c>
    </row>
    <row r="328" spans="2:54" x14ac:dyDescent="0.15">
      <c r="B328" s="76">
        <v>44819</v>
      </c>
      <c r="C328" s="164">
        <v>327</v>
      </c>
      <c r="D328" s="196" t="s">
        <v>555</v>
      </c>
      <c r="E328" t="s">
        <v>573</v>
      </c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64"/>
      <c r="AA328" s="264"/>
      <c r="AB328" s="271">
        <f>H328</f>
        <v>0</v>
      </c>
      <c r="AC328" s="271" t="str">
        <f>TEXT(IF(I328="",J328,I328),"@")</f>
        <v>0</v>
      </c>
      <c r="AD328" s="271" t="e">
        <f>VLOOKUP($AC328,デモテーブル[#All],2,FALSE)</f>
        <v>#N/A</v>
      </c>
      <c r="AE328" s="271">
        <f t="shared" si="63"/>
        <v>0</v>
      </c>
      <c r="AF328" s="271">
        <f t="shared" si="63"/>
        <v>0</v>
      </c>
      <c r="AG328" s="271">
        <f t="shared" si="63"/>
        <v>0</v>
      </c>
      <c r="AH328" s="271">
        <f t="shared" si="63"/>
        <v>0</v>
      </c>
      <c r="AI328" s="271">
        <f t="shared" si="63"/>
        <v>0</v>
      </c>
      <c r="AJ328" s="271">
        <f t="shared" si="63"/>
        <v>0</v>
      </c>
      <c r="AK328" s="271">
        <f t="shared" si="63"/>
        <v>0</v>
      </c>
      <c r="AL328" s="271">
        <f t="shared" si="63"/>
        <v>0</v>
      </c>
      <c r="AM328" s="271">
        <f t="shared" si="63"/>
        <v>0</v>
      </c>
      <c r="AN328" s="271">
        <f t="shared" si="63"/>
        <v>0</v>
      </c>
      <c r="AO328" s="271">
        <f t="shared" si="63"/>
        <v>0</v>
      </c>
      <c r="AP328" s="274">
        <f t="shared" si="63"/>
        <v>0</v>
      </c>
      <c r="AQ328" s="271">
        <f t="shared" si="63"/>
        <v>0</v>
      </c>
      <c r="AR328" s="275">
        <f t="shared" si="63"/>
        <v>0</v>
      </c>
      <c r="AS328" s="276" t="e">
        <f>AR328/(AP328-AR328)</f>
        <v>#DIV/0!</v>
      </c>
      <c r="AT328" s="85"/>
      <c r="AU328" s="85"/>
      <c r="AV328" s="271" t="e">
        <f>VLOOKUP($AC328,デモテーブル[#All],3,FALSE)</f>
        <v>#N/A</v>
      </c>
      <c r="AW328" s="271" t="e">
        <f>VLOOKUP($AC328,デモテーブル[#All],4,FALSE)</f>
        <v>#N/A</v>
      </c>
      <c r="AX328" s="271" t="e">
        <f>VLOOKUP($AC328,デモテーブル[#All],5,FALSE)</f>
        <v>#N/A</v>
      </c>
      <c r="AY328" s="271" t="e">
        <f>VLOOKUP($AC328,デモテーブル[#All],6,FALSE)</f>
        <v>#N/A</v>
      </c>
      <c r="AZ328" s="271" t="e">
        <f>VLOOKUP($AC328,デモテーブル[#All],7,FALSE)</f>
        <v>#N/A</v>
      </c>
      <c r="BA328" s="271" t="e">
        <f>VLOOKUP($AC328,デモテーブル[#All],12,FALSE)</f>
        <v>#N/A</v>
      </c>
      <c r="BB328" s="271" t="e">
        <f>VLOOKUP($AC328,デモテーブル[#All],13,FALSE)</f>
        <v>#N/A</v>
      </c>
    </row>
    <row r="329" spans="2:54" ht="14.25" thickBot="1" x14ac:dyDescent="0.2">
      <c r="B329" s="76">
        <v>44819</v>
      </c>
      <c r="C329" s="164">
        <v>328</v>
      </c>
      <c r="D329" s="35"/>
      <c r="E329" s="35"/>
      <c r="F329" s="108" t="s">
        <v>560</v>
      </c>
      <c r="G329" s="35"/>
      <c r="H329" s="99"/>
      <c r="I329" s="99"/>
      <c r="J329" s="99"/>
      <c r="K329" s="99"/>
      <c r="L329" s="99"/>
      <c r="M329" s="99"/>
      <c r="N329" s="99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167"/>
      <c r="AA329" s="167"/>
      <c r="AB329" s="35"/>
      <c r="AC329" s="36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68"/>
      <c r="AQ329" s="35"/>
      <c r="AR329" s="37"/>
      <c r="AS329" s="58"/>
      <c r="AT329" s="92"/>
      <c r="AU329" s="92"/>
      <c r="AV329" s="35"/>
      <c r="AW329" s="35"/>
      <c r="AX329" s="35"/>
      <c r="AY329" s="35"/>
      <c r="AZ329" s="108"/>
      <c r="BA329" s="108"/>
      <c r="BB329" s="108"/>
    </row>
    <row r="330" spans="2:54" ht="14.25" thickBot="1" x14ac:dyDescent="0.2">
      <c r="B330" s="76">
        <v>44819</v>
      </c>
      <c r="C330" s="164">
        <v>329</v>
      </c>
      <c r="D330" s="73" t="s">
        <v>181</v>
      </c>
      <c r="E330" s="305" t="s">
        <v>750</v>
      </c>
      <c r="F330" s="305"/>
      <c r="G330" s="306" t="s">
        <v>751</v>
      </c>
      <c r="H330" s="307" t="s">
        <v>513</v>
      </c>
      <c r="I330" s="308" t="s">
        <v>149</v>
      </c>
      <c r="J330" s="309" t="s">
        <v>150</v>
      </c>
      <c r="K330" s="309" t="s">
        <v>151</v>
      </c>
      <c r="L330" s="309" t="s">
        <v>152</v>
      </c>
      <c r="M330" s="309" t="s">
        <v>153</v>
      </c>
      <c r="N330" s="309" t="s">
        <v>154</v>
      </c>
      <c r="O330" s="309" t="s">
        <v>155</v>
      </c>
      <c r="P330" s="310" t="s">
        <v>523</v>
      </c>
      <c r="Z330" s="311"/>
      <c r="AA330" s="311"/>
      <c r="AB330" s="309" t="s">
        <v>752</v>
      </c>
      <c r="AC330" s="312"/>
      <c r="AD330" s="309"/>
      <c r="AE330" s="309"/>
      <c r="AF330" s="313"/>
      <c r="AG330" s="309"/>
      <c r="AH330" s="314"/>
      <c r="AI330" s="309"/>
      <c r="AJ330" s="314"/>
      <c r="AK330" s="309"/>
      <c r="AL330" s="309"/>
      <c r="AM330" s="309"/>
      <c r="AN330" s="309"/>
      <c r="AO330" s="309"/>
      <c r="AP330" s="315"/>
      <c r="AQ330" s="309"/>
      <c r="AR330" s="315"/>
      <c r="AS330" s="316" t="e">
        <v>#DIV/0!</v>
      </c>
      <c r="AT330" s="86"/>
      <c r="AU330" s="86"/>
      <c r="AV330" s="309"/>
      <c r="AW330" s="309"/>
      <c r="AX330" s="309"/>
      <c r="AY330" s="309"/>
      <c r="AZ330" s="309"/>
      <c r="BA330" s="309"/>
      <c r="BB330" s="309"/>
    </row>
    <row r="331" spans="2:54" x14ac:dyDescent="0.15">
      <c r="B331" s="76">
        <v>44819</v>
      </c>
      <c r="C331" s="164">
        <v>330</v>
      </c>
      <c r="D331" s="73" t="s">
        <v>181</v>
      </c>
      <c r="E331" s="305" t="s">
        <v>750</v>
      </c>
      <c r="F331" s="29" t="s">
        <v>525</v>
      </c>
      <c r="G331" s="305" t="s">
        <v>463</v>
      </c>
      <c r="H331" s="317">
        <v>320284</v>
      </c>
      <c r="I331" s="305" t="s">
        <v>526</v>
      </c>
      <c r="J331" s="305"/>
      <c r="K331" s="305"/>
      <c r="L331" s="305"/>
      <c r="M331" s="305"/>
      <c r="N331" s="305"/>
      <c r="O331" s="305"/>
      <c r="P331" s="305"/>
      <c r="Q331" s="318">
        <v>1</v>
      </c>
      <c r="R331" s="29"/>
      <c r="Z331" s="319"/>
      <c r="AA331" s="319"/>
      <c r="AB331" s="305"/>
      <c r="AC331" s="10" t="s">
        <v>487</v>
      </c>
      <c r="AD331" s="10" t="str">
        <f>VLOOKUP($AC331,[1]!デモテーブル[#All],2,FALSE)</f>
        <v>現預金・ネオモバ</v>
      </c>
      <c r="AE331" s="305" t="s">
        <v>287</v>
      </c>
      <c r="AF331" s="320"/>
      <c r="AG331" s="305"/>
      <c r="AH331" s="321"/>
      <c r="AI331" s="305"/>
      <c r="AJ331" s="322"/>
      <c r="AK331" s="305"/>
      <c r="AL331" s="305"/>
      <c r="AM331" s="305"/>
      <c r="AN331" s="305"/>
      <c r="AO331" s="305"/>
      <c r="AP331" s="323">
        <v>320284</v>
      </c>
      <c r="AQ331" s="305"/>
      <c r="AR331" s="324"/>
      <c r="AS331" s="325">
        <v>0</v>
      </c>
      <c r="AT331" s="102"/>
      <c r="AU331" s="102"/>
      <c r="AV331" s="305" t="str">
        <f>VLOOKUP($AC331,[1]!デモテーブル[#All],3,FALSE)</f>
        <v>2現金・米国債など</v>
      </c>
      <c r="AW331" s="305" t="str">
        <f>VLOOKUP($AC331,[1]!デモテーブル[#All],4,FALSE)</f>
        <v>2現金</v>
      </c>
      <c r="AX331" s="305" t="str">
        <f>VLOOKUP($AC331,[1]!デモテーブル[#All],5,FALSE)</f>
        <v>現預金</v>
      </c>
      <c r="AY331" s="305" t="str">
        <f>VLOOKUP($AC331,[1]!デモテーブル[#All],6,FALSE)</f>
        <v>現預金</v>
      </c>
      <c r="AZ331" s="305" t="str">
        <f>VLOOKUP($AC331,[1]!デモテーブル[#All],7,FALSE)</f>
        <v>01 日本円</v>
      </c>
      <c r="BA331" s="305" t="str">
        <f>VLOOKUP($AC331,デモテーブル[#All],12,FALSE)</f>
        <v>リスク・なし</v>
      </c>
      <c r="BB331" s="305" t="str">
        <f>VLOOKUP($AC331,デモテーブル[#All],13,FALSE)</f>
        <v>リスク・なし</v>
      </c>
    </row>
    <row r="332" spans="2:54" ht="14.25" thickBot="1" x14ac:dyDescent="0.2">
      <c r="B332" s="76">
        <v>44819</v>
      </c>
      <c r="C332" s="164">
        <v>331</v>
      </c>
      <c r="D332" s="73" t="s">
        <v>181</v>
      </c>
      <c r="E332" s="305" t="s">
        <v>750</v>
      </c>
      <c r="F332" s="305"/>
      <c r="G332" s="305" t="s">
        <v>463</v>
      </c>
      <c r="H332" s="305"/>
      <c r="I332" s="305"/>
      <c r="J332" s="305"/>
      <c r="K332" s="305"/>
      <c r="L332" s="305"/>
      <c r="M332" s="305"/>
      <c r="N332" s="305"/>
      <c r="O332" s="305"/>
      <c r="P332" s="305"/>
      <c r="Q332" s="318">
        <v>2</v>
      </c>
      <c r="Z332" s="319"/>
      <c r="AA332" s="319"/>
      <c r="AB332" s="305"/>
      <c r="AC332" s="326"/>
      <c r="AD332" s="305" t="e">
        <v>#REF!</v>
      </c>
      <c r="AE332" s="305"/>
      <c r="AF332" s="320"/>
      <c r="AG332" s="305"/>
      <c r="AH332" s="321"/>
      <c r="AI332" s="305"/>
      <c r="AJ332" s="321"/>
      <c r="AK332" s="305"/>
      <c r="AL332" s="305"/>
      <c r="AM332" s="305"/>
      <c r="AN332" s="305"/>
      <c r="AO332" s="305"/>
      <c r="AP332" s="324"/>
      <c r="AQ332" s="305"/>
      <c r="AR332" s="324"/>
      <c r="AS332" s="325" t="e">
        <v>#DIV/0!</v>
      </c>
      <c r="AT332" s="102"/>
      <c r="AU332" s="102"/>
      <c r="AV332" s="305" t="e">
        <f>VLOOKUP($AC332,[1]!デモテーブル[#All],3,FALSE)</f>
        <v>#N/A</v>
      </c>
      <c r="AW332" s="305" t="e">
        <f>VLOOKUP($AC332,[1]!デモテーブル[#All],4,FALSE)</f>
        <v>#N/A</v>
      </c>
      <c r="AX332" s="305" t="e">
        <f>VLOOKUP($AC332,[1]!デモテーブル[#All],5,FALSE)</f>
        <v>#N/A</v>
      </c>
      <c r="AY332" s="305" t="e">
        <f>VLOOKUP($AC332,[1]!デモテーブル[#All],6,FALSE)</f>
        <v>#N/A</v>
      </c>
      <c r="AZ332" s="305" t="e">
        <f>VLOOKUP($AC332,[1]!デモテーブル[#All],7,FALSE)</f>
        <v>#N/A</v>
      </c>
      <c r="BA332" s="305" t="e">
        <f>VLOOKUP($AC332,デモテーブル[#All],12,FALSE)</f>
        <v>#N/A</v>
      </c>
      <c r="BB332" s="305" t="e">
        <f>VLOOKUP($AC332,デモテーブル[#All],13,FALSE)</f>
        <v>#N/A</v>
      </c>
    </row>
    <row r="333" spans="2:54" ht="14.25" thickBot="1" x14ac:dyDescent="0.2">
      <c r="B333" s="76">
        <v>44819</v>
      </c>
      <c r="C333" s="164">
        <v>332</v>
      </c>
      <c r="D333" s="73" t="s">
        <v>181</v>
      </c>
      <c r="E333" s="305" t="s">
        <v>750</v>
      </c>
      <c r="F333" s="305"/>
      <c r="G333" s="306" t="s">
        <v>753</v>
      </c>
      <c r="H333" s="327" t="s">
        <v>513</v>
      </c>
      <c r="I333" s="308" t="s">
        <v>149</v>
      </c>
      <c r="J333" s="309" t="s">
        <v>150</v>
      </c>
      <c r="K333" s="309" t="s">
        <v>151</v>
      </c>
      <c r="L333" s="309" t="s">
        <v>152</v>
      </c>
      <c r="M333" s="309" t="s">
        <v>153</v>
      </c>
      <c r="N333" s="309" t="s">
        <v>154</v>
      </c>
      <c r="O333" s="309" t="s">
        <v>155</v>
      </c>
      <c r="P333" s="310" t="s">
        <v>523</v>
      </c>
      <c r="Z333" s="311"/>
      <c r="AA333" s="311"/>
      <c r="AB333" s="309" t="s">
        <v>752</v>
      </c>
      <c r="AC333" s="312"/>
      <c r="AD333" s="309" t="e">
        <v>#REF!</v>
      </c>
      <c r="AE333" s="309"/>
      <c r="AF333" s="313"/>
      <c r="AG333" s="309"/>
      <c r="AH333" s="314"/>
      <c r="AI333" s="309"/>
      <c r="AJ333" s="314"/>
      <c r="AK333" s="309"/>
      <c r="AL333" s="309"/>
      <c r="AM333" s="309"/>
      <c r="AN333" s="309"/>
      <c r="AO333" s="309"/>
      <c r="AP333" s="315"/>
      <c r="AQ333" s="309"/>
      <c r="AR333" s="315"/>
      <c r="AS333" s="316" t="e">
        <v>#DIV/0!</v>
      </c>
      <c r="AT333" s="86"/>
      <c r="AU333" s="86"/>
      <c r="AV333" s="309"/>
      <c r="AW333" s="309"/>
      <c r="AX333" s="309"/>
      <c r="AY333" s="309"/>
      <c r="AZ333" s="309"/>
      <c r="BA333" s="309"/>
      <c r="BB333" s="309"/>
    </row>
    <row r="334" spans="2:54" x14ac:dyDescent="0.15">
      <c r="B334" s="76">
        <v>44819</v>
      </c>
      <c r="C334" s="164">
        <v>333</v>
      </c>
      <c r="D334" s="73" t="s">
        <v>181</v>
      </c>
      <c r="E334" s="328" t="s">
        <v>750</v>
      </c>
      <c r="F334" s="29" t="s">
        <v>543</v>
      </c>
      <c r="H334" s="329" t="s">
        <v>80</v>
      </c>
      <c r="I334" s="329"/>
      <c r="J334" s="329"/>
      <c r="K334" s="329"/>
      <c r="L334" s="329"/>
      <c r="M334" s="329"/>
      <c r="N334" s="329"/>
      <c r="O334" s="329"/>
      <c r="Q334" s="318">
        <v>1</v>
      </c>
      <c r="R334" s="29" t="s">
        <v>754</v>
      </c>
      <c r="Z334" s="33"/>
      <c r="AA334" s="33"/>
      <c r="AB334" s="330"/>
      <c r="AC334" s="10" t="str">
        <f>IF(H335="","",TEXT(H335,"@"))</f>
        <v>1306</v>
      </c>
      <c r="AD334" s="330" t="str">
        <f>VLOOKUP($AC334,[1]!デモテーブル[#All],2,FALSE)</f>
        <v>ＮＥＸＴ　ＦＵＮＤＳ　ＴＯＰＩＸ連動型上場投信</v>
      </c>
      <c r="AE334" s="330" t="s">
        <v>15</v>
      </c>
      <c r="AF334" s="331">
        <f>AP334/AJ334</f>
        <v>4</v>
      </c>
      <c r="AG334" s="330"/>
      <c r="AH334" s="332">
        <f>(AP334-AR334)/AF334</f>
        <v>1983</v>
      </c>
      <c r="AI334" s="330"/>
      <c r="AJ334" s="333">
        <f>VLOOKUP($AC334,テーブル6[#All],5,FALSE)</f>
        <v>2009.5</v>
      </c>
      <c r="AK334" s="330"/>
      <c r="AL334" s="330"/>
      <c r="AM334" s="330"/>
      <c r="AN334" s="330"/>
      <c r="AO334" s="330"/>
      <c r="AP334" s="323">
        <f>IF(H338="","",VALUE(LEFT(H338,FIND("円",H338)-1)))</f>
        <v>8038</v>
      </c>
      <c r="AQ334" s="330"/>
      <c r="AR334" s="323">
        <f>IF(H340="","",VALUE(LEFT(H340,FIND("円",H340)-1)))</f>
        <v>106</v>
      </c>
      <c r="AS334" s="334">
        <f t="shared" ref="AS334" si="64">AR334/(AP334-AR334)</f>
        <v>1.3363590519415028E-2</v>
      </c>
      <c r="AT334" s="85"/>
      <c r="AU334" s="85"/>
      <c r="AV334" s="328" t="str">
        <f>VLOOKUP($AC334,[1]!デモテーブル[#All],3,FALSE)</f>
        <v>1株式・投信等</v>
      </c>
      <c r="AW334" s="328" t="str">
        <f>VLOOKUP($AC334,[1]!デモテーブル[#All],4,FALSE)</f>
        <v>1株式</v>
      </c>
      <c r="AX334" s="328" t="str">
        <f>VLOOKUP($AC334,[1]!デモテーブル[#All],5,FALSE)</f>
        <v>指数</v>
      </c>
      <c r="AY334" s="328" t="str">
        <f>VLOOKUP($AC334,[1]!デモテーブル[#All],6,FALSE)</f>
        <v>指数・トピックス</v>
      </c>
      <c r="AZ334" s="328" t="str">
        <f>VLOOKUP($AC334,[1]!デモテーブル[#All],7,FALSE)</f>
        <v>01 日本円</v>
      </c>
      <c r="BA334" s="328" t="str">
        <f>VLOOKUP($AC334,デモテーブル[#All],12,FALSE)</f>
        <v>リスク・なし</v>
      </c>
      <c r="BB334" s="328" t="str">
        <f>VLOOKUP($AC334,デモテーブル[#All],13,FALSE)</f>
        <v>リスク・有</v>
      </c>
    </row>
    <row r="335" spans="2:54" x14ac:dyDescent="0.15">
      <c r="B335" s="76">
        <v>44819</v>
      </c>
      <c r="C335" s="164">
        <v>334</v>
      </c>
      <c r="D335" s="73" t="s">
        <v>181</v>
      </c>
      <c r="E335" s="328" t="s">
        <v>750</v>
      </c>
      <c r="H335" s="329">
        <v>1306</v>
      </c>
      <c r="I335" s="329"/>
      <c r="J335" s="329"/>
      <c r="K335" s="329"/>
      <c r="L335" s="329"/>
      <c r="M335" s="329"/>
      <c r="N335" s="329"/>
      <c r="O335" s="329"/>
      <c r="Q335" s="318">
        <v>2</v>
      </c>
      <c r="Z335" s="33"/>
      <c r="AA335" s="33"/>
      <c r="AB335" s="330"/>
      <c r="AC335" s="335"/>
      <c r="AD335" s="330" t="e">
        <f>VLOOKUP($AC335,[1]!デモテーブル[#All],2,FALSE)</f>
        <v>#N/A</v>
      </c>
      <c r="AE335" s="330"/>
      <c r="AF335" s="331"/>
      <c r="AG335" s="330"/>
      <c r="AH335" s="332"/>
      <c r="AI335" s="330"/>
      <c r="AJ335" s="332"/>
      <c r="AK335" s="330"/>
      <c r="AL335" s="330"/>
      <c r="AM335" s="330"/>
      <c r="AN335" s="330"/>
      <c r="AO335" s="330"/>
      <c r="AP335" s="323"/>
      <c r="AQ335" s="330"/>
      <c r="AR335" s="323"/>
      <c r="AS335" s="334" t="e">
        <v>#DIV/0!</v>
      </c>
      <c r="AT335" s="85"/>
      <c r="AU335" s="85"/>
      <c r="AV335" s="328" t="e">
        <f>VLOOKUP($AC335,[1]!デモテーブル[#All],3,FALSE)</f>
        <v>#N/A</v>
      </c>
      <c r="AW335" s="328" t="e">
        <f>VLOOKUP($AC335,[1]!デモテーブル[#All],4,FALSE)</f>
        <v>#N/A</v>
      </c>
      <c r="AX335" s="328" t="e">
        <f>VLOOKUP($AC335,[1]!デモテーブル[#All],5,FALSE)</f>
        <v>#N/A</v>
      </c>
      <c r="AY335" s="328" t="e">
        <f>VLOOKUP($AC335,[1]!デモテーブル[#All],6,FALSE)</f>
        <v>#N/A</v>
      </c>
      <c r="AZ335" s="328" t="e">
        <f>VLOOKUP($AC335,[1]!デモテーブル[#All],7,FALSE)</f>
        <v>#N/A</v>
      </c>
      <c r="BA335" s="328" t="e">
        <f>VLOOKUP($AC335,デモテーブル[#All],12,FALSE)</f>
        <v>#N/A</v>
      </c>
      <c r="BB335" s="328" t="e">
        <f>VLOOKUP($AC335,デモテーブル[#All],13,FALSE)</f>
        <v>#N/A</v>
      </c>
    </row>
    <row r="336" spans="2:54" x14ac:dyDescent="0.15">
      <c r="B336" s="76">
        <v>44819</v>
      </c>
      <c r="C336" s="164">
        <v>335</v>
      </c>
      <c r="D336" s="73" t="s">
        <v>181</v>
      </c>
      <c r="E336" s="328" t="s">
        <v>750</v>
      </c>
      <c r="H336" s="329" t="s">
        <v>80</v>
      </c>
      <c r="I336" s="329"/>
      <c r="J336" s="329"/>
      <c r="K336" s="329"/>
      <c r="L336" s="329"/>
      <c r="M336" s="329"/>
      <c r="N336" s="329"/>
      <c r="O336" s="329"/>
      <c r="Q336" s="318">
        <v>3</v>
      </c>
      <c r="Z336" s="33"/>
      <c r="AA336" s="33"/>
      <c r="AB336" s="330"/>
      <c r="AC336" s="335"/>
      <c r="AD336" s="330" t="e">
        <f>VLOOKUP($AC336,[1]!デモテーブル[#All],2,FALSE)</f>
        <v>#N/A</v>
      </c>
      <c r="AE336" s="330"/>
      <c r="AF336" s="331"/>
      <c r="AG336" s="330"/>
      <c r="AH336" s="332"/>
      <c r="AI336" s="330"/>
      <c r="AJ336" s="332"/>
      <c r="AK336" s="330"/>
      <c r="AL336" s="330"/>
      <c r="AM336" s="330"/>
      <c r="AN336" s="330"/>
      <c r="AO336" s="330"/>
      <c r="AP336" s="323"/>
      <c r="AQ336" s="330"/>
      <c r="AR336" s="323"/>
      <c r="AS336" s="334" t="e">
        <v>#DIV/0!</v>
      </c>
      <c r="AT336" s="85"/>
      <c r="AU336" s="85"/>
      <c r="AV336" s="328" t="e">
        <f>VLOOKUP($AC336,[1]!デモテーブル[#All],3,FALSE)</f>
        <v>#N/A</v>
      </c>
      <c r="AW336" s="328" t="e">
        <f>VLOOKUP($AC336,[1]!デモテーブル[#All],4,FALSE)</f>
        <v>#N/A</v>
      </c>
      <c r="AX336" s="328" t="e">
        <f>VLOOKUP($AC336,[1]!デモテーブル[#All],5,FALSE)</f>
        <v>#N/A</v>
      </c>
      <c r="AY336" s="328" t="e">
        <f>VLOOKUP($AC336,[1]!デモテーブル[#All],6,FALSE)</f>
        <v>#N/A</v>
      </c>
      <c r="AZ336" s="328" t="e">
        <f>VLOOKUP($AC336,[1]!デモテーブル[#All],7,FALSE)</f>
        <v>#N/A</v>
      </c>
      <c r="BA336" s="328" t="e">
        <f>VLOOKUP($AC336,デモテーブル[#All],12,FALSE)</f>
        <v>#N/A</v>
      </c>
      <c r="BB336" s="328" t="e">
        <f>VLOOKUP($AC336,デモテーブル[#All],13,FALSE)</f>
        <v>#N/A</v>
      </c>
    </row>
    <row r="337" spans="2:54" x14ac:dyDescent="0.15">
      <c r="B337" s="76">
        <v>44819</v>
      </c>
      <c r="C337" s="164">
        <v>336</v>
      </c>
      <c r="D337" s="73" t="s">
        <v>181</v>
      </c>
      <c r="E337" s="328" t="s">
        <v>750</v>
      </c>
      <c r="H337" s="329" t="s">
        <v>81</v>
      </c>
      <c r="I337" s="329"/>
      <c r="J337" s="329"/>
      <c r="K337" s="329"/>
      <c r="L337" s="329"/>
      <c r="M337" s="329"/>
      <c r="N337" s="329"/>
      <c r="O337" s="329"/>
      <c r="Q337" s="318">
        <v>4</v>
      </c>
      <c r="Z337" s="33"/>
      <c r="AA337" s="33"/>
      <c r="AB337" s="330"/>
      <c r="AC337" s="335"/>
      <c r="AD337" s="330" t="e">
        <f>VLOOKUP($AC337,[1]!デモテーブル[#All],2,FALSE)</f>
        <v>#N/A</v>
      </c>
      <c r="AE337" s="330"/>
      <c r="AF337" s="331"/>
      <c r="AG337" s="330"/>
      <c r="AH337" s="332"/>
      <c r="AI337" s="330"/>
      <c r="AJ337" s="332"/>
      <c r="AK337" s="330"/>
      <c r="AL337" s="330"/>
      <c r="AM337" s="330"/>
      <c r="AN337" s="330"/>
      <c r="AO337" s="330"/>
      <c r="AP337" s="323"/>
      <c r="AQ337" s="330"/>
      <c r="AR337" s="323"/>
      <c r="AS337" s="334" t="e">
        <v>#DIV/0!</v>
      </c>
      <c r="AT337" s="85"/>
      <c r="AU337" s="85"/>
      <c r="AV337" s="328" t="e">
        <f>VLOOKUP($AC337,[1]!デモテーブル[#All],3,FALSE)</f>
        <v>#N/A</v>
      </c>
      <c r="AW337" s="328" t="e">
        <f>VLOOKUP($AC337,[1]!デモテーブル[#All],4,FALSE)</f>
        <v>#N/A</v>
      </c>
      <c r="AX337" s="328" t="e">
        <f>VLOOKUP($AC337,[1]!デモテーブル[#All],5,FALSE)</f>
        <v>#N/A</v>
      </c>
      <c r="AY337" s="328" t="e">
        <f>VLOOKUP($AC337,[1]!デモテーブル[#All],6,FALSE)</f>
        <v>#N/A</v>
      </c>
      <c r="AZ337" s="328" t="e">
        <f>VLOOKUP($AC337,[1]!デモテーブル[#All],7,FALSE)</f>
        <v>#N/A</v>
      </c>
      <c r="BA337" s="328" t="e">
        <f>VLOOKUP($AC337,デモテーブル[#All],12,FALSE)</f>
        <v>#N/A</v>
      </c>
      <c r="BB337" s="328" t="e">
        <f>VLOOKUP($AC337,デモテーブル[#All],13,FALSE)</f>
        <v>#N/A</v>
      </c>
    </row>
    <row r="338" spans="2:54" x14ac:dyDescent="0.15">
      <c r="B338" s="76">
        <v>44819</v>
      </c>
      <c r="C338" s="164">
        <v>337</v>
      </c>
      <c r="D338" s="73" t="s">
        <v>181</v>
      </c>
      <c r="E338" s="328" t="s">
        <v>750</v>
      </c>
      <c r="H338" s="329" t="s">
        <v>755</v>
      </c>
      <c r="I338" s="329"/>
      <c r="J338" s="329"/>
      <c r="K338" s="329"/>
      <c r="L338" s="329"/>
      <c r="M338" s="329"/>
      <c r="N338" s="329"/>
      <c r="O338" s="329"/>
      <c r="Q338" s="318">
        <v>5</v>
      </c>
      <c r="Z338" s="33"/>
      <c r="AA338" s="33"/>
      <c r="AB338" s="330"/>
      <c r="AC338" s="335"/>
      <c r="AD338" s="330" t="e">
        <f>VLOOKUP($AC338,[1]!デモテーブル[#All],2,FALSE)</f>
        <v>#N/A</v>
      </c>
      <c r="AE338" s="330"/>
      <c r="AF338" s="331"/>
      <c r="AG338" s="330"/>
      <c r="AH338" s="332"/>
      <c r="AI338" s="330"/>
      <c r="AJ338" s="332"/>
      <c r="AK338" s="330"/>
      <c r="AL338" s="330"/>
      <c r="AM338" s="330"/>
      <c r="AN338" s="330"/>
      <c r="AO338" s="330"/>
      <c r="AP338" s="323"/>
      <c r="AQ338" s="330"/>
      <c r="AR338" s="323"/>
      <c r="AS338" s="334" t="e">
        <v>#DIV/0!</v>
      </c>
      <c r="AT338" s="85"/>
      <c r="AU338" s="85"/>
      <c r="AV338" s="328" t="e">
        <f>VLOOKUP($AC338,[1]!デモテーブル[#All],3,FALSE)</f>
        <v>#N/A</v>
      </c>
      <c r="AW338" s="328" t="e">
        <f>VLOOKUP($AC338,[1]!デモテーブル[#All],4,FALSE)</f>
        <v>#N/A</v>
      </c>
      <c r="AX338" s="328" t="e">
        <f>VLOOKUP($AC338,[1]!デモテーブル[#All],5,FALSE)</f>
        <v>#N/A</v>
      </c>
      <c r="AY338" s="328" t="e">
        <f>VLOOKUP($AC338,[1]!デモテーブル[#All],6,FALSE)</f>
        <v>#N/A</v>
      </c>
      <c r="AZ338" s="328" t="e">
        <f>VLOOKUP($AC338,[1]!デモテーブル[#All],7,FALSE)</f>
        <v>#N/A</v>
      </c>
      <c r="BA338" s="328" t="e">
        <f>VLOOKUP($AC338,デモテーブル[#All],12,FALSE)</f>
        <v>#N/A</v>
      </c>
      <c r="BB338" s="328" t="e">
        <f>VLOOKUP($AC338,デモテーブル[#All],13,FALSE)</f>
        <v>#N/A</v>
      </c>
    </row>
    <row r="339" spans="2:54" x14ac:dyDescent="0.15">
      <c r="B339" s="76">
        <v>44819</v>
      </c>
      <c r="C339" s="164">
        <v>338</v>
      </c>
      <c r="D339" s="73" t="s">
        <v>181</v>
      </c>
      <c r="E339" s="328" t="s">
        <v>750</v>
      </c>
      <c r="H339" s="329" t="s">
        <v>82</v>
      </c>
      <c r="I339" s="329"/>
      <c r="J339" s="329"/>
      <c r="K339" s="329"/>
      <c r="L339" s="329"/>
      <c r="M339" s="329"/>
      <c r="N339" s="329"/>
      <c r="O339" s="329"/>
      <c r="Q339" s="318">
        <v>6</v>
      </c>
      <c r="Z339" s="33"/>
      <c r="AA339" s="33"/>
      <c r="AB339" s="330"/>
      <c r="AC339" s="335"/>
      <c r="AD339" s="330" t="e">
        <f>VLOOKUP($AC339,[1]!デモテーブル[#All],2,FALSE)</f>
        <v>#N/A</v>
      </c>
      <c r="AE339" s="330"/>
      <c r="AF339" s="331"/>
      <c r="AG339" s="330"/>
      <c r="AH339" s="332"/>
      <c r="AI339" s="330"/>
      <c r="AJ339" s="332"/>
      <c r="AK339" s="330"/>
      <c r="AL339" s="330"/>
      <c r="AM339" s="330"/>
      <c r="AN339" s="330"/>
      <c r="AO339" s="330"/>
      <c r="AP339" s="323"/>
      <c r="AQ339" s="330"/>
      <c r="AR339" s="323"/>
      <c r="AS339" s="334" t="e">
        <v>#DIV/0!</v>
      </c>
      <c r="AT339" s="85"/>
      <c r="AU339" s="85"/>
      <c r="AV339" s="328" t="e">
        <f>VLOOKUP($AC339,[1]!デモテーブル[#All],3,FALSE)</f>
        <v>#N/A</v>
      </c>
      <c r="AW339" s="328" t="e">
        <f>VLOOKUP($AC339,[1]!デモテーブル[#All],4,FALSE)</f>
        <v>#N/A</v>
      </c>
      <c r="AX339" s="328" t="e">
        <f>VLOOKUP($AC339,[1]!デモテーブル[#All],5,FALSE)</f>
        <v>#N/A</v>
      </c>
      <c r="AY339" s="328" t="e">
        <f>VLOOKUP($AC339,[1]!デモテーブル[#All],6,FALSE)</f>
        <v>#N/A</v>
      </c>
      <c r="AZ339" s="328" t="e">
        <f>VLOOKUP($AC339,[1]!デモテーブル[#All],7,FALSE)</f>
        <v>#N/A</v>
      </c>
      <c r="BA339" s="328" t="e">
        <f>VLOOKUP($AC339,デモテーブル[#All],12,FALSE)</f>
        <v>#N/A</v>
      </c>
      <c r="BB339" s="328" t="e">
        <f>VLOOKUP($AC339,デモテーブル[#All],13,FALSE)</f>
        <v>#N/A</v>
      </c>
    </row>
    <row r="340" spans="2:54" x14ac:dyDescent="0.15">
      <c r="B340" s="76">
        <v>44819</v>
      </c>
      <c r="C340" s="164">
        <v>339</v>
      </c>
      <c r="D340" s="73" t="s">
        <v>181</v>
      </c>
      <c r="E340" s="328" t="s">
        <v>750</v>
      </c>
      <c r="H340" s="329" t="s">
        <v>756</v>
      </c>
      <c r="I340" s="329"/>
      <c r="J340" s="329"/>
      <c r="K340" s="329"/>
      <c r="L340" s="329"/>
      <c r="M340" s="329"/>
      <c r="N340" s="329"/>
      <c r="O340" s="329"/>
      <c r="Q340" s="318">
        <v>7</v>
      </c>
      <c r="Z340" s="33"/>
      <c r="AA340" s="33"/>
      <c r="AB340" s="330"/>
      <c r="AC340" s="335"/>
      <c r="AD340" s="330" t="e">
        <f>VLOOKUP($AC340,[1]!デモテーブル[#All],2,FALSE)</f>
        <v>#N/A</v>
      </c>
      <c r="AE340" s="330"/>
      <c r="AF340" s="331"/>
      <c r="AG340" s="330"/>
      <c r="AH340" s="332"/>
      <c r="AI340" s="330"/>
      <c r="AJ340" s="332"/>
      <c r="AK340" s="330"/>
      <c r="AL340" s="330"/>
      <c r="AM340" s="330"/>
      <c r="AN340" s="330"/>
      <c r="AO340" s="330"/>
      <c r="AP340" s="323"/>
      <c r="AQ340" s="330"/>
      <c r="AR340" s="323"/>
      <c r="AS340" s="334" t="e">
        <v>#DIV/0!</v>
      </c>
      <c r="AT340" s="85"/>
      <c r="AU340" s="85"/>
      <c r="AV340" s="328" t="e">
        <f>VLOOKUP($AC340,[1]!デモテーブル[#All],3,FALSE)</f>
        <v>#N/A</v>
      </c>
      <c r="AW340" s="328" t="e">
        <f>VLOOKUP($AC340,[1]!デモテーブル[#All],4,FALSE)</f>
        <v>#N/A</v>
      </c>
      <c r="AX340" s="328" t="e">
        <f>VLOOKUP($AC340,[1]!デモテーブル[#All],5,FALSE)</f>
        <v>#N/A</v>
      </c>
      <c r="AY340" s="328" t="e">
        <f>VLOOKUP($AC340,[1]!デモテーブル[#All],6,FALSE)</f>
        <v>#N/A</v>
      </c>
      <c r="AZ340" s="328" t="e">
        <f>VLOOKUP($AC340,[1]!デモテーブル[#All],7,FALSE)</f>
        <v>#N/A</v>
      </c>
      <c r="BA340" s="328" t="e">
        <f>VLOOKUP($AC340,デモテーブル[#All],12,FALSE)</f>
        <v>#N/A</v>
      </c>
      <c r="BB340" s="328" t="e">
        <f>VLOOKUP($AC340,デモテーブル[#All],13,FALSE)</f>
        <v>#N/A</v>
      </c>
    </row>
    <row r="341" spans="2:54" x14ac:dyDescent="0.15">
      <c r="B341" s="76">
        <v>44819</v>
      </c>
      <c r="C341" s="164">
        <v>340</v>
      </c>
      <c r="D341" s="73" t="s">
        <v>181</v>
      </c>
      <c r="E341" s="328" t="s">
        <v>750</v>
      </c>
      <c r="H341" s="329" t="s">
        <v>757</v>
      </c>
      <c r="I341" s="329" t="s">
        <v>758</v>
      </c>
      <c r="J341" s="329"/>
      <c r="K341" s="329"/>
      <c r="L341" s="329"/>
      <c r="M341" s="329"/>
      <c r="N341" s="329"/>
      <c r="O341" s="329"/>
      <c r="Q341" s="318">
        <v>8</v>
      </c>
      <c r="Z341" s="33"/>
      <c r="AA341" s="33"/>
      <c r="AB341" s="330"/>
      <c r="AC341" s="10" t="str">
        <f>IF(H342="","",TEXT(H342,"@"))</f>
        <v>1343</v>
      </c>
      <c r="AD341" s="330" t="str">
        <f>VLOOKUP($AC341,[1]!デモテーブル[#All],2,FALSE)</f>
        <v>ＮＦＪ－ＲＥＩＴ</v>
      </c>
      <c r="AE341" s="330" t="s">
        <v>15</v>
      </c>
      <c r="AF341" s="331">
        <f>AP341/AJ341</f>
        <v>30</v>
      </c>
      <c r="AG341" s="330"/>
      <c r="AH341" s="332">
        <f>(AP341-AR341)/AF341</f>
        <v>1798</v>
      </c>
      <c r="AI341" s="330"/>
      <c r="AJ341" s="333">
        <f>VLOOKUP($AC341,テーブル6[#All],5,FALSE)</f>
        <v>2171</v>
      </c>
      <c r="AK341" s="330"/>
      <c r="AL341" s="330"/>
      <c r="AM341" s="330"/>
      <c r="AN341" s="330"/>
      <c r="AO341" s="330"/>
      <c r="AP341" s="323">
        <f>IF(H345="","",VALUE(LEFT(H345,FIND("円",H345)-1)))</f>
        <v>65130</v>
      </c>
      <c r="AQ341" s="330"/>
      <c r="AR341" s="323">
        <f>IF(H347="","",VALUE(LEFT(H347,FIND("円",H347)-1)))</f>
        <v>11190</v>
      </c>
      <c r="AS341" s="334">
        <f t="shared" ref="AS341" si="65">AR341/(AP341-AR341)</f>
        <v>0.20745272525027808</v>
      </c>
      <c r="AT341" s="85"/>
      <c r="AU341" s="85"/>
      <c r="AV341" s="328" t="str">
        <f>VLOOKUP($AC341,[1]!デモテーブル[#All],3,FALSE)</f>
        <v>1株式・投信等</v>
      </c>
      <c r="AW341" s="328" t="str">
        <f>VLOOKUP($AC341,[1]!デモテーブル[#All],4,FALSE)</f>
        <v>1株式</v>
      </c>
      <c r="AX341" s="328" t="str">
        <f>VLOOKUP($AC341,[1]!デモテーブル[#All],5,FALSE)</f>
        <v>不動産</v>
      </c>
      <c r="AY341" s="328" t="str">
        <f>VLOOKUP($AC341,[1]!デモテーブル[#All],6,FALSE)</f>
        <v>Jリート</v>
      </c>
      <c r="AZ341" s="328" t="str">
        <f>VLOOKUP($AC341,[1]!デモテーブル[#All],7,FALSE)</f>
        <v>01 日本円</v>
      </c>
      <c r="BA341" s="328" t="str">
        <f>VLOOKUP($AC341,デモテーブル[#All],12,FALSE)</f>
        <v>リスク・なし</v>
      </c>
      <c r="BB341" s="328" t="str">
        <f>VLOOKUP($AC341,デモテーブル[#All],13,FALSE)</f>
        <v>リスク・有</v>
      </c>
    </row>
    <row r="342" spans="2:54" x14ac:dyDescent="0.15">
      <c r="B342" s="76">
        <v>44819</v>
      </c>
      <c r="C342" s="164">
        <v>341</v>
      </c>
      <c r="D342" s="73" t="s">
        <v>181</v>
      </c>
      <c r="E342" s="328" t="s">
        <v>750</v>
      </c>
      <c r="H342" s="329">
        <v>1343</v>
      </c>
      <c r="I342" s="329" t="s">
        <v>759</v>
      </c>
      <c r="J342" s="329"/>
      <c r="K342" s="329"/>
      <c r="L342" s="329"/>
      <c r="M342" s="329"/>
      <c r="N342" s="329"/>
      <c r="O342" s="329"/>
      <c r="Q342" s="318">
        <v>9</v>
      </c>
      <c r="Z342" s="33"/>
      <c r="AA342" s="33"/>
      <c r="AB342" s="330"/>
      <c r="AC342" s="335"/>
      <c r="AD342" s="330" t="e">
        <f>VLOOKUP($AC342,[1]!デモテーブル[#All],2,FALSE)</f>
        <v>#N/A</v>
      </c>
      <c r="AE342" s="330"/>
      <c r="AF342" s="331"/>
      <c r="AG342" s="330"/>
      <c r="AH342" s="332"/>
      <c r="AI342" s="330"/>
      <c r="AJ342" s="332"/>
      <c r="AK342" s="330"/>
      <c r="AL342" s="330"/>
      <c r="AM342" s="330"/>
      <c r="AN342" s="330"/>
      <c r="AO342" s="330"/>
      <c r="AP342" s="323"/>
      <c r="AQ342" s="330"/>
      <c r="AR342" s="323"/>
      <c r="AS342" s="334" t="e">
        <v>#DIV/0!</v>
      </c>
      <c r="AT342" s="85"/>
      <c r="AU342" s="85"/>
      <c r="AV342" s="328" t="e">
        <f>VLOOKUP($AC342,[1]!デモテーブル[#All],3,FALSE)</f>
        <v>#N/A</v>
      </c>
      <c r="AW342" s="328" t="e">
        <f>VLOOKUP($AC342,[1]!デモテーブル[#All],4,FALSE)</f>
        <v>#N/A</v>
      </c>
      <c r="AX342" s="328" t="e">
        <f>VLOOKUP($AC342,[1]!デモテーブル[#All],5,FALSE)</f>
        <v>#N/A</v>
      </c>
      <c r="AY342" s="328" t="e">
        <f>VLOOKUP($AC342,[1]!デモテーブル[#All],6,FALSE)</f>
        <v>#N/A</v>
      </c>
      <c r="AZ342" s="328" t="e">
        <f>VLOOKUP($AC342,[1]!デモテーブル[#All],7,FALSE)</f>
        <v>#N/A</v>
      </c>
      <c r="BA342" s="328" t="e">
        <f>VLOOKUP($AC342,デモテーブル[#All],12,FALSE)</f>
        <v>#N/A</v>
      </c>
      <c r="BB342" s="328" t="e">
        <f>VLOOKUP($AC342,デモテーブル[#All],13,FALSE)</f>
        <v>#N/A</v>
      </c>
    </row>
    <row r="343" spans="2:54" x14ac:dyDescent="0.15">
      <c r="B343" s="76">
        <v>44819</v>
      </c>
      <c r="C343" s="164">
        <v>342</v>
      </c>
      <c r="D343" s="73" t="s">
        <v>181</v>
      </c>
      <c r="E343" s="328" t="s">
        <v>750</v>
      </c>
      <c r="H343" s="329" t="s">
        <v>757</v>
      </c>
      <c r="I343" s="329" t="s">
        <v>760</v>
      </c>
      <c r="J343" s="329"/>
      <c r="K343" s="329"/>
      <c r="L343" s="329"/>
      <c r="M343" s="329"/>
      <c r="N343" s="329"/>
      <c r="O343" s="329"/>
      <c r="Q343" s="318">
        <v>10</v>
      </c>
      <c r="Z343" s="33"/>
      <c r="AA343" s="33"/>
      <c r="AB343" s="330"/>
      <c r="AC343" s="335"/>
      <c r="AD343" s="330" t="e">
        <f>VLOOKUP($AC343,[1]!デモテーブル[#All],2,FALSE)</f>
        <v>#N/A</v>
      </c>
      <c r="AE343" s="330"/>
      <c r="AF343" s="331"/>
      <c r="AG343" s="330"/>
      <c r="AH343" s="332"/>
      <c r="AI343" s="330"/>
      <c r="AJ343" s="332"/>
      <c r="AK343" s="330"/>
      <c r="AL343" s="330"/>
      <c r="AM343" s="330"/>
      <c r="AN343" s="330"/>
      <c r="AO343" s="330"/>
      <c r="AP343" s="323"/>
      <c r="AQ343" s="330"/>
      <c r="AR343" s="323"/>
      <c r="AS343" s="334" t="e">
        <v>#DIV/0!</v>
      </c>
      <c r="AT343" s="85"/>
      <c r="AU343" s="85"/>
      <c r="AV343" s="328" t="e">
        <f>VLOOKUP($AC343,[1]!デモテーブル[#All],3,FALSE)</f>
        <v>#N/A</v>
      </c>
      <c r="AW343" s="328" t="e">
        <f>VLOOKUP($AC343,[1]!デモテーブル[#All],4,FALSE)</f>
        <v>#N/A</v>
      </c>
      <c r="AX343" s="328" t="e">
        <f>VLOOKUP($AC343,[1]!デモテーブル[#All],5,FALSE)</f>
        <v>#N/A</v>
      </c>
      <c r="AY343" s="328" t="e">
        <f>VLOOKUP($AC343,[1]!デモテーブル[#All],6,FALSE)</f>
        <v>#N/A</v>
      </c>
      <c r="AZ343" s="328" t="e">
        <f>VLOOKUP($AC343,[1]!デモテーブル[#All],7,FALSE)</f>
        <v>#N/A</v>
      </c>
      <c r="BA343" s="328" t="e">
        <f>VLOOKUP($AC343,デモテーブル[#All],12,FALSE)</f>
        <v>#N/A</v>
      </c>
      <c r="BB343" s="328" t="e">
        <f>VLOOKUP($AC343,デモテーブル[#All],13,FALSE)</f>
        <v>#N/A</v>
      </c>
    </row>
    <row r="344" spans="2:54" x14ac:dyDescent="0.15">
      <c r="B344" s="76">
        <v>44819</v>
      </c>
      <c r="C344" s="164">
        <v>343</v>
      </c>
      <c r="D344" s="73" t="s">
        <v>181</v>
      </c>
      <c r="E344" s="328" t="s">
        <v>750</v>
      </c>
      <c r="H344" s="329" t="s">
        <v>81</v>
      </c>
      <c r="I344" s="336">
        <v>6.9599999999999995E-2</v>
      </c>
      <c r="J344" s="329"/>
      <c r="K344" s="329"/>
      <c r="L344" s="329"/>
      <c r="M344" s="329"/>
      <c r="N344" s="329"/>
      <c r="O344" s="329"/>
      <c r="Q344" s="318">
        <v>11</v>
      </c>
      <c r="Z344" s="33"/>
      <c r="AA344" s="33"/>
      <c r="AB344" s="330"/>
      <c r="AC344" s="335"/>
      <c r="AD344" s="330" t="e">
        <f>VLOOKUP($AC344,[1]!デモテーブル[#All],2,FALSE)</f>
        <v>#N/A</v>
      </c>
      <c r="AE344" s="330"/>
      <c r="AF344" s="331"/>
      <c r="AG344" s="330"/>
      <c r="AH344" s="332"/>
      <c r="AI344" s="330"/>
      <c r="AJ344" s="332"/>
      <c r="AK344" s="330"/>
      <c r="AL344" s="330"/>
      <c r="AM344" s="330"/>
      <c r="AN344" s="330"/>
      <c r="AO344" s="330"/>
      <c r="AP344" s="323"/>
      <c r="AQ344" s="330"/>
      <c r="AR344" s="323"/>
      <c r="AS344" s="334" t="e">
        <v>#DIV/0!</v>
      </c>
      <c r="AT344" s="85"/>
      <c r="AU344" s="85"/>
      <c r="AV344" s="328" t="e">
        <f>VLOOKUP($AC344,[1]!デモテーブル[#All],3,FALSE)</f>
        <v>#N/A</v>
      </c>
      <c r="AW344" s="328" t="e">
        <f>VLOOKUP($AC344,[1]!デモテーブル[#All],4,FALSE)</f>
        <v>#N/A</v>
      </c>
      <c r="AX344" s="328" t="e">
        <f>VLOOKUP($AC344,[1]!デモテーブル[#All],5,FALSE)</f>
        <v>#N/A</v>
      </c>
      <c r="AY344" s="328" t="e">
        <f>VLOOKUP($AC344,[1]!デモテーブル[#All],6,FALSE)</f>
        <v>#N/A</v>
      </c>
      <c r="AZ344" s="328" t="e">
        <f>VLOOKUP($AC344,[1]!デモテーブル[#All],7,FALSE)</f>
        <v>#N/A</v>
      </c>
      <c r="BA344" s="328" t="e">
        <f>VLOOKUP($AC344,デモテーブル[#All],12,FALSE)</f>
        <v>#N/A</v>
      </c>
      <c r="BB344" s="328" t="e">
        <f>VLOOKUP($AC344,デモテーブル[#All],13,FALSE)</f>
        <v>#N/A</v>
      </c>
    </row>
    <row r="345" spans="2:54" x14ac:dyDescent="0.15">
      <c r="B345" s="76">
        <v>44819</v>
      </c>
      <c r="C345" s="164">
        <v>344</v>
      </c>
      <c r="D345" s="73" t="s">
        <v>181</v>
      </c>
      <c r="E345" s="328" t="s">
        <v>750</v>
      </c>
      <c r="H345" s="329" t="s">
        <v>761</v>
      </c>
      <c r="I345" s="329" t="s">
        <v>762</v>
      </c>
      <c r="J345" s="329"/>
      <c r="K345" s="329"/>
      <c r="L345" s="329"/>
      <c r="M345" s="329"/>
      <c r="N345" s="329"/>
      <c r="O345" s="329"/>
      <c r="Q345" s="318">
        <v>12</v>
      </c>
      <c r="Z345" s="33"/>
      <c r="AA345" s="33"/>
      <c r="AB345" s="330"/>
      <c r="AC345" s="335"/>
      <c r="AD345" s="330" t="e">
        <f>VLOOKUP($AC345,[1]!デモテーブル[#All],2,FALSE)</f>
        <v>#N/A</v>
      </c>
      <c r="AE345" s="330"/>
      <c r="AF345" s="331"/>
      <c r="AG345" s="330"/>
      <c r="AH345" s="332"/>
      <c r="AI345" s="330"/>
      <c r="AJ345" s="332"/>
      <c r="AK345" s="330"/>
      <c r="AL345" s="330"/>
      <c r="AM345" s="330"/>
      <c r="AN345" s="330"/>
      <c r="AO345" s="330"/>
      <c r="AP345" s="323"/>
      <c r="AQ345" s="330"/>
      <c r="AR345" s="323"/>
      <c r="AS345" s="334" t="e">
        <v>#DIV/0!</v>
      </c>
      <c r="AT345" s="85"/>
      <c r="AU345" s="85"/>
      <c r="AV345" s="328" t="e">
        <f>VLOOKUP($AC345,[1]!デモテーブル[#All],3,FALSE)</f>
        <v>#N/A</v>
      </c>
      <c r="AW345" s="328" t="e">
        <f>VLOOKUP($AC345,[1]!デモテーブル[#All],4,FALSE)</f>
        <v>#N/A</v>
      </c>
      <c r="AX345" s="328" t="e">
        <f>VLOOKUP($AC345,[1]!デモテーブル[#All],5,FALSE)</f>
        <v>#N/A</v>
      </c>
      <c r="AY345" s="328" t="e">
        <f>VLOOKUP($AC345,[1]!デモテーブル[#All],6,FALSE)</f>
        <v>#N/A</v>
      </c>
      <c r="AZ345" s="328" t="e">
        <f>VLOOKUP($AC345,[1]!デモテーブル[#All],7,FALSE)</f>
        <v>#N/A</v>
      </c>
      <c r="BA345" s="328" t="e">
        <f>VLOOKUP($AC345,デモテーブル[#All],12,FALSE)</f>
        <v>#N/A</v>
      </c>
      <c r="BB345" s="328" t="e">
        <f>VLOOKUP($AC345,デモテーブル[#All],13,FALSE)</f>
        <v>#N/A</v>
      </c>
    </row>
    <row r="346" spans="2:54" x14ac:dyDescent="0.15">
      <c r="B346" s="76">
        <v>44819</v>
      </c>
      <c r="C346" s="164">
        <v>345</v>
      </c>
      <c r="D346" s="73" t="s">
        <v>181</v>
      </c>
      <c r="E346" s="328" t="s">
        <v>750</v>
      </c>
      <c r="H346" s="329" t="s">
        <v>82</v>
      </c>
      <c r="I346" s="329"/>
      <c r="J346" s="329"/>
      <c r="K346" s="329"/>
      <c r="L346" s="329"/>
      <c r="M346" s="329"/>
      <c r="N346" s="329"/>
      <c r="O346" s="329"/>
      <c r="Q346" s="318">
        <v>13</v>
      </c>
      <c r="Z346" s="33"/>
      <c r="AA346" s="33"/>
      <c r="AB346" s="330"/>
      <c r="AC346" s="335"/>
      <c r="AD346" s="330" t="e">
        <f>VLOOKUP($AC346,[1]!デモテーブル[#All],2,FALSE)</f>
        <v>#N/A</v>
      </c>
      <c r="AE346" s="330"/>
      <c r="AF346" s="331"/>
      <c r="AG346" s="330"/>
      <c r="AH346" s="332"/>
      <c r="AI346" s="330"/>
      <c r="AJ346" s="332"/>
      <c r="AK346" s="330"/>
      <c r="AL346" s="330"/>
      <c r="AM346" s="330"/>
      <c r="AN346" s="330"/>
      <c r="AO346" s="330"/>
      <c r="AP346" s="323"/>
      <c r="AQ346" s="330"/>
      <c r="AR346" s="323"/>
      <c r="AS346" s="334" t="e">
        <v>#DIV/0!</v>
      </c>
      <c r="AT346" s="85"/>
      <c r="AU346" s="85"/>
      <c r="AV346" s="328" t="e">
        <f>VLOOKUP($AC346,[1]!デモテーブル[#All],3,FALSE)</f>
        <v>#N/A</v>
      </c>
      <c r="AW346" s="328" t="e">
        <f>VLOOKUP($AC346,[1]!デモテーブル[#All],4,FALSE)</f>
        <v>#N/A</v>
      </c>
      <c r="AX346" s="328" t="e">
        <f>VLOOKUP($AC346,[1]!デモテーブル[#All],5,FALSE)</f>
        <v>#N/A</v>
      </c>
      <c r="AY346" s="328" t="e">
        <f>VLOOKUP($AC346,[1]!デモテーブル[#All],6,FALSE)</f>
        <v>#N/A</v>
      </c>
      <c r="AZ346" s="328" t="e">
        <f>VLOOKUP($AC346,[1]!デモテーブル[#All],7,FALSE)</f>
        <v>#N/A</v>
      </c>
      <c r="BA346" s="328" t="e">
        <f>VLOOKUP($AC346,デモテーブル[#All],12,FALSE)</f>
        <v>#N/A</v>
      </c>
      <c r="BB346" s="328" t="e">
        <f>VLOOKUP($AC346,デモテーブル[#All],13,FALSE)</f>
        <v>#N/A</v>
      </c>
    </row>
    <row r="347" spans="2:54" x14ac:dyDescent="0.15">
      <c r="B347" s="76">
        <v>44819</v>
      </c>
      <c r="C347" s="164">
        <v>346</v>
      </c>
      <c r="D347" s="73" t="s">
        <v>181</v>
      </c>
      <c r="E347" s="328" t="s">
        <v>750</v>
      </c>
      <c r="H347" s="329" t="s">
        <v>763</v>
      </c>
      <c r="I347" s="329"/>
      <c r="J347" s="329"/>
      <c r="K347" s="329"/>
      <c r="L347" s="329"/>
      <c r="M347" s="329"/>
      <c r="N347" s="329"/>
      <c r="O347" s="329"/>
      <c r="Q347" s="318">
        <v>14</v>
      </c>
      <c r="Z347" s="33"/>
      <c r="AA347" s="33"/>
      <c r="AB347" s="330"/>
      <c r="AC347" s="335"/>
      <c r="AD347" s="330" t="e">
        <f>VLOOKUP($AC347,[1]!デモテーブル[#All],2,FALSE)</f>
        <v>#N/A</v>
      </c>
      <c r="AE347" s="330"/>
      <c r="AF347" s="331"/>
      <c r="AG347" s="330"/>
      <c r="AH347" s="332"/>
      <c r="AI347" s="330"/>
      <c r="AJ347" s="332"/>
      <c r="AK347" s="330"/>
      <c r="AL347" s="330"/>
      <c r="AM347" s="330"/>
      <c r="AN347" s="330"/>
      <c r="AO347" s="330"/>
      <c r="AP347" s="323"/>
      <c r="AQ347" s="330"/>
      <c r="AR347" s="323"/>
      <c r="AS347" s="334" t="e">
        <v>#DIV/0!</v>
      </c>
      <c r="AT347" s="85"/>
      <c r="AU347" s="85"/>
      <c r="AV347" s="328" t="e">
        <f>VLOOKUP($AC347,[1]!デモテーブル[#All],3,FALSE)</f>
        <v>#N/A</v>
      </c>
      <c r="AW347" s="328" t="e">
        <f>VLOOKUP($AC347,[1]!デモテーブル[#All],4,FALSE)</f>
        <v>#N/A</v>
      </c>
      <c r="AX347" s="328" t="e">
        <f>VLOOKUP($AC347,[1]!デモテーブル[#All],5,FALSE)</f>
        <v>#N/A</v>
      </c>
      <c r="AY347" s="328" t="e">
        <f>VLOOKUP($AC347,[1]!デモテーブル[#All],6,FALSE)</f>
        <v>#N/A</v>
      </c>
      <c r="AZ347" s="328" t="e">
        <f>VLOOKUP($AC347,[1]!デモテーブル[#All],7,FALSE)</f>
        <v>#N/A</v>
      </c>
      <c r="BA347" s="328" t="e">
        <f>VLOOKUP($AC347,デモテーブル[#All],12,FALSE)</f>
        <v>#N/A</v>
      </c>
      <c r="BB347" s="328" t="e">
        <f>VLOOKUP($AC347,デモテーブル[#All],13,FALSE)</f>
        <v>#N/A</v>
      </c>
    </row>
    <row r="348" spans="2:54" x14ac:dyDescent="0.15">
      <c r="B348" s="76">
        <v>44819</v>
      </c>
      <c r="C348" s="164">
        <v>347</v>
      </c>
      <c r="D348" s="73" t="s">
        <v>181</v>
      </c>
      <c r="E348" s="328" t="s">
        <v>750</v>
      </c>
      <c r="H348" s="329" t="s">
        <v>764</v>
      </c>
      <c r="I348" s="329"/>
      <c r="J348" s="329"/>
      <c r="K348" s="329"/>
      <c r="L348" s="329"/>
      <c r="M348" s="329"/>
      <c r="N348" s="329"/>
      <c r="O348" s="329"/>
      <c r="Q348" s="318">
        <v>15</v>
      </c>
      <c r="Z348" s="33"/>
      <c r="AA348" s="33"/>
      <c r="AB348" s="330"/>
      <c r="AC348" s="10" t="str">
        <f>IF(H349="","",TEXT(H349,"@"))</f>
        <v>1345</v>
      </c>
      <c r="AD348" s="330" t="str">
        <f>VLOOKUP($AC348,[1]!デモテーブル[#All],2,FALSE)</f>
        <v>上場Ｊリート</v>
      </c>
      <c r="AE348" s="330" t="s">
        <v>15</v>
      </c>
      <c r="AF348" s="331">
        <f>AP348/AJ348</f>
        <v>4</v>
      </c>
      <c r="AG348" s="330"/>
      <c r="AH348" s="332">
        <f>(AP348-AR348)/AF348</f>
        <v>2071</v>
      </c>
      <c r="AI348" s="330"/>
      <c r="AJ348" s="333">
        <f>VLOOKUP($AC348,テーブル6[#All],5,FALSE)</f>
        <v>2037.5</v>
      </c>
      <c r="AK348" s="330"/>
      <c r="AL348" s="330"/>
      <c r="AM348" s="330"/>
      <c r="AN348" s="330"/>
      <c r="AO348" s="330"/>
      <c r="AP348" s="323">
        <f>IF(H352="","",VALUE(LEFT(H352,FIND("円",H352)-1)))</f>
        <v>8150</v>
      </c>
      <c r="AQ348" s="330"/>
      <c r="AR348" s="323">
        <f>IF(H354="","",VALUE(LEFT(H354,FIND("円",H354)-1)))</f>
        <v>-134</v>
      </c>
      <c r="AS348" s="334">
        <f t="shared" ref="AS348" si="66">AR348/(AP348-AR348)</f>
        <v>-1.6175760502172863E-2</v>
      </c>
      <c r="AT348" s="85"/>
      <c r="AU348" s="85"/>
      <c r="AV348" s="328" t="str">
        <f>VLOOKUP($AC348,[1]!デモテーブル[#All],3,FALSE)</f>
        <v>1株式・投信等</v>
      </c>
      <c r="AW348" s="328" t="str">
        <f>VLOOKUP($AC348,[1]!デモテーブル[#All],4,FALSE)</f>
        <v>1株式</v>
      </c>
      <c r="AX348" s="328" t="str">
        <f>VLOOKUP($AC348,[1]!デモテーブル[#All],5,FALSE)</f>
        <v>不動産</v>
      </c>
      <c r="AY348" s="328" t="str">
        <f>VLOOKUP($AC348,[1]!デモテーブル[#All],6,FALSE)</f>
        <v>Jリート</v>
      </c>
      <c r="AZ348" s="328" t="str">
        <f>VLOOKUP($AC348,[1]!デモテーブル[#All],7,FALSE)</f>
        <v>01 日本円</v>
      </c>
      <c r="BA348" s="328" t="str">
        <f>VLOOKUP($AC348,デモテーブル[#All],12,FALSE)</f>
        <v>リスク・なし</v>
      </c>
      <c r="BB348" s="328" t="str">
        <f>VLOOKUP($AC348,デモテーブル[#All],13,FALSE)</f>
        <v>リスク・有</v>
      </c>
    </row>
    <row r="349" spans="2:54" x14ac:dyDescent="0.15">
      <c r="B349" s="76">
        <v>44819</v>
      </c>
      <c r="C349" s="164">
        <v>348</v>
      </c>
      <c r="D349" s="73" t="s">
        <v>181</v>
      </c>
      <c r="E349" s="328" t="s">
        <v>750</v>
      </c>
      <c r="H349" s="329">
        <v>1345</v>
      </c>
      <c r="I349" s="329"/>
      <c r="J349" s="329"/>
      <c r="K349" s="329"/>
      <c r="L349" s="329"/>
      <c r="M349" s="329"/>
      <c r="N349" s="329"/>
      <c r="O349" s="329"/>
      <c r="Q349" s="318">
        <v>16</v>
      </c>
      <c r="Z349" s="33"/>
      <c r="AA349" s="33"/>
      <c r="AB349" s="330"/>
      <c r="AC349" s="335"/>
      <c r="AD349" s="330" t="e">
        <f>VLOOKUP($AC349,[1]!デモテーブル[#All],2,FALSE)</f>
        <v>#N/A</v>
      </c>
      <c r="AE349" s="330"/>
      <c r="AF349" s="331"/>
      <c r="AG349" s="330"/>
      <c r="AH349" s="332"/>
      <c r="AI349" s="330"/>
      <c r="AJ349" s="332"/>
      <c r="AK349" s="330"/>
      <c r="AL349" s="330"/>
      <c r="AM349" s="330"/>
      <c r="AN349" s="330"/>
      <c r="AO349" s="330"/>
      <c r="AP349" s="323"/>
      <c r="AQ349" s="330"/>
      <c r="AR349" s="323"/>
      <c r="AS349" s="334" t="e">
        <v>#DIV/0!</v>
      </c>
      <c r="AT349" s="85"/>
      <c r="AU349" s="85"/>
      <c r="AV349" s="328" t="e">
        <f>VLOOKUP($AC349,[1]!デモテーブル[#All],3,FALSE)</f>
        <v>#N/A</v>
      </c>
      <c r="AW349" s="328" t="e">
        <f>VLOOKUP($AC349,[1]!デモテーブル[#All],4,FALSE)</f>
        <v>#N/A</v>
      </c>
      <c r="AX349" s="328" t="e">
        <f>VLOOKUP($AC349,[1]!デモテーブル[#All],5,FALSE)</f>
        <v>#N/A</v>
      </c>
      <c r="AY349" s="328" t="e">
        <f>VLOOKUP($AC349,[1]!デモテーブル[#All],6,FALSE)</f>
        <v>#N/A</v>
      </c>
      <c r="AZ349" s="328" t="e">
        <f>VLOOKUP($AC349,[1]!デモテーブル[#All],7,FALSE)</f>
        <v>#N/A</v>
      </c>
      <c r="BA349" s="328" t="e">
        <f>VLOOKUP($AC349,デモテーブル[#All],12,FALSE)</f>
        <v>#N/A</v>
      </c>
      <c r="BB349" s="328" t="e">
        <f>VLOOKUP($AC349,デモテーブル[#All],13,FALSE)</f>
        <v>#N/A</v>
      </c>
    </row>
    <row r="350" spans="2:54" x14ac:dyDescent="0.15">
      <c r="B350" s="76">
        <v>44819</v>
      </c>
      <c r="C350" s="164">
        <v>349</v>
      </c>
      <c r="D350" s="73" t="s">
        <v>181</v>
      </c>
      <c r="E350" s="328" t="s">
        <v>750</v>
      </c>
      <c r="H350" s="329" t="s">
        <v>764</v>
      </c>
      <c r="I350" s="329"/>
      <c r="J350" s="329"/>
      <c r="K350" s="329"/>
      <c r="L350" s="329"/>
      <c r="M350" s="329"/>
      <c r="N350" s="329"/>
      <c r="O350" s="329"/>
      <c r="Q350" s="318">
        <v>17</v>
      </c>
      <c r="Z350" s="33"/>
      <c r="AA350" s="33"/>
      <c r="AB350" s="330"/>
      <c r="AC350" s="335"/>
      <c r="AD350" s="330" t="e">
        <f>VLOOKUP($AC350,[1]!デモテーブル[#All],2,FALSE)</f>
        <v>#N/A</v>
      </c>
      <c r="AE350" s="330"/>
      <c r="AF350" s="331"/>
      <c r="AG350" s="330"/>
      <c r="AH350" s="332"/>
      <c r="AI350" s="330"/>
      <c r="AJ350" s="332"/>
      <c r="AK350" s="330"/>
      <c r="AL350" s="330"/>
      <c r="AM350" s="330"/>
      <c r="AN350" s="330"/>
      <c r="AO350" s="330"/>
      <c r="AP350" s="323"/>
      <c r="AQ350" s="330"/>
      <c r="AR350" s="323"/>
      <c r="AS350" s="334" t="e">
        <v>#DIV/0!</v>
      </c>
      <c r="AT350" s="85"/>
      <c r="AU350" s="85"/>
      <c r="AV350" s="328" t="e">
        <f>VLOOKUP($AC350,[1]!デモテーブル[#All],3,FALSE)</f>
        <v>#N/A</v>
      </c>
      <c r="AW350" s="328" t="e">
        <f>VLOOKUP($AC350,[1]!デモテーブル[#All],4,FALSE)</f>
        <v>#N/A</v>
      </c>
      <c r="AX350" s="328" t="e">
        <f>VLOOKUP($AC350,[1]!デモテーブル[#All],5,FALSE)</f>
        <v>#N/A</v>
      </c>
      <c r="AY350" s="328" t="e">
        <f>VLOOKUP($AC350,[1]!デモテーブル[#All],6,FALSE)</f>
        <v>#N/A</v>
      </c>
      <c r="AZ350" s="328" t="e">
        <f>VLOOKUP($AC350,[1]!デモテーブル[#All],7,FALSE)</f>
        <v>#N/A</v>
      </c>
      <c r="BA350" s="328" t="e">
        <f>VLOOKUP($AC350,デモテーブル[#All],12,FALSE)</f>
        <v>#N/A</v>
      </c>
      <c r="BB350" s="328" t="e">
        <f>VLOOKUP($AC350,デモテーブル[#All],13,FALSE)</f>
        <v>#N/A</v>
      </c>
    </row>
    <row r="351" spans="2:54" x14ac:dyDescent="0.15">
      <c r="B351" s="76">
        <v>44819</v>
      </c>
      <c r="C351" s="164">
        <v>350</v>
      </c>
      <c r="D351" s="73" t="s">
        <v>181</v>
      </c>
      <c r="E351" s="328" t="s">
        <v>750</v>
      </c>
      <c r="H351" s="329" t="s">
        <v>81</v>
      </c>
      <c r="I351" s="329"/>
      <c r="J351" s="329"/>
      <c r="K351" s="329"/>
      <c r="L351" s="329"/>
      <c r="M351" s="329"/>
      <c r="N351" s="329"/>
      <c r="O351" s="329"/>
      <c r="Q351" s="318">
        <v>18</v>
      </c>
      <c r="Z351" s="33"/>
      <c r="AA351" s="33"/>
      <c r="AB351" s="330"/>
      <c r="AC351" s="335"/>
      <c r="AD351" s="330" t="e">
        <f>VLOOKUP($AC351,[1]!デモテーブル[#All],2,FALSE)</f>
        <v>#N/A</v>
      </c>
      <c r="AE351" s="330"/>
      <c r="AF351" s="331"/>
      <c r="AG351" s="330"/>
      <c r="AH351" s="332"/>
      <c r="AI351" s="330"/>
      <c r="AJ351" s="332"/>
      <c r="AK351" s="330"/>
      <c r="AL351" s="330"/>
      <c r="AM351" s="330"/>
      <c r="AN351" s="330"/>
      <c r="AO351" s="330"/>
      <c r="AP351" s="323"/>
      <c r="AQ351" s="330"/>
      <c r="AR351" s="323"/>
      <c r="AS351" s="334" t="e">
        <v>#DIV/0!</v>
      </c>
      <c r="AT351" s="85"/>
      <c r="AU351" s="85"/>
      <c r="AV351" s="328" t="e">
        <f>VLOOKUP($AC351,[1]!デモテーブル[#All],3,FALSE)</f>
        <v>#N/A</v>
      </c>
      <c r="AW351" s="328" t="e">
        <f>VLOOKUP($AC351,[1]!デモテーブル[#All],4,FALSE)</f>
        <v>#N/A</v>
      </c>
      <c r="AX351" s="328" t="e">
        <f>VLOOKUP($AC351,[1]!デモテーブル[#All],5,FALSE)</f>
        <v>#N/A</v>
      </c>
      <c r="AY351" s="328" t="e">
        <f>VLOOKUP($AC351,[1]!デモテーブル[#All],6,FALSE)</f>
        <v>#N/A</v>
      </c>
      <c r="AZ351" s="328" t="e">
        <f>VLOOKUP($AC351,[1]!デモテーブル[#All],7,FALSE)</f>
        <v>#N/A</v>
      </c>
      <c r="BA351" s="328" t="e">
        <f>VLOOKUP($AC351,デモテーブル[#All],12,FALSE)</f>
        <v>#N/A</v>
      </c>
      <c r="BB351" s="328" t="e">
        <f>VLOOKUP($AC351,デモテーブル[#All],13,FALSE)</f>
        <v>#N/A</v>
      </c>
    </row>
    <row r="352" spans="2:54" x14ac:dyDescent="0.15">
      <c r="B352" s="76">
        <v>44819</v>
      </c>
      <c r="C352" s="164">
        <v>351</v>
      </c>
      <c r="D352" s="73" t="s">
        <v>181</v>
      </c>
      <c r="E352" s="328" t="s">
        <v>750</v>
      </c>
      <c r="H352" s="329" t="s">
        <v>765</v>
      </c>
      <c r="I352" s="329"/>
      <c r="J352" s="329"/>
      <c r="K352" s="329"/>
      <c r="L352" s="329"/>
      <c r="M352" s="329"/>
      <c r="N352" s="329"/>
      <c r="O352" s="329"/>
      <c r="Q352" s="318">
        <v>19</v>
      </c>
      <c r="Z352" s="33"/>
      <c r="AA352" s="33"/>
      <c r="AB352" s="330"/>
      <c r="AC352" s="335"/>
      <c r="AD352" s="330" t="e">
        <f>VLOOKUP($AC352,[1]!デモテーブル[#All],2,FALSE)</f>
        <v>#N/A</v>
      </c>
      <c r="AE352" s="330"/>
      <c r="AF352" s="331"/>
      <c r="AG352" s="330"/>
      <c r="AH352" s="332"/>
      <c r="AI352" s="330"/>
      <c r="AJ352" s="332"/>
      <c r="AK352" s="330"/>
      <c r="AL352" s="330"/>
      <c r="AM352" s="330"/>
      <c r="AN352" s="330"/>
      <c r="AO352" s="330"/>
      <c r="AP352" s="323"/>
      <c r="AQ352" s="330"/>
      <c r="AR352" s="323"/>
      <c r="AS352" s="334" t="e">
        <v>#DIV/0!</v>
      </c>
      <c r="AT352" s="85"/>
      <c r="AU352" s="85"/>
      <c r="AV352" s="328" t="e">
        <f>VLOOKUP($AC352,[1]!デモテーブル[#All],3,FALSE)</f>
        <v>#N/A</v>
      </c>
      <c r="AW352" s="328" t="e">
        <f>VLOOKUP($AC352,[1]!デモテーブル[#All],4,FALSE)</f>
        <v>#N/A</v>
      </c>
      <c r="AX352" s="328" t="e">
        <f>VLOOKUP($AC352,[1]!デモテーブル[#All],5,FALSE)</f>
        <v>#N/A</v>
      </c>
      <c r="AY352" s="328" t="e">
        <f>VLOOKUP($AC352,[1]!デモテーブル[#All],6,FALSE)</f>
        <v>#N/A</v>
      </c>
      <c r="AZ352" s="328" t="e">
        <f>VLOOKUP($AC352,[1]!デモテーブル[#All],7,FALSE)</f>
        <v>#N/A</v>
      </c>
      <c r="BA352" s="328" t="e">
        <f>VLOOKUP($AC352,デモテーブル[#All],12,FALSE)</f>
        <v>#N/A</v>
      </c>
      <c r="BB352" s="328" t="e">
        <f>VLOOKUP($AC352,デモテーブル[#All],13,FALSE)</f>
        <v>#N/A</v>
      </c>
    </row>
    <row r="353" spans="2:54" x14ac:dyDescent="0.15">
      <c r="B353" s="76">
        <v>44819</v>
      </c>
      <c r="C353" s="164">
        <v>352</v>
      </c>
      <c r="D353" s="73" t="s">
        <v>181</v>
      </c>
      <c r="E353" s="328" t="s">
        <v>750</v>
      </c>
      <c r="H353" s="329" t="s">
        <v>82</v>
      </c>
      <c r="I353" s="329"/>
      <c r="J353" s="329"/>
      <c r="K353" s="329"/>
      <c r="L353" s="329"/>
      <c r="M353" s="329"/>
      <c r="N353" s="329"/>
      <c r="O353" s="329"/>
      <c r="Q353" s="318">
        <v>20</v>
      </c>
      <c r="Z353" s="33"/>
      <c r="AA353" s="33"/>
      <c r="AB353" s="330"/>
      <c r="AC353" s="335"/>
      <c r="AD353" s="330" t="e">
        <f>VLOOKUP($AC353,[1]!デモテーブル[#All],2,FALSE)</f>
        <v>#N/A</v>
      </c>
      <c r="AE353" s="330"/>
      <c r="AF353" s="331"/>
      <c r="AG353" s="330"/>
      <c r="AH353" s="332"/>
      <c r="AI353" s="330"/>
      <c r="AJ353" s="332"/>
      <c r="AK353" s="330"/>
      <c r="AL353" s="330"/>
      <c r="AM353" s="330"/>
      <c r="AN353" s="330"/>
      <c r="AO353" s="330"/>
      <c r="AP353" s="323"/>
      <c r="AQ353" s="330"/>
      <c r="AR353" s="323"/>
      <c r="AS353" s="334" t="e">
        <v>#DIV/0!</v>
      </c>
      <c r="AT353" s="85"/>
      <c r="AU353" s="85"/>
      <c r="AV353" s="328" t="e">
        <f>VLOOKUP($AC353,[1]!デモテーブル[#All],3,FALSE)</f>
        <v>#N/A</v>
      </c>
      <c r="AW353" s="328" t="e">
        <f>VLOOKUP($AC353,[1]!デモテーブル[#All],4,FALSE)</f>
        <v>#N/A</v>
      </c>
      <c r="AX353" s="328" t="e">
        <f>VLOOKUP($AC353,[1]!デモテーブル[#All],5,FALSE)</f>
        <v>#N/A</v>
      </c>
      <c r="AY353" s="328" t="e">
        <f>VLOOKUP($AC353,[1]!デモテーブル[#All],6,FALSE)</f>
        <v>#N/A</v>
      </c>
      <c r="AZ353" s="328" t="e">
        <f>VLOOKUP($AC353,[1]!デモテーブル[#All],7,FALSE)</f>
        <v>#N/A</v>
      </c>
      <c r="BA353" s="328" t="e">
        <f>VLOOKUP($AC353,デモテーブル[#All],12,FALSE)</f>
        <v>#N/A</v>
      </c>
      <c r="BB353" s="328" t="e">
        <f>VLOOKUP($AC353,デモテーブル[#All],13,FALSE)</f>
        <v>#N/A</v>
      </c>
    </row>
    <row r="354" spans="2:54" x14ac:dyDescent="0.15">
      <c r="B354" s="76">
        <v>44819</v>
      </c>
      <c r="C354" s="164">
        <v>353</v>
      </c>
      <c r="D354" s="73" t="s">
        <v>181</v>
      </c>
      <c r="E354" s="328" t="s">
        <v>750</v>
      </c>
      <c r="H354" s="329" t="s">
        <v>766</v>
      </c>
      <c r="I354" s="329"/>
      <c r="J354" s="329"/>
      <c r="K354" s="329"/>
      <c r="L354" s="329"/>
      <c r="M354" s="329"/>
      <c r="N354" s="329"/>
      <c r="O354" s="329"/>
      <c r="Q354" s="318">
        <v>21</v>
      </c>
      <c r="Z354" s="33"/>
      <c r="AA354" s="33"/>
      <c r="AB354" s="330"/>
      <c r="AC354" s="335"/>
      <c r="AD354" s="330" t="e">
        <f>VLOOKUP($AC354,[1]!デモテーブル[#All],2,FALSE)</f>
        <v>#N/A</v>
      </c>
      <c r="AE354" s="330"/>
      <c r="AF354" s="331"/>
      <c r="AG354" s="330"/>
      <c r="AH354" s="332"/>
      <c r="AI354" s="330"/>
      <c r="AJ354" s="332"/>
      <c r="AK354" s="330"/>
      <c r="AL354" s="330"/>
      <c r="AM354" s="330"/>
      <c r="AN354" s="330"/>
      <c r="AO354" s="330"/>
      <c r="AP354" s="323"/>
      <c r="AQ354" s="330"/>
      <c r="AR354" s="323"/>
      <c r="AS354" s="334" t="e">
        <v>#DIV/0!</v>
      </c>
      <c r="AT354" s="85"/>
      <c r="AU354" s="85"/>
      <c r="AV354" s="328" t="e">
        <f>VLOOKUP($AC354,[1]!デモテーブル[#All],3,FALSE)</f>
        <v>#N/A</v>
      </c>
      <c r="AW354" s="328" t="e">
        <f>VLOOKUP($AC354,[1]!デモテーブル[#All],4,FALSE)</f>
        <v>#N/A</v>
      </c>
      <c r="AX354" s="328" t="e">
        <f>VLOOKUP($AC354,[1]!デモテーブル[#All],5,FALSE)</f>
        <v>#N/A</v>
      </c>
      <c r="AY354" s="328" t="e">
        <f>VLOOKUP($AC354,[1]!デモテーブル[#All],6,FALSE)</f>
        <v>#N/A</v>
      </c>
      <c r="AZ354" s="328" t="e">
        <f>VLOOKUP($AC354,[1]!デモテーブル[#All],7,FALSE)</f>
        <v>#N/A</v>
      </c>
      <c r="BA354" s="328" t="e">
        <f>VLOOKUP($AC354,デモテーブル[#All],12,FALSE)</f>
        <v>#N/A</v>
      </c>
      <c r="BB354" s="328" t="e">
        <f>VLOOKUP($AC354,デモテーブル[#All],13,FALSE)</f>
        <v>#N/A</v>
      </c>
    </row>
    <row r="355" spans="2:54" x14ac:dyDescent="0.15">
      <c r="B355" s="76">
        <v>44819</v>
      </c>
      <c r="C355" s="164">
        <v>354</v>
      </c>
      <c r="D355" s="73" t="s">
        <v>181</v>
      </c>
      <c r="E355" s="328" t="s">
        <v>750</v>
      </c>
      <c r="H355" s="329" t="s">
        <v>767</v>
      </c>
      <c r="I355" s="329"/>
      <c r="J355" s="329"/>
      <c r="K355" s="329"/>
      <c r="L355" s="329"/>
      <c r="M355" s="329"/>
      <c r="N355" s="329"/>
      <c r="O355" s="329"/>
      <c r="Q355" s="318" t="s">
        <v>768</v>
      </c>
      <c r="Z355" s="33"/>
      <c r="AA355" s="33"/>
      <c r="AB355" s="330"/>
      <c r="AC355" s="10" t="str">
        <f>IF(H356="","",TEXT(H356,"@"))</f>
        <v>1476</v>
      </c>
      <c r="AD355" s="330" t="str">
        <f>VLOOKUP($AC355,[1]!デモテーブル[#All],2,FALSE)</f>
        <v>Ｉシェアーズ・コアＪリート</v>
      </c>
      <c r="AE355" s="330" t="s">
        <v>15</v>
      </c>
      <c r="AF355" s="331">
        <f>AP355/AJ355</f>
        <v>29</v>
      </c>
      <c r="AG355" s="330"/>
      <c r="AH355" s="332">
        <f>(AP355-AR355)/AF355</f>
        <v>1723</v>
      </c>
      <c r="AI355" s="330"/>
      <c r="AJ355" s="333">
        <f>VLOOKUP($AC355,テーブル6[#All],5,FALSE)</f>
        <v>2082</v>
      </c>
      <c r="AK355" s="330"/>
      <c r="AL355" s="330"/>
      <c r="AM355" s="330"/>
      <c r="AN355" s="330"/>
      <c r="AO355" s="330"/>
      <c r="AP355" s="323">
        <f>IF(H359="","",VALUE(LEFT(H359,FIND("円",H359)-1)))</f>
        <v>60378</v>
      </c>
      <c r="AQ355" s="330"/>
      <c r="AR355" s="323">
        <f>IF(H361="","",VALUE(LEFT(H361,FIND("円",H361)-1)))</f>
        <v>10411</v>
      </c>
      <c r="AS355" s="334">
        <f t="shared" ref="AS355" si="67">AR355/(AP355-AR355)</f>
        <v>0.20835751596053395</v>
      </c>
      <c r="AT355" s="85"/>
      <c r="AU355" s="85"/>
      <c r="AV355" s="328" t="str">
        <f>VLOOKUP($AC355,[1]!デモテーブル[#All],3,FALSE)</f>
        <v>1株式・投信等</v>
      </c>
      <c r="AW355" s="328" t="str">
        <f>VLOOKUP($AC355,[1]!デモテーブル[#All],4,FALSE)</f>
        <v>1株式</v>
      </c>
      <c r="AX355" s="328" t="str">
        <f>VLOOKUP($AC355,[1]!デモテーブル[#All],5,FALSE)</f>
        <v>不動産</v>
      </c>
      <c r="AY355" s="328" t="str">
        <f>VLOOKUP($AC355,[1]!デモテーブル[#All],6,FALSE)</f>
        <v>Jリート</v>
      </c>
      <c r="AZ355" s="328" t="str">
        <f>VLOOKUP($AC355,[1]!デモテーブル[#All],7,FALSE)</f>
        <v>01 日本円</v>
      </c>
      <c r="BA355" s="328" t="str">
        <f>VLOOKUP($AC355,デモテーブル[#All],12,FALSE)</f>
        <v>リスク・なし</v>
      </c>
      <c r="BB355" s="328" t="str">
        <f>VLOOKUP($AC355,デモテーブル[#All],13,FALSE)</f>
        <v>リスク・有</v>
      </c>
    </row>
    <row r="356" spans="2:54" x14ac:dyDescent="0.15">
      <c r="B356" s="76">
        <v>44819</v>
      </c>
      <c r="C356" s="164">
        <v>355</v>
      </c>
      <c r="D356" s="73" t="s">
        <v>181</v>
      </c>
      <c r="E356" s="328" t="s">
        <v>750</v>
      </c>
      <c r="H356" s="329">
        <v>1476</v>
      </c>
      <c r="I356" s="329"/>
      <c r="J356" s="329"/>
      <c r="K356" s="329"/>
      <c r="L356" s="329"/>
      <c r="M356" s="329"/>
      <c r="N356" s="329"/>
      <c r="O356" s="329"/>
      <c r="Q356" s="318" t="s">
        <v>768</v>
      </c>
      <c r="Z356" s="33"/>
      <c r="AA356" s="33"/>
      <c r="AB356" s="330"/>
      <c r="AC356" s="335"/>
      <c r="AD356" s="330" t="e">
        <f>VLOOKUP($AC356,[1]!デモテーブル[#All],2,FALSE)</f>
        <v>#N/A</v>
      </c>
      <c r="AE356" s="330"/>
      <c r="AF356" s="331"/>
      <c r="AG356" s="330"/>
      <c r="AH356" s="332"/>
      <c r="AI356" s="330"/>
      <c r="AJ356" s="332"/>
      <c r="AK356" s="330"/>
      <c r="AL356" s="330"/>
      <c r="AM356" s="330"/>
      <c r="AN356" s="330"/>
      <c r="AO356" s="330"/>
      <c r="AP356" s="323"/>
      <c r="AQ356" s="330"/>
      <c r="AR356" s="323"/>
      <c r="AS356" s="334" t="e">
        <v>#DIV/0!</v>
      </c>
      <c r="AT356" s="85"/>
      <c r="AU356" s="85"/>
      <c r="AV356" s="328" t="e">
        <f>VLOOKUP($AC356,[1]!デモテーブル[#All],3,FALSE)</f>
        <v>#N/A</v>
      </c>
      <c r="AW356" s="328" t="e">
        <f>VLOOKUP($AC356,[1]!デモテーブル[#All],4,FALSE)</f>
        <v>#N/A</v>
      </c>
      <c r="AX356" s="328" t="e">
        <f>VLOOKUP($AC356,[1]!デモテーブル[#All],5,FALSE)</f>
        <v>#N/A</v>
      </c>
      <c r="AY356" s="328" t="e">
        <f>VLOOKUP($AC356,[1]!デモテーブル[#All],6,FALSE)</f>
        <v>#N/A</v>
      </c>
      <c r="AZ356" s="328" t="e">
        <f>VLOOKUP($AC356,[1]!デモテーブル[#All],7,FALSE)</f>
        <v>#N/A</v>
      </c>
      <c r="BA356" s="328" t="e">
        <f>VLOOKUP($AC356,デモテーブル[#All],12,FALSE)</f>
        <v>#N/A</v>
      </c>
      <c r="BB356" s="328" t="e">
        <f>VLOOKUP($AC356,デモテーブル[#All],13,FALSE)</f>
        <v>#N/A</v>
      </c>
    </row>
    <row r="357" spans="2:54" x14ac:dyDescent="0.15">
      <c r="B357" s="76">
        <v>44819</v>
      </c>
      <c r="C357" s="164">
        <v>356</v>
      </c>
      <c r="D357" s="73" t="s">
        <v>181</v>
      </c>
      <c r="E357" s="328" t="s">
        <v>750</v>
      </c>
      <c r="H357" s="329" t="s">
        <v>767</v>
      </c>
      <c r="I357" s="329"/>
      <c r="J357" s="329"/>
      <c r="K357" s="329"/>
      <c r="L357" s="329"/>
      <c r="M357" s="329"/>
      <c r="N357" s="329"/>
      <c r="O357" s="329"/>
      <c r="Q357" s="318" t="s">
        <v>768</v>
      </c>
      <c r="Z357" s="33"/>
      <c r="AA357" s="33"/>
      <c r="AB357" s="330"/>
      <c r="AC357" s="335"/>
      <c r="AD357" s="330" t="e">
        <f>VLOOKUP($AC357,[1]!デモテーブル[#All],2,FALSE)</f>
        <v>#N/A</v>
      </c>
      <c r="AE357" s="330"/>
      <c r="AF357" s="331"/>
      <c r="AG357" s="330"/>
      <c r="AH357" s="332"/>
      <c r="AI357" s="330"/>
      <c r="AJ357" s="332"/>
      <c r="AK357" s="330"/>
      <c r="AL357" s="330"/>
      <c r="AM357" s="330"/>
      <c r="AN357" s="330"/>
      <c r="AO357" s="330"/>
      <c r="AP357" s="323"/>
      <c r="AQ357" s="330"/>
      <c r="AR357" s="323"/>
      <c r="AS357" s="334" t="e">
        <v>#DIV/0!</v>
      </c>
      <c r="AT357" s="85"/>
      <c r="AU357" s="85"/>
      <c r="AV357" s="328" t="e">
        <f>VLOOKUP($AC357,[1]!デモテーブル[#All],3,FALSE)</f>
        <v>#N/A</v>
      </c>
      <c r="AW357" s="328" t="e">
        <f>VLOOKUP($AC357,[1]!デモテーブル[#All],4,FALSE)</f>
        <v>#N/A</v>
      </c>
      <c r="AX357" s="328" t="e">
        <f>VLOOKUP($AC357,[1]!デモテーブル[#All],5,FALSE)</f>
        <v>#N/A</v>
      </c>
      <c r="AY357" s="328" t="e">
        <f>VLOOKUP($AC357,[1]!デモテーブル[#All],6,FALSE)</f>
        <v>#N/A</v>
      </c>
      <c r="AZ357" s="328" t="e">
        <f>VLOOKUP($AC357,[1]!デモテーブル[#All],7,FALSE)</f>
        <v>#N/A</v>
      </c>
      <c r="BA357" s="328" t="e">
        <f>VLOOKUP($AC357,デモテーブル[#All],12,FALSE)</f>
        <v>#N/A</v>
      </c>
      <c r="BB357" s="328" t="e">
        <f>VLOOKUP($AC357,デモテーブル[#All],13,FALSE)</f>
        <v>#N/A</v>
      </c>
    </row>
    <row r="358" spans="2:54" x14ac:dyDescent="0.15">
      <c r="B358" s="76">
        <v>44819</v>
      </c>
      <c r="C358" s="164">
        <v>357</v>
      </c>
      <c r="D358" s="73" t="s">
        <v>181</v>
      </c>
      <c r="E358" s="328" t="s">
        <v>750</v>
      </c>
      <c r="H358" s="329" t="s">
        <v>81</v>
      </c>
      <c r="I358" s="329"/>
      <c r="J358" s="329"/>
      <c r="K358" s="329"/>
      <c r="L358" s="329"/>
      <c r="M358" s="329"/>
      <c r="N358" s="329"/>
      <c r="O358" s="329"/>
      <c r="Q358" s="318" t="s">
        <v>768</v>
      </c>
      <c r="Z358" s="33"/>
      <c r="AA358" s="33"/>
      <c r="AB358" s="330"/>
      <c r="AC358" s="335"/>
      <c r="AD358" s="330" t="e">
        <f>VLOOKUP($AC358,[1]!デモテーブル[#All],2,FALSE)</f>
        <v>#N/A</v>
      </c>
      <c r="AE358" s="330"/>
      <c r="AF358" s="331"/>
      <c r="AG358" s="330"/>
      <c r="AH358" s="332"/>
      <c r="AI358" s="330"/>
      <c r="AJ358" s="332"/>
      <c r="AK358" s="330"/>
      <c r="AL358" s="330"/>
      <c r="AM358" s="330"/>
      <c r="AN358" s="330"/>
      <c r="AO358" s="330"/>
      <c r="AP358" s="323"/>
      <c r="AQ358" s="330"/>
      <c r="AR358" s="323"/>
      <c r="AS358" s="334" t="e">
        <v>#DIV/0!</v>
      </c>
      <c r="AT358" s="85"/>
      <c r="AU358" s="85"/>
      <c r="AV358" s="328" t="e">
        <f>VLOOKUP($AC358,[1]!デモテーブル[#All],3,FALSE)</f>
        <v>#N/A</v>
      </c>
      <c r="AW358" s="328" t="e">
        <f>VLOOKUP($AC358,[1]!デモテーブル[#All],4,FALSE)</f>
        <v>#N/A</v>
      </c>
      <c r="AX358" s="328" t="e">
        <f>VLOOKUP($AC358,[1]!デモテーブル[#All],5,FALSE)</f>
        <v>#N/A</v>
      </c>
      <c r="AY358" s="328" t="e">
        <f>VLOOKUP($AC358,[1]!デモテーブル[#All],6,FALSE)</f>
        <v>#N/A</v>
      </c>
      <c r="AZ358" s="328" t="e">
        <f>VLOOKUP($AC358,[1]!デモテーブル[#All],7,FALSE)</f>
        <v>#N/A</v>
      </c>
      <c r="BA358" s="328" t="e">
        <f>VLOOKUP($AC358,デモテーブル[#All],12,FALSE)</f>
        <v>#N/A</v>
      </c>
      <c r="BB358" s="328" t="e">
        <f>VLOOKUP($AC358,デモテーブル[#All],13,FALSE)</f>
        <v>#N/A</v>
      </c>
    </row>
    <row r="359" spans="2:54" x14ac:dyDescent="0.15">
      <c r="B359" s="76">
        <v>44819</v>
      </c>
      <c r="C359" s="164">
        <v>358</v>
      </c>
      <c r="D359" s="73" t="s">
        <v>181</v>
      </c>
      <c r="E359" s="328" t="s">
        <v>750</v>
      </c>
      <c r="H359" s="329" t="s">
        <v>769</v>
      </c>
      <c r="I359" s="329"/>
      <c r="J359" s="329"/>
      <c r="K359" s="329"/>
      <c r="L359" s="329"/>
      <c r="M359" s="329"/>
      <c r="N359" s="329"/>
      <c r="O359" s="329"/>
      <c r="Z359" s="33"/>
      <c r="AA359" s="33"/>
      <c r="AB359" s="330"/>
      <c r="AC359" s="335"/>
      <c r="AD359" s="330" t="e">
        <f>VLOOKUP($AC359,[1]!デモテーブル[#All],2,FALSE)</f>
        <v>#N/A</v>
      </c>
      <c r="AE359" s="330"/>
      <c r="AF359" s="331"/>
      <c r="AG359" s="330"/>
      <c r="AH359" s="332"/>
      <c r="AI359" s="330"/>
      <c r="AJ359" s="332"/>
      <c r="AK359" s="330"/>
      <c r="AL359" s="330"/>
      <c r="AM359" s="330"/>
      <c r="AN359" s="330"/>
      <c r="AO359" s="330"/>
      <c r="AP359" s="323"/>
      <c r="AQ359" s="330"/>
      <c r="AR359" s="323"/>
      <c r="AS359" s="334" t="e">
        <v>#DIV/0!</v>
      </c>
      <c r="AT359" s="85"/>
      <c r="AU359" s="85"/>
      <c r="AV359" s="328" t="e">
        <f>VLOOKUP($AC359,[1]!デモテーブル[#All],3,FALSE)</f>
        <v>#N/A</v>
      </c>
      <c r="AW359" s="328" t="e">
        <f>VLOOKUP($AC359,[1]!デモテーブル[#All],4,FALSE)</f>
        <v>#N/A</v>
      </c>
      <c r="AX359" s="328" t="e">
        <f>VLOOKUP($AC359,[1]!デモテーブル[#All],5,FALSE)</f>
        <v>#N/A</v>
      </c>
      <c r="AY359" s="328" t="e">
        <f>VLOOKUP($AC359,[1]!デモテーブル[#All],6,FALSE)</f>
        <v>#N/A</v>
      </c>
      <c r="AZ359" s="328" t="e">
        <f>VLOOKUP($AC359,[1]!デモテーブル[#All],7,FALSE)</f>
        <v>#N/A</v>
      </c>
      <c r="BA359" s="328" t="e">
        <f>VLOOKUP($AC359,デモテーブル[#All],12,FALSE)</f>
        <v>#N/A</v>
      </c>
      <c r="BB359" s="328" t="e">
        <f>VLOOKUP($AC359,デモテーブル[#All],13,FALSE)</f>
        <v>#N/A</v>
      </c>
    </row>
    <row r="360" spans="2:54" x14ac:dyDescent="0.15">
      <c r="B360" s="76">
        <v>44819</v>
      </c>
      <c r="C360" s="164">
        <v>359</v>
      </c>
      <c r="D360" s="73" t="s">
        <v>181</v>
      </c>
      <c r="E360" s="328" t="s">
        <v>750</v>
      </c>
      <c r="H360" s="329" t="s">
        <v>82</v>
      </c>
      <c r="I360" s="329"/>
      <c r="J360" s="329"/>
      <c r="K360" s="329"/>
      <c r="L360" s="329"/>
      <c r="M360" s="329"/>
      <c r="N360" s="329"/>
      <c r="O360" s="329"/>
      <c r="Z360" s="33"/>
      <c r="AA360" s="33"/>
      <c r="AB360" s="330"/>
      <c r="AC360" s="335"/>
      <c r="AD360" s="330" t="e">
        <f>VLOOKUP($AC360,[1]!デモテーブル[#All],2,FALSE)</f>
        <v>#N/A</v>
      </c>
      <c r="AE360" s="330"/>
      <c r="AF360" s="331"/>
      <c r="AG360" s="330"/>
      <c r="AH360" s="332"/>
      <c r="AI360" s="330"/>
      <c r="AJ360" s="332"/>
      <c r="AK360" s="330"/>
      <c r="AL360" s="330"/>
      <c r="AM360" s="330"/>
      <c r="AN360" s="330"/>
      <c r="AO360" s="330"/>
      <c r="AP360" s="323"/>
      <c r="AQ360" s="330"/>
      <c r="AR360" s="323"/>
      <c r="AS360" s="334" t="e">
        <v>#DIV/0!</v>
      </c>
      <c r="AT360" s="85"/>
      <c r="AU360" s="85"/>
      <c r="AV360" s="328" t="e">
        <f>VLOOKUP($AC360,[1]!デモテーブル[#All],3,FALSE)</f>
        <v>#N/A</v>
      </c>
      <c r="AW360" s="328" t="e">
        <f>VLOOKUP($AC360,[1]!デモテーブル[#All],4,FALSE)</f>
        <v>#N/A</v>
      </c>
      <c r="AX360" s="328" t="e">
        <f>VLOOKUP($AC360,[1]!デモテーブル[#All],5,FALSE)</f>
        <v>#N/A</v>
      </c>
      <c r="AY360" s="328" t="e">
        <f>VLOOKUP($AC360,[1]!デモテーブル[#All],6,FALSE)</f>
        <v>#N/A</v>
      </c>
      <c r="AZ360" s="328" t="e">
        <f>VLOOKUP($AC360,[1]!デモテーブル[#All],7,FALSE)</f>
        <v>#N/A</v>
      </c>
      <c r="BA360" s="328" t="e">
        <f>VLOOKUP($AC360,デモテーブル[#All],12,FALSE)</f>
        <v>#N/A</v>
      </c>
      <c r="BB360" s="328" t="e">
        <f>VLOOKUP($AC360,デモテーブル[#All],13,FALSE)</f>
        <v>#N/A</v>
      </c>
    </row>
    <row r="361" spans="2:54" x14ac:dyDescent="0.15">
      <c r="B361" s="76">
        <v>44819</v>
      </c>
      <c r="C361" s="164">
        <v>360</v>
      </c>
      <c r="D361" s="73" t="s">
        <v>181</v>
      </c>
      <c r="E361" s="328" t="s">
        <v>750</v>
      </c>
      <c r="H361" s="329" t="s">
        <v>770</v>
      </c>
      <c r="I361" s="329"/>
      <c r="J361" s="329"/>
      <c r="K361" s="329"/>
      <c r="L361" s="329"/>
      <c r="M361" s="329"/>
      <c r="N361" s="329"/>
      <c r="O361" s="329"/>
      <c r="Z361" s="33"/>
      <c r="AA361" s="33"/>
      <c r="AB361" s="330"/>
      <c r="AC361" s="335"/>
      <c r="AD361" s="330" t="e">
        <f>VLOOKUP($AC361,[1]!デモテーブル[#All],2,FALSE)</f>
        <v>#N/A</v>
      </c>
      <c r="AE361" s="330"/>
      <c r="AF361" s="331"/>
      <c r="AG361" s="330"/>
      <c r="AH361" s="332"/>
      <c r="AI361" s="330"/>
      <c r="AJ361" s="332"/>
      <c r="AK361" s="330"/>
      <c r="AL361" s="330"/>
      <c r="AM361" s="330"/>
      <c r="AN361" s="330"/>
      <c r="AO361" s="330"/>
      <c r="AP361" s="323"/>
      <c r="AQ361" s="330"/>
      <c r="AR361" s="323"/>
      <c r="AS361" s="334" t="e">
        <v>#DIV/0!</v>
      </c>
      <c r="AT361" s="85"/>
      <c r="AU361" s="85"/>
      <c r="AV361" s="328" t="e">
        <f>VLOOKUP($AC361,[1]!デモテーブル[#All],3,FALSE)</f>
        <v>#N/A</v>
      </c>
      <c r="AW361" s="328" t="e">
        <f>VLOOKUP($AC361,[1]!デモテーブル[#All],4,FALSE)</f>
        <v>#N/A</v>
      </c>
      <c r="AX361" s="328" t="e">
        <f>VLOOKUP($AC361,[1]!デモテーブル[#All],5,FALSE)</f>
        <v>#N/A</v>
      </c>
      <c r="AY361" s="328" t="e">
        <f>VLOOKUP($AC361,[1]!デモテーブル[#All],6,FALSE)</f>
        <v>#N/A</v>
      </c>
      <c r="AZ361" s="328" t="e">
        <f>VLOOKUP($AC361,[1]!デモテーブル[#All],7,FALSE)</f>
        <v>#N/A</v>
      </c>
      <c r="BA361" s="328" t="e">
        <f>VLOOKUP($AC361,デモテーブル[#All],12,FALSE)</f>
        <v>#N/A</v>
      </c>
      <c r="BB361" s="328" t="e">
        <f>VLOOKUP($AC361,デモテーブル[#All],13,FALSE)</f>
        <v>#N/A</v>
      </c>
    </row>
    <row r="362" spans="2:54" x14ac:dyDescent="0.15">
      <c r="B362" s="76">
        <v>44819</v>
      </c>
      <c r="C362" s="164">
        <v>361</v>
      </c>
      <c r="D362" s="73" t="s">
        <v>181</v>
      </c>
      <c r="E362" s="328" t="s">
        <v>750</v>
      </c>
      <c r="H362" s="329" t="s">
        <v>771</v>
      </c>
      <c r="I362" s="329"/>
      <c r="J362" s="329"/>
      <c r="K362" s="329"/>
      <c r="L362" s="329"/>
      <c r="M362" s="329"/>
      <c r="N362" s="329"/>
      <c r="O362" s="329"/>
      <c r="Z362" s="33"/>
      <c r="AA362" s="33"/>
      <c r="AB362" s="330"/>
      <c r="AC362" s="10" t="str">
        <f>IF(H363="","",TEXT(H363,"@"))</f>
        <v>1488</v>
      </c>
      <c r="AD362" s="330" t="str">
        <f>VLOOKUP($AC362,[1]!デモテーブル[#All],2,FALSE)</f>
        <v>ダイワ東証ＲＥＩＴ指数</v>
      </c>
      <c r="AE362" s="330" t="s">
        <v>15</v>
      </c>
      <c r="AF362" s="331">
        <f>AP362/AJ362</f>
        <v>31</v>
      </c>
      <c r="AG362" s="330"/>
      <c r="AH362" s="332">
        <f>(AP362-AR362)/AF362</f>
        <v>1740.016129032258</v>
      </c>
      <c r="AI362" s="330"/>
      <c r="AJ362" s="333">
        <f>VLOOKUP($AC362,テーブル6[#All],5,FALSE)</f>
        <v>2067.5</v>
      </c>
      <c r="AK362" s="330"/>
      <c r="AL362" s="330"/>
      <c r="AM362" s="330"/>
      <c r="AN362" s="330"/>
      <c r="AO362" s="330"/>
      <c r="AP362" s="323">
        <f>IF(H366="","",VALUE(LEFT(H366,FIND("円",H366)-1)))</f>
        <v>64092.5</v>
      </c>
      <c r="AQ362" s="330"/>
      <c r="AR362" s="323">
        <f>IF(H368="","",VALUE(LEFT(H368,FIND("円",H368)-1)))</f>
        <v>10152</v>
      </c>
      <c r="AS362" s="334">
        <f t="shared" ref="AS362" si="68">AR362/(AP362-AR362)</f>
        <v>0.18820737664649012</v>
      </c>
      <c r="AT362" s="85"/>
      <c r="AU362" s="85"/>
      <c r="AV362" s="328" t="str">
        <f>VLOOKUP($AC362,[1]!デモテーブル[#All],3,FALSE)</f>
        <v>1株式・投信等</v>
      </c>
      <c r="AW362" s="328" t="str">
        <f>VLOOKUP($AC362,[1]!デモテーブル[#All],4,FALSE)</f>
        <v>1株式</v>
      </c>
      <c r="AX362" s="328" t="str">
        <f>VLOOKUP($AC362,[1]!デモテーブル[#All],5,FALSE)</f>
        <v>不動産</v>
      </c>
      <c r="AY362" s="328" t="str">
        <f>VLOOKUP($AC362,[1]!デモテーブル[#All],6,FALSE)</f>
        <v>Jリート</v>
      </c>
      <c r="AZ362" s="328" t="str">
        <f>VLOOKUP($AC362,[1]!デモテーブル[#All],7,FALSE)</f>
        <v>01 日本円</v>
      </c>
      <c r="BA362" s="328" t="str">
        <f>VLOOKUP($AC362,デモテーブル[#All],12,FALSE)</f>
        <v>リスク・なし</v>
      </c>
      <c r="BB362" s="328" t="str">
        <f>VLOOKUP($AC362,デモテーブル[#All],13,FALSE)</f>
        <v>リスク・有</v>
      </c>
    </row>
    <row r="363" spans="2:54" x14ac:dyDescent="0.15">
      <c r="B363" s="76">
        <v>44819</v>
      </c>
      <c r="C363" s="164">
        <v>362</v>
      </c>
      <c r="D363" s="73" t="s">
        <v>181</v>
      </c>
      <c r="E363" s="328" t="s">
        <v>750</v>
      </c>
      <c r="H363" s="329">
        <v>1488</v>
      </c>
      <c r="I363" s="329"/>
      <c r="J363" s="329"/>
      <c r="K363" s="329"/>
      <c r="L363" s="329"/>
      <c r="M363" s="329"/>
      <c r="N363" s="329"/>
      <c r="O363" s="329"/>
      <c r="Z363" s="33"/>
      <c r="AA363" s="33"/>
      <c r="AB363" s="330"/>
      <c r="AC363" s="335"/>
      <c r="AD363" s="330" t="e">
        <f>VLOOKUP($AC363,[1]!デモテーブル[#All],2,FALSE)</f>
        <v>#N/A</v>
      </c>
      <c r="AE363" s="330"/>
      <c r="AF363" s="331"/>
      <c r="AG363" s="330"/>
      <c r="AH363" s="332"/>
      <c r="AI363" s="330"/>
      <c r="AJ363" s="332"/>
      <c r="AK363" s="330"/>
      <c r="AL363" s="330"/>
      <c r="AM363" s="330"/>
      <c r="AN363" s="330"/>
      <c r="AO363" s="330"/>
      <c r="AP363" s="323"/>
      <c r="AQ363" s="330"/>
      <c r="AR363" s="323"/>
      <c r="AS363" s="334" t="e">
        <v>#DIV/0!</v>
      </c>
      <c r="AT363" s="85"/>
      <c r="AU363" s="85"/>
      <c r="AV363" s="328" t="e">
        <f>VLOOKUP($AC363,[1]!デモテーブル[#All],3,FALSE)</f>
        <v>#N/A</v>
      </c>
      <c r="AW363" s="328" t="e">
        <f>VLOOKUP($AC363,[1]!デモテーブル[#All],4,FALSE)</f>
        <v>#N/A</v>
      </c>
      <c r="AX363" s="328" t="e">
        <f>VLOOKUP($AC363,[1]!デモテーブル[#All],5,FALSE)</f>
        <v>#N/A</v>
      </c>
      <c r="AY363" s="328" t="e">
        <f>VLOOKUP($AC363,[1]!デモテーブル[#All],6,FALSE)</f>
        <v>#N/A</v>
      </c>
      <c r="AZ363" s="328" t="e">
        <f>VLOOKUP($AC363,[1]!デモテーブル[#All],7,FALSE)</f>
        <v>#N/A</v>
      </c>
      <c r="BA363" s="328" t="e">
        <f>VLOOKUP($AC363,デモテーブル[#All],12,FALSE)</f>
        <v>#N/A</v>
      </c>
      <c r="BB363" s="328" t="e">
        <f>VLOOKUP($AC363,デモテーブル[#All],13,FALSE)</f>
        <v>#N/A</v>
      </c>
    </row>
    <row r="364" spans="2:54" x14ac:dyDescent="0.15">
      <c r="B364" s="76">
        <v>44819</v>
      </c>
      <c r="C364" s="164">
        <v>363</v>
      </c>
      <c r="D364" s="73" t="s">
        <v>181</v>
      </c>
      <c r="E364" s="328" t="s">
        <v>750</v>
      </c>
      <c r="H364" s="329" t="s">
        <v>771</v>
      </c>
      <c r="I364" s="329"/>
      <c r="J364" s="329"/>
      <c r="K364" s="329"/>
      <c r="L364" s="329"/>
      <c r="M364" s="329"/>
      <c r="N364" s="329"/>
      <c r="O364" s="329"/>
      <c r="Z364" s="33"/>
      <c r="AA364" s="33"/>
      <c r="AB364" s="330"/>
      <c r="AC364" s="335"/>
      <c r="AD364" s="330" t="e">
        <f>VLOOKUP($AC364,[1]!デモテーブル[#All],2,FALSE)</f>
        <v>#N/A</v>
      </c>
      <c r="AE364" s="330"/>
      <c r="AF364" s="331"/>
      <c r="AG364" s="330"/>
      <c r="AH364" s="332"/>
      <c r="AI364" s="330"/>
      <c r="AJ364" s="332"/>
      <c r="AK364" s="330"/>
      <c r="AL364" s="330"/>
      <c r="AM364" s="330"/>
      <c r="AN364" s="330"/>
      <c r="AO364" s="330"/>
      <c r="AP364" s="323"/>
      <c r="AQ364" s="330"/>
      <c r="AR364" s="323"/>
      <c r="AS364" s="334" t="e">
        <v>#DIV/0!</v>
      </c>
      <c r="AT364" s="85"/>
      <c r="AU364" s="85"/>
      <c r="AV364" s="328" t="e">
        <f>VLOOKUP($AC364,[1]!デモテーブル[#All],3,FALSE)</f>
        <v>#N/A</v>
      </c>
      <c r="AW364" s="328" t="e">
        <f>VLOOKUP($AC364,[1]!デモテーブル[#All],4,FALSE)</f>
        <v>#N/A</v>
      </c>
      <c r="AX364" s="328" t="e">
        <f>VLOOKUP($AC364,[1]!デモテーブル[#All],5,FALSE)</f>
        <v>#N/A</v>
      </c>
      <c r="AY364" s="328" t="e">
        <f>VLOOKUP($AC364,[1]!デモテーブル[#All],6,FALSE)</f>
        <v>#N/A</v>
      </c>
      <c r="AZ364" s="328" t="e">
        <f>VLOOKUP($AC364,[1]!デモテーブル[#All],7,FALSE)</f>
        <v>#N/A</v>
      </c>
      <c r="BA364" s="328" t="e">
        <f>VLOOKUP($AC364,デモテーブル[#All],12,FALSE)</f>
        <v>#N/A</v>
      </c>
      <c r="BB364" s="328" t="e">
        <f>VLOOKUP($AC364,デモテーブル[#All],13,FALSE)</f>
        <v>#N/A</v>
      </c>
    </row>
    <row r="365" spans="2:54" x14ac:dyDescent="0.15">
      <c r="B365" s="76">
        <v>44819</v>
      </c>
      <c r="C365" s="164">
        <v>364</v>
      </c>
      <c r="D365" s="73" t="s">
        <v>181</v>
      </c>
      <c r="E365" s="328" t="s">
        <v>750</v>
      </c>
      <c r="H365" s="329" t="s">
        <v>81</v>
      </c>
      <c r="I365" s="329"/>
      <c r="J365" s="329"/>
      <c r="K365" s="329"/>
      <c r="L365" s="329"/>
      <c r="M365" s="329"/>
      <c r="N365" s="329"/>
      <c r="O365" s="329"/>
      <c r="Z365" s="33"/>
      <c r="AA365" s="33"/>
      <c r="AB365" s="330"/>
      <c r="AC365" s="335"/>
      <c r="AD365" s="330" t="e">
        <f>VLOOKUP($AC365,[1]!デモテーブル[#All],2,FALSE)</f>
        <v>#N/A</v>
      </c>
      <c r="AE365" s="330"/>
      <c r="AF365" s="331"/>
      <c r="AG365" s="330"/>
      <c r="AH365" s="332"/>
      <c r="AI365" s="330"/>
      <c r="AJ365" s="332"/>
      <c r="AK365" s="330"/>
      <c r="AL365" s="330"/>
      <c r="AM365" s="330"/>
      <c r="AN365" s="330"/>
      <c r="AO365" s="330"/>
      <c r="AP365" s="323"/>
      <c r="AQ365" s="330"/>
      <c r="AR365" s="323"/>
      <c r="AS365" s="334" t="e">
        <v>#DIV/0!</v>
      </c>
      <c r="AT365" s="85"/>
      <c r="AU365" s="85"/>
      <c r="AV365" s="328" t="e">
        <f>VLOOKUP($AC365,[1]!デモテーブル[#All],3,FALSE)</f>
        <v>#N/A</v>
      </c>
      <c r="AW365" s="328" t="e">
        <f>VLOOKUP($AC365,[1]!デモテーブル[#All],4,FALSE)</f>
        <v>#N/A</v>
      </c>
      <c r="AX365" s="328" t="e">
        <f>VLOOKUP($AC365,[1]!デモテーブル[#All],5,FALSE)</f>
        <v>#N/A</v>
      </c>
      <c r="AY365" s="328" t="e">
        <f>VLOOKUP($AC365,[1]!デモテーブル[#All],6,FALSE)</f>
        <v>#N/A</v>
      </c>
      <c r="AZ365" s="328" t="e">
        <f>VLOOKUP($AC365,[1]!デモテーブル[#All],7,FALSE)</f>
        <v>#N/A</v>
      </c>
      <c r="BA365" s="328" t="e">
        <f>VLOOKUP($AC365,デモテーブル[#All],12,FALSE)</f>
        <v>#N/A</v>
      </c>
      <c r="BB365" s="328" t="e">
        <f>VLOOKUP($AC365,デモテーブル[#All],13,FALSE)</f>
        <v>#N/A</v>
      </c>
    </row>
    <row r="366" spans="2:54" x14ac:dyDescent="0.15">
      <c r="B366" s="76">
        <v>44819</v>
      </c>
      <c r="C366" s="164">
        <v>365</v>
      </c>
      <c r="D366" s="73" t="s">
        <v>181</v>
      </c>
      <c r="E366" s="328" t="s">
        <v>750</v>
      </c>
      <c r="H366" s="329" t="s">
        <v>772</v>
      </c>
      <c r="I366" s="329"/>
      <c r="J366" s="329"/>
      <c r="K366" s="329"/>
      <c r="L366" s="329"/>
      <c r="M366" s="329"/>
      <c r="N366" s="329"/>
      <c r="O366" s="329"/>
      <c r="Z366" s="33"/>
      <c r="AA366" s="33"/>
      <c r="AB366" s="330"/>
      <c r="AC366" s="335"/>
      <c r="AD366" s="330" t="e">
        <f>VLOOKUP($AC366,[1]!デモテーブル[#All],2,FALSE)</f>
        <v>#N/A</v>
      </c>
      <c r="AE366" s="330"/>
      <c r="AF366" s="331"/>
      <c r="AG366" s="330"/>
      <c r="AH366" s="332"/>
      <c r="AI366" s="330"/>
      <c r="AJ366" s="332"/>
      <c r="AK366" s="330"/>
      <c r="AL366" s="330"/>
      <c r="AM366" s="330"/>
      <c r="AN366" s="330"/>
      <c r="AO366" s="330"/>
      <c r="AP366" s="323"/>
      <c r="AQ366" s="330"/>
      <c r="AR366" s="323"/>
      <c r="AS366" s="334" t="e">
        <v>#DIV/0!</v>
      </c>
      <c r="AT366" s="85"/>
      <c r="AU366" s="85"/>
      <c r="AV366" s="328" t="e">
        <f>VLOOKUP($AC366,[1]!デモテーブル[#All],3,FALSE)</f>
        <v>#N/A</v>
      </c>
      <c r="AW366" s="328" t="e">
        <f>VLOOKUP($AC366,[1]!デモテーブル[#All],4,FALSE)</f>
        <v>#N/A</v>
      </c>
      <c r="AX366" s="328" t="e">
        <f>VLOOKUP($AC366,[1]!デモテーブル[#All],5,FALSE)</f>
        <v>#N/A</v>
      </c>
      <c r="AY366" s="328" t="e">
        <f>VLOOKUP($AC366,[1]!デモテーブル[#All],6,FALSE)</f>
        <v>#N/A</v>
      </c>
      <c r="AZ366" s="328" t="e">
        <f>VLOOKUP($AC366,[1]!デモテーブル[#All],7,FALSE)</f>
        <v>#N/A</v>
      </c>
      <c r="BA366" s="328" t="e">
        <f>VLOOKUP($AC366,デモテーブル[#All],12,FALSE)</f>
        <v>#N/A</v>
      </c>
      <c r="BB366" s="328" t="e">
        <f>VLOOKUP($AC366,デモテーブル[#All],13,FALSE)</f>
        <v>#N/A</v>
      </c>
    </row>
    <row r="367" spans="2:54" x14ac:dyDescent="0.15">
      <c r="B367" s="76">
        <v>44819</v>
      </c>
      <c r="C367" s="164">
        <v>366</v>
      </c>
      <c r="D367" s="73" t="s">
        <v>181</v>
      </c>
      <c r="E367" s="328" t="s">
        <v>750</v>
      </c>
      <c r="H367" s="329" t="s">
        <v>82</v>
      </c>
      <c r="I367" s="329"/>
      <c r="J367" s="329"/>
      <c r="K367" s="329"/>
      <c r="L367" s="329"/>
      <c r="M367" s="329"/>
      <c r="N367" s="329"/>
      <c r="O367" s="329"/>
      <c r="Z367" s="33"/>
      <c r="AA367" s="33"/>
      <c r="AB367" s="330"/>
      <c r="AC367" s="335"/>
      <c r="AD367" s="330" t="e">
        <f>VLOOKUP($AC367,[1]!デモテーブル[#All],2,FALSE)</f>
        <v>#N/A</v>
      </c>
      <c r="AE367" s="330"/>
      <c r="AF367" s="331"/>
      <c r="AG367" s="330"/>
      <c r="AH367" s="332"/>
      <c r="AI367" s="330"/>
      <c r="AJ367" s="332"/>
      <c r="AK367" s="330"/>
      <c r="AL367" s="330"/>
      <c r="AM367" s="330"/>
      <c r="AN367" s="330"/>
      <c r="AO367" s="330"/>
      <c r="AP367" s="323"/>
      <c r="AQ367" s="330"/>
      <c r="AR367" s="323"/>
      <c r="AS367" s="334" t="e">
        <v>#DIV/0!</v>
      </c>
      <c r="AT367" s="85"/>
      <c r="AU367" s="85"/>
      <c r="AV367" s="328" t="e">
        <f>VLOOKUP($AC367,[1]!デモテーブル[#All],3,FALSE)</f>
        <v>#N/A</v>
      </c>
      <c r="AW367" s="328" t="e">
        <f>VLOOKUP($AC367,[1]!デモテーブル[#All],4,FALSE)</f>
        <v>#N/A</v>
      </c>
      <c r="AX367" s="328" t="e">
        <f>VLOOKUP($AC367,[1]!デモテーブル[#All],5,FALSE)</f>
        <v>#N/A</v>
      </c>
      <c r="AY367" s="328" t="e">
        <f>VLOOKUP($AC367,[1]!デモテーブル[#All],6,FALSE)</f>
        <v>#N/A</v>
      </c>
      <c r="AZ367" s="328" t="e">
        <f>VLOOKUP($AC367,[1]!デモテーブル[#All],7,FALSE)</f>
        <v>#N/A</v>
      </c>
      <c r="BA367" s="328" t="e">
        <f>VLOOKUP($AC367,デモテーブル[#All],12,FALSE)</f>
        <v>#N/A</v>
      </c>
      <c r="BB367" s="328" t="e">
        <f>VLOOKUP($AC367,デモテーブル[#All],13,FALSE)</f>
        <v>#N/A</v>
      </c>
    </row>
    <row r="368" spans="2:54" x14ac:dyDescent="0.15">
      <c r="B368" s="76">
        <v>44819</v>
      </c>
      <c r="C368" s="164">
        <v>367</v>
      </c>
      <c r="D368" s="73" t="s">
        <v>181</v>
      </c>
      <c r="E368" s="328" t="s">
        <v>750</v>
      </c>
      <c r="H368" s="329" t="s">
        <v>773</v>
      </c>
      <c r="I368" s="329"/>
      <c r="J368" s="329"/>
      <c r="K368" s="329"/>
      <c r="L368" s="329"/>
      <c r="M368" s="329"/>
      <c r="N368" s="329"/>
      <c r="O368" s="329"/>
      <c r="Z368" s="33"/>
      <c r="AA368" s="33"/>
      <c r="AB368" s="330"/>
      <c r="AC368" s="335"/>
      <c r="AD368" s="330" t="e">
        <f>VLOOKUP($AC368,[1]!デモテーブル[#All],2,FALSE)</f>
        <v>#N/A</v>
      </c>
      <c r="AE368" s="330"/>
      <c r="AF368" s="331"/>
      <c r="AG368" s="330"/>
      <c r="AH368" s="332"/>
      <c r="AI368" s="330"/>
      <c r="AJ368" s="332"/>
      <c r="AK368" s="330"/>
      <c r="AL368" s="330"/>
      <c r="AM368" s="330"/>
      <c r="AN368" s="330"/>
      <c r="AO368" s="330"/>
      <c r="AP368" s="323"/>
      <c r="AQ368" s="330"/>
      <c r="AR368" s="323"/>
      <c r="AS368" s="334" t="e">
        <v>#DIV/0!</v>
      </c>
      <c r="AT368" s="85"/>
      <c r="AU368" s="85"/>
      <c r="AV368" s="328" t="e">
        <f>VLOOKUP($AC368,[1]!デモテーブル[#All],3,FALSE)</f>
        <v>#N/A</v>
      </c>
      <c r="AW368" s="328" t="e">
        <f>VLOOKUP($AC368,[1]!デモテーブル[#All],4,FALSE)</f>
        <v>#N/A</v>
      </c>
      <c r="AX368" s="328" t="e">
        <f>VLOOKUP($AC368,[1]!デモテーブル[#All],5,FALSE)</f>
        <v>#N/A</v>
      </c>
      <c r="AY368" s="328" t="e">
        <f>VLOOKUP($AC368,[1]!デモテーブル[#All],6,FALSE)</f>
        <v>#N/A</v>
      </c>
      <c r="AZ368" s="328" t="e">
        <f>VLOOKUP($AC368,[1]!デモテーブル[#All],7,FALSE)</f>
        <v>#N/A</v>
      </c>
      <c r="BA368" s="328" t="e">
        <f>VLOOKUP($AC368,デモテーブル[#All],12,FALSE)</f>
        <v>#N/A</v>
      </c>
      <c r="BB368" s="328" t="e">
        <f>VLOOKUP($AC368,デモテーブル[#All],13,FALSE)</f>
        <v>#N/A</v>
      </c>
    </row>
    <row r="369" spans="2:54" x14ac:dyDescent="0.15">
      <c r="B369" s="76">
        <v>44819</v>
      </c>
      <c r="C369" s="164">
        <v>368</v>
      </c>
      <c r="D369" s="73" t="s">
        <v>181</v>
      </c>
      <c r="E369" s="328" t="s">
        <v>750</v>
      </c>
      <c r="H369" s="329" t="s">
        <v>774</v>
      </c>
      <c r="I369" s="329"/>
      <c r="J369" s="329"/>
      <c r="K369" s="329"/>
      <c r="L369" s="329"/>
      <c r="M369" s="329"/>
      <c r="N369" s="329"/>
      <c r="O369" s="329"/>
      <c r="Z369" s="33"/>
      <c r="AA369" s="33"/>
      <c r="AB369" s="330"/>
      <c r="AC369" s="10" t="str">
        <f>IF(H370="","",TEXT(H370,"@"))</f>
        <v>1541</v>
      </c>
      <c r="AD369" s="330" t="str">
        <f>VLOOKUP($AC369,[1]!デモテーブル[#All],2,FALSE)</f>
        <v>純プラチナ上場信託</v>
      </c>
      <c r="AE369" s="330" t="s">
        <v>15</v>
      </c>
      <c r="AF369" s="331">
        <f>AP369/AJ369</f>
        <v>14</v>
      </c>
      <c r="AG369" s="330"/>
      <c r="AH369" s="332">
        <f>(AP369-AR369)/AF369</f>
        <v>3147</v>
      </c>
      <c r="AI369" s="330"/>
      <c r="AJ369" s="333">
        <f>VLOOKUP($AC369,テーブル6[#All],5,FALSE)</f>
        <v>3800</v>
      </c>
      <c r="AK369" s="330"/>
      <c r="AL369" s="330"/>
      <c r="AM369" s="330"/>
      <c r="AN369" s="330"/>
      <c r="AO369" s="330"/>
      <c r="AP369" s="323">
        <f>IF(H373="","",VALUE(LEFT(H373,FIND("円",H373)-1)))</f>
        <v>53200</v>
      </c>
      <c r="AQ369" s="330"/>
      <c r="AR369" s="323">
        <f>IF(H375="","",VALUE(LEFT(H375,FIND("円",H375)-1)))</f>
        <v>9142</v>
      </c>
      <c r="AS369" s="334">
        <f t="shared" ref="AS369" si="69">AR369/(AP369-AR369)</f>
        <v>0.20749920559262791</v>
      </c>
      <c r="AT369" s="85"/>
      <c r="AU369" s="85"/>
      <c r="AV369" s="328" t="str">
        <f>VLOOKUP($AC369,[1]!デモテーブル[#All],3,FALSE)</f>
        <v>3貴金属･ｺﾓ・仮通</v>
      </c>
      <c r="AW369" s="328" t="str">
        <f>VLOOKUP($AC369,[1]!デモテーブル[#All],4,FALSE)</f>
        <v>3貴金属</v>
      </c>
      <c r="AX369" s="328" t="str">
        <f>VLOOKUP($AC369,[1]!デモテーブル[#All],5,FALSE)</f>
        <v>プラチナ</v>
      </c>
      <c r="AY369" s="328" t="str">
        <f>VLOOKUP($AC369,[1]!デモテーブル[#All],6,FALSE)</f>
        <v>国内・プラチナ</v>
      </c>
      <c r="AZ369" s="328" t="str">
        <f>VLOOKUP($AC369,[1]!デモテーブル[#All],7,FALSE)</f>
        <v>01 日本円</v>
      </c>
      <c r="BA369" s="328" t="str">
        <f>VLOOKUP($AC369,デモテーブル[#All],12,FALSE)</f>
        <v>リスク・なし</v>
      </c>
      <c r="BB369" s="328" t="str">
        <f>VLOOKUP($AC369,デモテーブル[#All],13,FALSE)</f>
        <v>リスク・なし</v>
      </c>
    </row>
    <row r="370" spans="2:54" x14ac:dyDescent="0.15">
      <c r="B370" s="76">
        <v>44819</v>
      </c>
      <c r="C370" s="164">
        <v>369</v>
      </c>
      <c r="D370" s="73" t="s">
        <v>181</v>
      </c>
      <c r="E370" s="328" t="s">
        <v>750</v>
      </c>
      <c r="H370" s="329">
        <v>1541</v>
      </c>
      <c r="I370" s="329"/>
      <c r="J370" s="329"/>
      <c r="K370" s="329"/>
      <c r="L370" s="329"/>
      <c r="M370" s="329"/>
      <c r="N370" s="329"/>
      <c r="O370" s="329"/>
      <c r="Z370" s="33"/>
      <c r="AA370" s="33"/>
      <c r="AB370" s="330"/>
      <c r="AC370" s="335"/>
      <c r="AD370" s="330" t="e">
        <f>VLOOKUP($AC370,[1]!デモテーブル[#All],2,FALSE)</f>
        <v>#N/A</v>
      </c>
      <c r="AE370" s="330"/>
      <c r="AF370" s="331"/>
      <c r="AG370" s="330"/>
      <c r="AH370" s="332"/>
      <c r="AI370" s="330"/>
      <c r="AJ370" s="332"/>
      <c r="AK370" s="330"/>
      <c r="AL370" s="330"/>
      <c r="AM370" s="330"/>
      <c r="AN370" s="330"/>
      <c r="AO370" s="330"/>
      <c r="AP370" s="323"/>
      <c r="AQ370" s="330"/>
      <c r="AR370" s="323"/>
      <c r="AS370" s="334" t="e">
        <v>#DIV/0!</v>
      </c>
      <c r="AT370" s="85"/>
      <c r="AU370" s="85"/>
      <c r="AV370" s="328" t="e">
        <f>VLOOKUP($AC370,[1]!デモテーブル[#All],3,FALSE)</f>
        <v>#N/A</v>
      </c>
      <c r="AW370" s="328" t="e">
        <f>VLOOKUP($AC370,[1]!デモテーブル[#All],4,FALSE)</f>
        <v>#N/A</v>
      </c>
      <c r="AX370" s="328" t="e">
        <f>VLOOKUP($AC370,[1]!デモテーブル[#All],5,FALSE)</f>
        <v>#N/A</v>
      </c>
      <c r="AY370" s="328" t="e">
        <f>VLOOKUP($AC370,[1]!デモテーブル[#All],6,FALSE)</f>
        <v>#N/A</v>
      </c>
      <c r="AZ370" s="328" t="e">
        <f>VLOOKUP($AC370,[1]!デモテーブル[#All],7,FALSE)</f>
        <v>#N/A</v>
      </c>
      <c r="BA370" s="328" t="e">
        <f>VLOOKUP($AC370,デモテーブル[#All],12,FALSE)</f>
        <v>#N/A</v>
      </c>
      <c r="BB370" s="328" t="e">
        <f>VLOOKUP($AC370,デモテーブル[#All],13,FALSE)</f>
        <v>#N/A</v>
      </c>
    </row>
    <row r="371" spans="2:54" x14ac:dyDescent="0.15">
      <c r="B371" s="76">
        <v>44819</v>
      </c>
      <c r="C371" s="164">
        <v>370</v>
      </c>
      <c r="D371" s="73" t="s">
        <v>181</v>
      </c>
      <c r="E371" s="328" t="s">
        <v>750</v>
      </c>
      <c r="H371" s="329" t="s">
        <v>774</v>
      </c>
      <c r="I371" s="329"/>
      <c r="J371" s="329"/>
      <c r="K371" s="329"/>
      <c r="L371" s="329"/>
      <c r="M371" s="329"/>
      <c r="N371" s="329"/>
      <c r="O371" s="329"/>
      <c r="Z371" s="33"/>
      <c r="AA371" s="33"/>
      <c r="AB371" s="330"/>
      <c r="AC371" s="335"/>
      <c r="AD371" s="330" t="e">
        <f>VLOOKUP($AC371,[1]!デモテーブル[#All],2,FALSE)</f>
        <v>#N/A</v>
      </c>
      <c r="AE371" s="330"/>
      <c r="AF371" s="331"/>
      <c r="AG371" s="330"/>
      <c r="AH371" s="332"/>
      <c r="AI371" s="330"/>
      <c r="AJ371" s="332"/>
      <c r="AK371" s="330"/>
      <c r="AL371" s="330"/>
      <c r="AM371" s="330"/>
      <c r="AN371" s="330"/>
      <c r="AO371" s="330"/>
      <c r="AP371" s="323"/>
      <c r="AQ371" s="330"/>
      <c r="AR371" s="323"/>
      <c r="AS371" s="334" t="e">
        <v>#DIV/0!</v>
      </c>
      <c r="AT371" s="85"/>
      <c r="AU371" s="85"/>
      <c r="AV371" s="328" t="e">
        <f>VLOOKUP($AC371,[1]!デモテーブル[#All],3,FALSE)</f>
        <v>#N/A</v>
      </c>
      <c r="AW371" s="328" t="e">
        <f>VLOOKUP($AC371,[1]!デモテーブル[#All],4,FALSE)</f>
        <v>#N/A</v>
      </c>
      <c r="AX371" s="328" t="e">
        <f>VLOOKUP($AC371,[1]!デモテーブル[#All],5,FALSE)</f>
        <v>#N/A</v>
      </c>
      <c r="AY371" s="328" t="e">
        <f>VLOOKUP($AC371,[1]!デモテーブル[#All],6,FALSE)</f>
        <v>#N/A</v>
      </c>
      <c r="AZ371" s="328" t="e">
        <f>VLOOKUP($AC371,[1]!デモテーブル[#All],7,FALSE)</f>
        <v>#N/A</v>
      </c>
      <c r="BA371" s="328" t="e">
        <f>VLOOKUP($AC371,デモテーブル[#All],12,FALSE)</f>
        <v>#N/A</v>
      </c>
      <c r="BB371" s="328" t="e">
        <f>VLOOKUP($AC371,デモテーブル[#All],13,FALSE)</f>
        <v>#N/A</v>
      </c>
    </row>
    <row r="372" spans="2:54" x14ac:dyDescent="0.15">
      <c r="B372" s="76">
        <v>44819</v>
      </c>
      <c r="C372" s="164">
        <v>371</v>
      </c>
      <c r="D372" s="73" t="s">
        <v>181</v>
      </c>
      <c r="E372" s="328" t="s">
        <v>750</v>
      </c>
      <c r="H372" s="329" t="s">
        <v>81</v>
      </c>
      <c r="I372" s="329"/>
      <c r="J372" s="329"/>
      <c r="K372" s="329"/>
      <c r="L372" s="329"/>
      <c r="M372" s="329"/>
      <c r="N372" s="329"/>
      <c r="O372" s="329"/>
      <c r="Z372" s="33"/>
      <c r="AA372" s="33"/>
      <c r="AB372" s="330"/>
      <c r="AC372" s="335"/>
      <c r="AD372" s="330" t="e">
        <f>VLOOKUP($AC372,[1]!デモテーブル[#All],2,FALSE)</f>
        <v>#N/A</v>
      </c>
      <c r="AE372" s="330"/>
      <c r="AF372" s="331"/>
      <c r="AG372" s="330"/>
      <c r="AH372" s="332"/>
      <c r="AI372" s="330"/>
      <c r="AJ372" s="332"/>
      <c r="AK372" s="330"/>
      <c r="AL372" s="330"/>
      <c r="AM372" s="330"/>
      <c r="AN372" s="330"/>
      <c r="AO372" s="330"/>
      <c r="AP372" s="323"/>
      <c r="AQ372" s="330"/>
      <c r="AR372" s="323"/>
      <c r="AS372" s="334" t="e">
        <v>#DIV/0!</v>
      </c>
      <c r="AT372" s="85"/>
      <c r="AU372" s="85"/>
      <c r="AV372" s="328" t="e">
        <f>VLOOKUP($AC372,[1]!デモテーブル[#All],3,FALSE)</f>
        <v>#N/A</v>
      </c>
      <c r="AW372" s="328" t="e">
        <f>VLOOKUP($AC372,[1]!デモテーブル[#All],4,FALSE)</f>
        <v>#N/A</v>
      </c>
      <c r="AX372" s="328" t="e">
        <f>VLOOKUP($AC372,[1]!デモテーブル[#All],5,FALSE)</f>
        <v>#N/A</v>
      </c>
      <c r="AY372" s="328" t="e">
        <f>VLOOKUP($AC372,[1]!デモテーブル[#All],6,FALSE)</f>
        <v>#N/A</v>
      </c>
      <c r="AZ372" s="328" t="e">
        <f>VLOOKUP($AC372,[1]!デモテーブル[#All],7,FALSE)</f>
        <v>#N/A</v>
      </c>
      <c r="BA372" s="328" t="e">
        <f>VLOOKUP($AC372,デモテーブル[#All],12,FALSE)</f>
        <v>#N/A</v>
      </c>
      <c r="BB372" s="328" t="e">
        <f>VLOOKUP($AC372,デモテーブル[#All],13,FALSE)</f>
        <v>#N/A</v>
      </c>
    </row>
    <row r="373" spans="2:54" x14ac:dyDescent="0.15">
      <c r="B373" s="76">
        <v>44819</v>
      </c>
      <c r="C373" s="164">
        <v>372</v>
      </c>
      <c r="D373" s="73" t="s">
        <v>181</v>
      </c>
      <c r="E373" s="328" t="s">
        <v>750</v>
      </c>
      <c r="H373" s="329" t="s">
        <v>775</v>
      </c>
      <c r="I373" s="329"/>
      <c r="J373" s="329"/>
      <c r="K373" s="329"/>
      <c r="L373" s="329"/>
      <c r="M373" s="329"/>
      <c r="N373" s="329"/>
      <c r="O373" s="329"/>
      <c r="Z373" s="33"/>
      <c r="AA373" s="33"/>
      <c r="AB373" s="330"/>
      <c r="AC373" s="335"/>
      <c r="AD373" s="330" t="e">
        <f>VLOOKUP($AC373,[1]!デモテーブル[#All],2,FALSE)</f>
        <v>#N/A</v>
      </c>
      <c r="AE373" s="330"/>
      <c r="AF373" s="331"/>
      <c r="AG373" s="330"/>
      <c r="AH373" s="332"/>
      <c r="AI373" s="330"/>
      <c r="AJ373" s="332"/>
      <c r="AK373" s="330"/>
      <c r="AL373" s="330"/>
      <c r="AM373" s="330"/>
      <c r="AN373" s="330"/>
      <c r="AO373" s="330"/>
      <c r="AP373" s="323"/>
      <c r="AQ373" s="330"/>
      <c r="AR373" s="323"/>
      <c r="AS373" s="334" t="e">
        <v>#DIV/0!</v>
      </c>
      <c r="AT373" s="85"/>
      <c r="AU373" s="85"/>
      <c r="AV373" s="328" t="e">
        <f>VLOOKUP($AC373,[1]!デモテーブル[#All],3,FALSE)</f>
        <v>#N/A</v>
      </c>
      <c r="AW373" s="328" t="e">
        <f>VLOOKUP($AC373,[1]!デモテーブル[#All],4,FALSE)</f>
        <v>#N/A</v>
      </c>
      <c r="AX373" s="328" t="e">
        <f>VLOOKUP($AC373,[1]!デモテーブル[#All],5,FALSE)</f>
        <v>#N/A</v>
      </c>
      <c r="AY373" s="328" t="e">
        <f>VLOOKUP($AC373,[1]!デモテーブル[#All],6,FALSE)</f>
        <v>#N/A</v>
      </c>
      <c r="AZ373" s="328" t="e">
        <f>VLOOKUP($AC373,[1]!デモテーブル[#All],7,FALSE)</f>
        <v>#N/A</v>
      </c>
      <c r="BA373" s="328" t="e">
        <f>VLOOKUP($AC373,デモテーブル[#All],12,FALSE)</f>
        <v>#N/A</v>
      </c>
      <c r="BB373" s="328" t="e">
        <f>VLOOKUP($AC373,デモテーブル[#All],13,FALSE)</f>
        <v>#N/A</v>
      </c>
    </row>
    <row r="374" spans="2:54" x14ac:dyDescent="0.15">
      <c r="B374" s="76">
        <v>44819</v>
      </c>
      <c r="C374" s="164">
        <v>373</v>
      </c>
      <c r="D374" s="73" t="s">
        <v>181</v>
      </c>
      <c r="E374" s="328" t="s">
        <v>750</v>
      </c>
      <c r="H374" s="329" t="s">
        <v>82</v>
      </c>
      <c r="I374" s="329"/>
      <c r="J374" s="329"/>
      <c r="K374" s="329"/>
      <c r="L374" s="329"/>
      <c r="M374" s="329"/>
      <c r="N374" s="329"/>
      <c r="O374" s="329"/>
      <c r="Z374" s="33"/>
      <c r="AA374" s="33"/>
      <c r="AB374" s="330"/>
      <c r="AC374" s="335"/>
      <c r="AD374" s="330" t="e">
        <f>VLOOKUP($AC374,[1]!デモテーブル[#All],2,FALSE)</f>
        <v>#N/A</v>
      </c>
      <c r="AE374" s="330"/>
      <c r="AF374" s="331"/>
      <c r="AG374" s="330"/>
      <c r="AH374" s="332"/>
      <c r="AI374" s="330"/>
      <c r="AJ374" s="332"/>
      <c r="AK374" s="330"/>
      <c r="AL374" s="330"/>
      <c r="AM374" s="330"/>
      <c r="AN374" s="330"/>
      <c r="AO374" s="330"/>
      <c r="AP374" s="323"/>
      <c r="AQ374" s="330"/>
      <c r="AR374" s="323"/>
      <c r="AS374" s="334" t="e">
        <v>#DIV/0!</v>
      </c>
      <c r="AT374" s="85"/>
      <c r="AU374" s="85"/>
      <c r="AV374" s="328" t="e">
        <f>VLOOKUP($AC374,[1]!デモテーブル[#All],3,FALSE)</f>
        <v>#N/A</v>
      </c>
      <c r="AW374" s="328" t="e">
        <f>VLOOKUP($AC374,[1]!デモテーブル[#All],4,FALSE)</f>
        <v>#N/A</v>
      </c>
      <c r="AX374" s="328" t="e">
        <f>VLOOKUP($AC374,[1]!デモテーブル[#All],5,FALSE)</f>
        <v>#N/A</v>
      </c>
      <c r="AY374" s="328" t="e">
        <f>VLOOKUP($AC374,[1]!デモテーブル[#All],6,FALSE)</f>
        <v>#N/A</v>
      </c>
      <c r="AZ374" s="328" t="e">
        <f>VLOOKUP($AC374,[1]!デモテーブル[#All],7,FALSE)</f>
        <v>#N/A</v>
      </c>
      <c r="BA374" s="328" t="e">
        <f>VLOOKUP($AC374,デモテーブル[#All],12,FALSE)</f>
        <v>#N/A</v>
      </c>
      <c r="BB374" s="328" t="e">
        <f>VLOOKUP($AC374,デモテーブル[#All],13,FALSE)</f>
        <v>#N/A</v>
      </c>
    </row>
    <row r="375" spans="2:54" x14ac:dyDescent="0.15">
      <c r="B375" s="76">
        <v>44819</v>
      </c>
      <c r="C375" s="164">
        <v>374</v>
      </c>
      <c r="D375" s="73" t="s">
        <v>181</v>
      </c>
      <c r="E375" s="328" t="s">
        <v>750</v>
      </c>
      <c r="H375" s="329" t="s">
        <v>776</v>
      </c>
      <c r="I375" s="329"/>
      <c r="J375" s="329"/>
      <c r="K375" s="329"/>
      <c r="L375" s="329"/>
      <c r="M375" s="329"/>
      <c r="N375" s="329"/>
      <c r="O375" s="329"/>
      <c r="Z375" s="33"/>
      <c r="AA375" s="33"/>
      <c r="AB375" s="330"/>
      <c r="AC375" s="335"/>
      <c r="AD375" s="330" t="e">
        <f>VLOOKUP($AC375,[1]!デモテーブル[#All],2,FALSE)</f>
        <v>#N/A</v>
      </c>
      <c r="AE375" s="330"/>
      <c r="AF375" s="331"/>
      <c r="AG375" s="330"/>
      <c r="AH375" s="332"/>
      <c r="AI375" s="330"/>
      <c r="AJ375" s="332"/>
      <c r="AK375" s="330"/>
      <c r="AL375" s="330"/>
      <c r="AM375" s="330"/>
      <c r="AN375" s="330"/>
      <c r="AO375" s="330"/>
      <c r="AP375" s="323"/>
      <c r="AQ375" s="330"/>
      <c r="AR375" s="323"/>
      <c r="AS375" s="334" t="e">
        <v>#DIV/0!</v>
      </c>
      <c r="AT375" s="85"/>
      <c r="AU375" s="85"/>
      <c r="AV375" s="328" t="e">
        <f>VLOOKUP($AC375,[1]!デモテーブル[#All],3,FALSE)</f>
        <v>#N/A</v>
      </c>
      <c r="AW375" s="328" t="e">
        <f>VLOOKUP($AC375,[1]!デモテーブル[#All],4,FALSE)</f>
        <v>#N/A</v>
      </c>
      <c r="AX375" s="328" t="e">
        <f>VLOOKUP($AC375,[1]!デモテーブル[#All],5,FALSE)</f>
        <v>#N/A</v>
      </c>
      <c r="AY375" s="328" t="e">
        <f>VLOOKUP($AC375,[1]!デモテーブル[#All],6,FALSE)</f>
        <v>#N/A</v>
      </c>
      <c r="AZ375" s="328" t="e">
        <f>VLOOKUP($AC375,[1]!デモテーブル[#All],7,FALSE)</f>
        <v>#N/A</v>
      </c>
      <c r="BA375" s="328" t="e">
        <f>VLOOKUP($AC375,デモテーブル[#All],12,FALSE)</f>
        <v>#N/A</v>
      </c>
      <c r="BB375" s="328" t="e">
        <f>VLOOKUP($AC375,デモテーブル[#All],13,FALSE)</f>
        <v>#N/A</v>
      </c>
    </row>
    <row r="376" spans="2:54" x14ac:dyDescent="0.15">
      <c r="B376" s="76">
        <v>44819</v>
      </c>
      <c r="C376" s="164">
        <v>375</v>
      </c>
      <c r="D376" s="73" t="s">
        <v>181</v>
      </c>
      <c r="E376" s="328" t="s">
        <v>750</v>
      </c>
      <c r="H376" s="329" t="s">
        <v>777</v>
      </c>
      <c r="I376" s="329"/>
      <c r="J376" s="329"/>
      <c r="K376" s="329"/>
      <c r="L376" s="329"/>
      <c r="M376" s="329"/>
      <c r="N376" s="329"/>
      <c r="O376" s="329"/>
      <c r="Z376" s="33"/>
      <c r="AA376" s="33"/>
      <c r="AB376" s="330"/>
      <c r="AC376" s="10" t="str">
        <f>IF(H377="","",TEXT(H377,"@"))</f>
        <v>1615</v>
      </c>
      <c r="AD376" s="330" t="str">
        <f>VLOOKUP($AC376,[1]!デモテーブル[#All],2,FALSE)</f>
        <v>ＮＦ銀行業</v>
      </c>
      <c r="AE376" s="330" t="s">
        <v>15</v>
      </c>
      <c r="AF376" s="331">
        <f>AP376/AJ376</f>
        <v>99.000000000000014</v>
      </c>
      <c r="AG376" s="330"/>
      <c r="AH376" s="332">
        <f>(AP376-AR376)/AF376</f>
        <v>150.00404040404041</v>
      </c>
      <c r="AI376" s="330"/>
      <c r="AJ376" s="333">
        <f>VLOOKUP($AC376,テーブル6[#All],5,FALSE)</f>
        <v>166.6</v>
      </c>
      <c r="AK376" s="330"/>
      <c r="AL376" s="330"/>
      <c r="AM376" s="330"/>
      <c r="AN376" s="330"/>
      <c r="AO376" s="330"/>
      <c r="AP376" s="323">
        <f>IF(H380="","",VALUE(LEFT(H380,FIND("円",H380)-1)))</f>
        <v>16493.400000000001</v>
      </c>
      <c r="AQ376" s="330"/>
      <c r="AR376" s="323">
        <f>IF(H382="","",VALUE(LEFT(H382,FIND("円",H382)-1)))</f>
        <v>1643</v>
      </c>
      <c r="AS376" s="334">
        <f t="shared" ref="AS376" si="70">AR376/(AP376-AR376)</f>
        <v>0.11063675052523837</v>
      </c>
      <c r="AT376" s="85"/>
      <c r="AU376" s="85"/>
      <c r="AV376" s="328" t="str">
        <f>VLOOKUP($AC376,[1]!デモテーブル[#All],3,FALSE)</f>
        <v>1株式・投信等</v>
      </c>
      <c r="AW376" s="328" t="str">
        <f>VLOOKUP($AC376,[1]!デモテーブル[#All],4,FALSE)</f>
        <v>1株式</v>
      </c>
      <c r="AX376" s="328" t="str">
        <f>VLOOKUP($AC376,[1]!デモテーブル[#All],5,FALSE)</f>
        <v>金融</v>
      </c>
      <c r="AY376" s="328" t="str">
        <f>VLOOKUP($AC376,[1]!デモテーブル[#All],6,FALSE)</f>
        <v>銀行業</v>
      </c>
      <c r="AZ376" s="328" t="str">
        <f>VLOOKUP($AC376,[1]!デモテーブル[#All],7,FALSE)</f>
        <v>01 日本円</v>
      </c>
      <c r="BA376" s="328" t="str">
        <f>VLOOKUP($AC376,デモテーブル[#All],12,FALSE)</f>
        <v>リスク・なし</v>
      </c>
      <c r="BB376" s="328" t="str">
        <f>VLOOKUP($AC376,デモテーブル[#All],13,FALSE)</f>
        <v>リスク・有</v>
      </c>
    </row>
    <row r="377" spans="2:54" x14ac:dyDescent="0.15">
      <c r="B377" s="76">
        <v>44819</v>
      </c>
      <c r="C377" s="164">
        <v>376</v>
      </c>
      <c r="D377" s="73" t="s">
        <v>181</v>
      </c>
      <c r="E377" s="328" t="s">
        <v>750</v>
      </c>
      <c r="H377" s="329">
        <v>1615</v>
      </c>
      <c r="I377" s="329"/>
      <c r="J377" s="329"/>
      <c r="K377" s="329"/>
      <c r="L377" s="329"/>
      <c r="M377" s="329"/>
      <c r="N377" s="329"/>
      <c r="O377" s="329"/>
      <c r="Z377" s="33"/>
      <c r="AA377" s="33"/>
      <c r="AB377" s="330"/>
      <c r="AC377" s="335"/>
      <c r="AD377" s="330" t="e">
        <f>VLOOKUP($AC377,[1]!デモテーブル[#All],2,FALSE)</f>
        <v>#N/A</v>
      </c>
      <c r="AE377" s="330"/>
      <c r="AF377" s="331"/>
      <c r="AG377" s="330"/>
      <c r="AH377" s="332"/>
      <c r="AI377" s="330"/>
      <c r="AJ377" s="332"/>
      <c r="AK377" s="330"/>
      <c r="AL377" s="330"/>
      <c r="AM377" s="330"/>
      <c r="AN377" s="330"/>
      <c r="AO377" s="330"/>
      <c r="AP377" s="323"/>
      <c r="AQ377" s="330"/>
      <c r="AR377" s="323"/>
      <c r="AS377" s="334" t="e">
        <v>#DIV/0!</v>
      </c>
      <c r="AT377" s="85"/>
      <c r="AU377" s="85"/>
      <c r="AV377" s="328" t="e">
        <f>VLOOKUP($AC377,[1]!デモテーブル[#All],3,FALSE)</f>
        <v>#N/A</v>
      </c>
      <c r="AW377" s="328" t="e">
        <f>VLOOKUP($AC377,[1]!デモテーブル[#All],4,FALSE)</f>
        <v>#N/A</v>
      </c>
      <c r="AX377" s="328" t="e">
        <f>VLOOKUP($AC377,[1]!デモテーブル[#All],5,FALSE)</f>
        <v>#N/A</v>
      </c>
      <c r="AY377" s="328" t="e">
        <f>VLOOKUP($AC377,[1]!デモテーブル[#All],6,FALSE)</f>
        <v>#N/A</v>
      </c>
      <c r="AZ377" s="328" t="e">
        <f>VLOOKUP($AC377,[1]!デモテーブル[#All],7,FALSE)</f>
        <v>#N/A</v>
      </c>
      <c r="BA377" s="328" t="e">
        <f>VLOOKUP($AC377,デモテーブル[#All],12,FALSE)</f>
        <v>#N/A</v>
      </c>
      <c r="BB377" s="328" t="e">
        <f>VLOOKUP($AC377,デモテーブル[#All],13,FALSE)</f>
        <v>#N/A</v>
      </c>
    </row>
    <row r="378" spans="2:54" x14ac:dyDescent="0.15">
      <c r="B378" s="76">
        <v>44819</v>
      </c>
      <c r="C378" s="164">
        <v>377</v>
      </c>
      <c r="D378" s="73" t="s">
        <v>181</v>
      </c>
      <c r="E378" s="328" t="s">
        <v>750</v>
      </c>
      <c r="H378" s="329" t="s">
        <v>777</v>
      </c>
      <c r="I378" s="329"/>
      <c r="J378" s="329"/>
      <c r="K378" s="329"/>
      <c r="L378" s="329"/>
      <c r="M378" s="329"/>
      <c r="N378" s="329"/>
      <c r="O378" s="329"/>
      <c r="Z378" s="33"/>
      <c r="AA378" s="33"/>
      <c r="AB378" s="330"/>
      <c r="AC378" s="335"/>
      <c r="AD378" s="330" t="e">
        <f>VLOOKUP($AC378,[1]!デモテーブル[#All],2,FALSE)</f>
        <v>#N/A</v>
      </c>
      <c r="AE378" s="330"/>
      <c r="AF378" s="331"/>
      <c r="AG378" s="330"/>
      <c r="AH378" s="332"/>
      <c r="AI378" s="330"/>
      <c r="AJ378" s="332"/>
      <c r="AK378" s="330"/>
      <c r="AL378" s="330"/>
      <c r="AM378" s="330"/>
      <c r="AN378" s="330"/>
      <c r="AO378" s="330"/>
      <c r="AP378" s="323"/>
      <c r="AQ378" s="330"/>
      <c r="AR378" s="323"/>
      <c r="AS378" s="334" t="e">
        <v>#DIV/0!</v>
      </c>
      <c r="AT378" s="85"/>
      <c r="AU378" s="85"/>
      <c r="AV378" s="328" t="e">
        <f>VLOOKUP($AC378,[1]!デモテーブル[#All],3,FALSE)</f>
        <v>#N/A</v>
      </c>
      <c r="AW378" s="328" t="e">
        <f>VLOOKUP($AC378,[1]!デモテーブル[#All],4,FALSE)</f>
        <v>#N/A</v>
      </c>
      <c r="AX378" s="328" t="e">
        <f>VLOOKUP($AC378,[1]!デモテーブル[#All],5,FALSE)</f>
        <v>#N/A</v>
      </c>
      <c r="AY378" s="328" t="e">
        <f>VLOOKUP($AC378,[1]!デモテーブル[#All],6,FALSE)</f>
        <v>#N/A</v>
      </c>
      <c r="AZ378" s="328" t="e">
        <f>VLOOKUP($AC378,[1]!デモテーブル[#All],7,FALSE)</f>
        <v>#N/A</v>
      </c>
      <c r="BA378" s="328" t="e">
        <f>VLOOKUP($AC378,デモテーブル[#All],12,FALSE)</f>
        <v>#N/A</v>
      </c>
      <c r="BB378" s="328" t="e">
        <f>VLOOKUP($AC378,デモテーブル[#All],13,FALSE)</f>
        <v>#N/A</v>
      </c>
    </row>
    <row r="379" spans="2:54" x14ac:dyDescent="0.15">
      <c r="B379" s="76">
        <v>44819</v>
      </c>
      <c r="C379" s="164">
        <v>378</v>
      </c>
      <c r="D379" s="73" t="s">
        <v>181</v>
      </c>
      <c r="E379" s="328" t="s">
        <v>750</v>
      </c>
      <c r="H379" s="329" t="s">
        <v>81</v>
      </c>
      <c r="I379" s="329"/>
      <c r="J379" s="329"/>
      <c r="K379" s="329"/>
      <c r="L379" s="329"/>
      <c r="M379" s="329"/>
      <c r="N379" s="329"/>
      <c r="O379" s="329"/>
      <c r="Z379" s="33"/>
      <c r="AA379" s="33"/>
      <c r="AB379" s="330"/>
      <c r="AC379" s="335"/>
      <c r="AD379" s="330" t="e">
        <f>VLOOKUP($AC379,[1]!デモテーブル[#All],2,FALSE)</f>
        <v>#N/A</v>
      </c>
      <c r="AE379" s="330"/>
      <c r="AF379" s="331"/>
      <c r="AG379" s="330"/>
      <c r="AH379" s="332"/>
      <c r="AI379" s="330"/>
      <c r="AJ379" s="332"/>
      <c r="AK379" s="330"/>
      <c r="AL379" s="330"/>
      <c r="AM379" s="330"/>
      <c r="AN379" s="330"/>
      <c r="AO379" s="330"/>
      <c r="AP379" s="323"/>
      <c r="AQ379" s="330"/>
      <c r="AR379" s="323"/>
      <c r="AS379" s="334" t="e">
        <v>#DIV/0!</v>
      </c>
      <c r="AT379" s="85"/>
      <c r="AU379" s="85"/>
      <c r="AV379" s="328" t="e">
        <f>VLOOKUP($AC379,[1]!デモテーブル[#All],3,FALSE)</f>
        <v>#N/A</v>
      </c>
      <c r="AW379" s="328" t="e">
        <f>VLOOKUP($AC379,[1]!デモテーブル[#All],4,FALSE)</f>
        <v>#N/A</v>
      </c>
      <c r="AX379" s="328" t="e">
        <f>VLOOKUP($AC379,[1]!デモテーブル[#All],5,FALSE)</f>
        <v>#N/A</v>
      </c>
      <c r="AY379" s="328" t="e">
        <f>VLOOKUP($AC379,[1]!デモテーブル[#All],6,FALSE)</f>
        <v>#N/A</v>
      </c>
      <c r="AZ379" s="328" t="e">
        <f>VLOOKUP($AC379,[1]!デモテーブル[#All],7,FALSE)</f>
        <v>#N/A</v>
      </c>
      <c r="BA379" s="328" t="e">
        <f>VLOOKUP($AC379,デモテーブル[#All],12,FALSE)</f>
        <v>#N/A</v>
      </c>
      <c r="BB379" s="328" t="e">
        <f>VLOOKUP($AC379,デモテーブル[#All],13,FALSE)</f>
        <v>#N/A</v>
      </c>
    </row>
    <row r="380" spans="2:54" x14ac:dyDescent="0.15">
      <c r="B380" s="76">
        <v>44819</v>
      </c>
      <c r="C380" s="164">
        <v>379</v>
      </c>
      <c r="D380" s="73" t="s">
        <v>181</v>
      </c>
      <c r="E380" s="328" t="s">
        <v>750</v>
      </c>
      <c r="H380" s="329" t="s">
        <v>778</v>
      </c>
      <c r="I380" s="329"/>
      <c r="J380" s="329"/>
      <c r="K380" s="329"/>
      <c r="L380" s="329"/>
      <c r="M380" s="329"/>
      <c r="N380" s="329"/>
      <c r="O380" s="329"/>
      <c r="Z380" s="33"/>
      <c r="AA380" s="33"/>
      <c r="AB380" s="330"/>
      <c r="AC380" s="335"/>
      <c r="AD380" s="330" t="e">
        <f>VLOOKUP($AC380,[1]!デモテーブル[#All],2,FALSE)</f>
        <v>#N/A</v>
      </c>
      <c r="AE380" s="330"/>
      <c r="AF380" s="331"/>
      <c r="AG380" s="330"/>
      <c r="AH380" s="332"/>
      <c r="AI380" s="330"/>
      <c r="AJ380" s="332"/>
      <c r="AK380" s="330"/>
      <c r="AL380" s="330"/>
      <c r="AM380" s="330"/>
      <c r="AN380" s="330"/>
      <c r="AO380" s="330"/>
      <c r="AP380" s="323"/>
      <c r="AQ380" s="330"/>
      <c r="AR380" s="323"/>
      <c r="AS380" s="334" t="e">
        <v>#DIV/0!</v>
      </c>
      <c r="AT380" s="85"/>
      <c r="AU380" s="85"/>
      <c r="AV380" s="328" t="e">
        <f>VLOOKUP($AC380,[1]!デモテーブル[#All],3,FALSE)</f>
        <v>#N/A</v>
      </c>
      <c r="AW380" s="328" t="e">
        <f>VLOOKUP($AC380,[1]!デモテーブル[#All],4,FALSE)</f>
        <v>#N/A</v>
      </c>
      <c r="AX380" s="328" t="e">
        <f>VLOOKUP($AC380,[1]!デモテーブル[#All],5,FALSE)</f>
        <v>#N/A</v>
      </c>
      <c r="AY380" s="328" t="e">
        <f>VLOOKUP($AC380,[1]!デモテーブル[#All],6,FALSE)</f>
        <v>#N/A</v>
      </c>
      <c r="AZ380" s="328" t="e">
        <f>VLOOKUP($AC380,[1]!デモテーブル[#All],7,FALSE)</f>
        <v>#N/A</v>
      </c>
      <c r="BA380" s="328" t="e">
        <f>VLOOKUP($AC380,デモテーブル[#All],12,FALSE)</f>
        <v>#N/A</v>
      </c>
      <c r="BB380" s="328" t="e">
        <f>VLOOKUP($AC380,デモテーブル[#All],13,FALSE)</f>
        <v>#N/A</v>
      </c>
    </row>
    <row r="381" spans="2:54" x14ac:dyDescent="0.15">
      <c r="B381" s="76">
        <v>44819</v>
      </c>
      <c r="C381" s="164">
        <v>380</v>
      </c>
      <c r="D381" s="73" t="s">
        <v>181</v>
      </c>
      <c r="E381" s="328" t="s">
        <v>750</v>
      </c>
      <c r="H381" s="329" t="s">
        <v>82</v>
      </c>
      <c r="I381" s="329"/>
      <c r="J381" s="329"/>
      <c r="K381" s="329"/>
      <c r="L381" s="329"/>
      <c r="M381" s="329"/>
      <c r="N381" s="329"/>
      <c r="O381" s="329"/>
      <c r="Z381" s="33"/>
      <c r="AA381" s="33"/>
      <c r="AB381" s="330"/>
      <c r="AC381" s="335"/>
      <c r="AD381" s="330" t="e">
        <f>VLOOKUP($AC381,[1]!デモテーブル[#All],2,FALSE)</f>
        <v>#N/A</v>
      </c>
      <c r="AE381" s="330"/>
      <c r="AF381" s="331"/>
      <c r="AG381" s="330"/>
      <c r="AH381" s="332"/>
      <c r="AI381" s="330"/>
      <c r="AJ381" s="332"/>
      <c r="AK381" s="330"/>
      <c r="AL381" s="330"/>
      <c r="AM381" s="330"/>
      <c r="AN381" s="330"/>
      <c r="AO381" s="330"/>
      <c r="AP381" s="323"/>
      <c r="AQ381" s="330"/>
      <c r="AR381" s="323"/>
      <c r="AS381" s="334" t="e">
        <v>#DIV/0!</v>
      </c>
      <c r="AT381" s="85"/>
      <c r="AU381" s="85"/>
      <c r="AV381" s="328" t="e">
        <f>VLOOKUP($AC381,[1]!デモテーブル[#All],3,FALSE)</f>
        <v>#N/A</v>
      </c>
      <c r="AW381" s="328" t="e">
        <f>VLOOKUP($AC381,[1]!デモテーブル[#All],4,FALSE)</f>
        <v>#N/A</v>
      </c>
      <c r="AX381" s="328" t="e">
        <f>VLOOKUP($AC381,[1]!デモテーブル[#All],5,FALSE)</f>
        <v>#N/A</v>
      </c>
      <c r="AY381" s="328" t="e">
        <f>VLOOKUP($AC381,[1]!デモテーブル[#All],6,FALSE)</f>
        <v>#N/A</v>
      </c>
      <c r="AZ381" s="328" t="e">
        <f>VLOOKUP($AC381,[1]!デモテーブル[#All],7,FALSE)</f>
        <v>#N/A</v>
      </c>
      <c r="BA381" s="328" t="e">
        <f>VLOOKUP($AC381,デモテーブル[#All],12,FALSE)</f>
        <v>#N/A</v>
      </c>
      <c r="BB381" s="328" t="e">
        <f>VLOOKUP($AC381,デモテーブル[#All],13,FALSE)</f>
        <v>#N/A</v>
      </c>
    </row>
    <row r="382" spans="2:54" x14ac:dyDescent="0.15">
      <c r="B382" s="76">
        <v>44819</v>
      </c>
      <c r="C382" s="164">
        <v>381</v>
      </c>
      <c r="D382" s="73" t="s">
        <v>181</v>
      </c>
      <c r="E382" s="328" t="s">
        <v>750</v>
      </c>
      <c r="H382" s="329" t="s">
        <v>779</v>
      </c>
      <c r="I382" s="329"/>
      <c r="J382" s="329"/>
      <c r="K382" s="329"/>
      <c r="L382" s="329"/>
      <c r="M382" s="329"/>
      <c r="N382" s="329"/>
      <c r="O382" s="329"/>
      <c r="Z382" s="33"/>
      <c r="AA382" s="33"/>
      <c r="AB382" s="330"/>
      <c r="AC382" s="335"/>
      <c r="AD382" s="330" t="e">
        <f>VLOOKUP($AC382,[1]!デモテーブル[#All],2,FALSE)</f>
        <v>#N/A</v>
      </c>
      <c r="AE382" s="330"/>
      <c r="AF382" s="331"/>
      <c r="AG382" s="330"/>
      <c r="AH382" s="332"/>
      <c r="AI382" s="330"/>
      <c r="AJ382" s="332"/>
      <c r="AK382" s="330"/>
      <c r="AL382" s="330"/>
      <c r="AM382" s="330"/>
      <c r="AN382" s="330"/>
      <c r="AO382" s="330"/>
      <c r="AP382" s="323"/>
      <c r="AQ382" s="330"/>
      <c r="AR382" s="323"/>
      <c r="AS382" s="334" t="e">
        <v>#DIV/0!</v>
      </c>
      <c r="AT382" s="85"/>
      <c r="AU382" s="85"/>
      <c r="AV382" s="328" t="e">
        <f>VLOOKUP($AC382,[1]!デモテーブル[#All],3,FALSE)</f>
        <v>#N/A</v>
      </c>
      <c r="AW382" s="328" t="e">
        <f>VLOOKUP($AC382,[1]!デモテーブル[#All],4,FALSE)</f>
        <v>#N/A</v>
      </c>
      <c r="AX382" s="328" t="e">
        <f>VLOOKUP($AC382,[1]!デモテーブル[#All],5,FALSE)</f>
        <v>#N/A</v>
      </c>
      <c r="AY382" s="328" t="e">
        <f>VLOOKUP($AC382,[1]!デモテーブル[#All],6,FALSE)</f>
        <v>#N/A</v>
      </c>
      <c r="AZ382" s="328" t="e">
        <f>VLOOKUP($AC382,[1]!デモテーブル[#All],7,FALSE)</f>
        <v>#N/A</v>
      </c>
      <c r="BA382" s="328" t="e">
        <f>VLOOKUP($AC382,デモテーブル[#All],12,FALSE)</f>
        <v>#N/A</v>
      </c>
      <c r="BB382" s="328" t="e">
        <f>VLOOKUP($AC382,デモテーブル[#All],13,FALSE)</f>
        <v>#N/A</v>
      </c>
    </row>
    <row r="383" spans="2:54" x14ac:dyDescent="0.15">
      <c r="B383" s="76">
        <v>44819</v>
      </c>
      <c r="C383" s="164">
        <v>382</v>
      </c>
      <c r="D383" s="73" t="s">
        <v>181</v>
      </c>
      <c r="E383" s="328" t="s">
        <v>750</v>
      </c>
      <c r="H383" s="329" t="s">
        <v>780</v>
      </c>
      <c r="I383" s="329"/>
      <c r="J383" s="329"/>
      <c r="K383" s="329"/>
      <c r="L383" s="329"/>
      <c r="M383" s="329"/>
      <c r="N383" s="329"/>
      <c r="O383" s="329"/>
      <c r="Z383" s="33"/>
      <c r="AA383" s="33"/>
      <c r="AB383" s="330"/>
      <c r="AC383" s="10" t="str">
        <f>IF(H384="","",TEXT(H384,"@"))</f>
        <v>1655</v>
      </c>
      <c r="AD383" s="330" t="str">
        <f>VLOOKUP($AC383,[1]!デモテーブル[#All],2,FALSE)</f>
        <v>iShares S&amp;P 500 ETF</v>
      </c>
      <c r="AE383" s="330" t="s">
        <v>15</v>
      </c>
      <c r="AF383" s="331">
        <f>AP383/AJ383</f>
        <v>50</v>
      </c>
      <c r="AG383" s="330"/>
      <c r="AH383" s="332">
        <f>(AP383-AR383)/AF383</f>
        <v>201</v>
      </c>
      <c r="AI383" s="330"/>
      <c r="AJ383" s="333">
        <f>VLOOKUP($AC383,テーブル6[#All],5,FALSE)</f>
        <v>407.5</v>
      </c>
      <c r="AK383" s="330"/>
      <c r="AL383" s="330"/>
      <c r="AM383" s="330"/>
      <c r="AN383" s="330"/>
      <c r="AO383" s="330"/>
      <c r="AP383" s="323">
        <f>IF(H387="","",VALUE(LEFT(H387,FIND("円",H387)-1)))</f>
        <v>20375</v>
      </c>
      <c r="AQ383" s="330"/>
      <c r="AR383" s="323">
        <f>IF(H389="","",VALUE(LEFT(H389,FIND("円",H389)-1)))</f>
        <v>10325</v>
      </c>
      <c r="AS383" s="334">
        <f t="shared" ref="AS383" si="71">AR383/(AP383-AR383)</f>
        <v>1.027363184079602</v>
      </c>
      <c r="AT383" s="85"/>
      <c r="AU383" s="85"/>
      <c r="AV383" s="328" t="str">
        <f>VLOOKUP($AC383,[1]!デモテーブル[#All],3,FALSE)</f>
        <v>1株式・投信等</v>
      </c>
      <c r="AW383" s="328" t="str">
        <f>VLOOKUP($AC383,[1]!デモテーブル[#All],4,FALSE)</f>
        <v>1株式</v>
      </c>
      <c r="AX383" s="328" t="str">
        <f>VLOOKUP($AC383,[1]!デモテーブル[#All],5,FALSE)</f>
        <v>指数</v>
      </c>
      <c r="AY383" s="328" t="str">
        <f>VLOOKUP($AC383,[1]!デモテーブル[#All],6,FALSE)</f>
        <v>SP500指数</v>
      </c>
      <c r="AZ383" s="328" t="str">
        <f>VLOOKUP($AC383,[1]!デモテーブル[#All],7,FALSE)</f>
        <v>01 日本円</v>
      </c>
      <c r="BA383" s="328" t="str">
        <f>VLOOKUP($AC383,デモテーブル[#All],12,FALSE)</f>
        <v>リスク・有</v>
      </c>
      <c r="BB383" s="328" t="str">
        <f>VLOOKUP($AC383,デモテーブル[#All],13,FALSE)</f>
        <v>リスク・有</v>
      </c>
    </row>
    <row r="384" spans="2:54" x14ac:dyDescent="0.15">
      <c r="B384" s="76">
        <v>44819</v>
      </c>
      <c r="C384" s="164">
        <v>383</v>
      </c>
      <c r="D384" s="73" t="s">
        <v>181</v>
      </c>
      <c r="E384" s="328" t="s">
        <v>750</v>
      </c>
      <c r="H384" s="329">
        <v>1655</v>
      </c>
      <c r="I384" s="329"/>
      <c r="J384" s="329"/>
      <c r="K384" s="329"/>
      <c r="L384" s="329"/>
      <c r="M384" s="329"/>
      <c r="N384" s="329"/>
      <c r="O384" s="329"/>
      <c r="Z384" s="33"/>
      <c r="AA384" s="33"/>
      <c r="AB384" s="330"/>
      <c r="AC384" s="335"/>
      <c r="AD384" s="330" t="e">
        <f>VLOOKUP($AC384,[1]!デモテーブル[#All],2,FALSE)</f>
        <v>#N/A</v>
      </c>
      <c r="AE384" s="330"/>
      <c r="AF384" s="331"/>
      <c r="AG384" s="330"/>
      <c r="AH384" s="332"/>
      <c r="AI384" s="330"/>
      <c r="AJ384" s="332"/>
      <c r="AK384" s="330"/>
      <c r="AL384" s="330"/>
      <c r="AM384" s="330"/>
      <c r="AN384" s="330"/>
      <c r="AO384" s="330"/>
      <c r="AP384" s="323"/>
      <c r="AQ384" s="330"/>
      <c r="AR384" s="323"/>
      <c r="AS384" s="334" t="e">
        <v>#DIV/0!</v>
      </c>
      <c r="AT384" s="85"/>
      <c r="AU384" s="85"/>
      <c r="AV384" s="328" t="e">
        <f>VLOOKUP($AC384,[1]!デモテーブル[#All],3,FALSE)</f>
        <v>#N/A</v>
      </c>
      <c r="AW384" s="328" t="e">
        <f>VLOOKUP($AC384,[1]!デモテーブル[#All],4,FALSE)</f>
        <v>#N/A</v>
      </c>
      <c r="AX384" s="328" t="e">
        <f>VLOOKUP($AC384,[1]!デモテーブル[#All],5,FALSE)</f>
        <v>#N/A</v>
      </c>
      <c r="AY384" s="328" t="e">
        <f>VLOOKUP($AC384,[1]!デモテーブル[#All],6,FALSE)</f>
        <v>#N/A</v>
      </c>
      <c r="AZ384" s="328" t="e">
        <f>VLOOKUP($AC384,[1]!デモテーブル[#All],7,FALSE)</f>
        <v>#N/A</v>
      </c>
      <c r="BA384" s="328" t="e">
        <f>VLOOKUP($AC384,デモテーブル[#All],12,FALSE)</f>
        <v>#N/A</v>
      </c>
      <c r="BB384" s="328" t="e">
        <f>VLOOKUP($AC384,デモテーブル[#All],13,FALSE)</f>
        <v>#N/A</v>
      </c>
    </row>
    <row r="385" spans="2:54" x14ac:dyDescent="0.15">
      <c r="B385" s="76">
        <v>44819</v>
      </c>
      <c r="C385" s="164">
        <v>384</v>
      </c>
      <c r="D385" s="73" t="s">
        <v>181</v>
      </c>
      <c r="E385" s="328" t="s">
        <v>750</v>
      </c>
      <c r="H385" s="329" t="s">
        <v>780</v>
      </c>
      <c r="I385" s="329"/>
      <c r="J385" s="329"/>
      <c r="K385" s="329"/>
      <c r="L385" s="329"/>
      <c r="M385" s="329"/>
      <c r="N385" s="329"/>
      <c r="O385" s="329"/>
      <c r="Z385" s="33"/>
      <c r="AA385" s="33"/>
      <c r="AB385" s="330"/>
      <c r="AC385" s="335"/>
      <c r="AD385" s="330" t="e">
        <f>VLOOKUP($AC385,[1]!デモテーブル[#All],2,FALSE)</f>
        <v>#N/A</v>
      </c>
      <c r="AE385" s="330"/>
      <c r="AF385" s="331"/>
      <c r="AG385" s="330"/>
      <c r="AH385" s="332"/>
      <c r="AI385" s="330"/>
      <c r="AJ385" s="332"/>
      <c r="AK385" s="330"/>
      <c r="AL385" s="330"/>
      <c r="AM385" s="330"/>
      <c r="AN385" s="330"/>
      <c r="AO385" s="330"/>
      <c r="AP385" s="323"/>
      <c r="AQ385" s="330"/>
      <c r="AR385" s="323"/>
      <c r="AS385" s="334" t="e">
        <v>#DIV/0!</v>
      </c>
      <c r="AT385" s="85"/>
      <c r="AU385" s="85"/>
      <c r="AV385" s="328" t="e">
        <f>VLOOKUP($AC385,[1]!デモテーブル[#All],3,FALSE)</f>
        <v>#N/A</v>
      </c>
      <c r="AW385" s="328" t="e">
        <f>VLOOKUP($AC385,[1]!デモテーブル[#All],4,FALSE)</f>
        <v>#N/A</v>
      </c>
      <c r="AX385" s="328" t="e">
        <f>VLOOKUP($AC385,[1]!デモテーブル[#All],5,FALSE)</f>
        <v>#N/A</v>
      </c>
      <c r="AY385" s="328" t="e">
        <f>VLOOKUP($AC385,[1]!デモテーブル[#All],6,FALSE)</f>
        <v>#N/A</v>
      </c>
      <c r="AZ385" s="328" t="e">
        <f>VLOOKUP($AC385,[1]!デモテーブル[#All],7,FALSE)</f>
        <v>#N/A</v>
      </c>
      <c r="BA385" s="328" t="e">
        <f>VLOOKUP($AC385,デモテーブル[#All],12,FALSE)</f>
        <v>#N/A</v>
      </c>
      <c r="BB385" s="328" t="e">
        <f>VLOOKUP($AC385,デモテーブル[#All],13,FALSE)</f>
        <v>#N/A</v>
      </c>
    </row>
    <row r="386" spans="2:54" x14ac:dyDescent="0.15">
      <c r="B386" s="76">
        <v>44819</v>
      </c>
      <c r="C386" s="164">
        <v>385</v>
      </c>
      <c r="D386" s="73" t="s">
        <v>181</v>
      </c>
      <c r="E386" s="328" t="s">
        <v>750</v>
      </c>
      <c r="H386" s="329" t="s">
        <v>81</v>
      </c>
      <c r="I386" s="329"/>
      <c r="J386" s="329"/>
      <c r="K386" s="329"/>
      <c r="L386" s="329"/>
      <c r="M386" s="329"/>
      <c r="N386" s="329"/>
      <c r="O386" s="329"/>
      <c r="Z386" s="33"/>
      <c r="AA386" s="33"/>
      <c r="AB386" s="330"/>
      <c r="AC386" s="335"/>
      <c r="AD386" s="330" t="e">
        <f>VLOOKUP($AC386,[1]!デモテーブル[#All],2,FALSE)</f>
        <v>#N/A</v>
      </c>
      <c r="AE386" s="330"/>
      <c r="AF386" s="331"/>
      <c r="AG386" s="330"/>
      <c r="AH386" s="332"/>
      <c r="AI386" s="330"/>
      <c r="AJ386" s="332"/>
      <c r="AK386" s="330"/>
      <c r="AL386" s="330"/>
      <c r="AM386" s="330"/>
      <c r="AN386" s="330"/>
      <c r="AO386" s="330"/>
      <c r="AP386" s="323"/>
      <c r="AQ386" s="330"/>
      <c r="AR386" s="323"/>
      <c r="AS386" s="334" t="e">
        <v>#DIV/0!</v>
      </c>
      <c r="AT386" s="85"/>
      <c r="AU386" s="85"/>
      <c r="AV386" s="328" t="e">
        <f>VLOOKUP($AC386,[1]!デモテーブル[#All],3,FALSE)</f>
        <v>#N/A</v>
      </c>
      <c r="AW386" s="328" t="e">
        <f>VLOOKUP($AC386,[1]!デモテーブル[#All],4,FALSE)</f>
        <v>#N/A</v>
      </c>
      <c r="AX386" s="328" t="e">
        <f>VLOOKUP($AC386,[1]!デモテーブル[#All],5,FALSE)</f>
        <v>#N/A</v>
      </c>
      <c r="AY386" s="328" t="e">
        <f>VLOOKUP($AC386,[1]!デモテーブル[#All],6,FALSE)</f>
        <v>#N/A</v>
      </c>
      <c r="AZ386" s="328" t="e">
        <f>VLOOKUP($AC386,[1]!デモテーブル[#All],7,FALSE)</f>
        <v>#N/A</v>
      </c>
      <c r="BA386" s="328" t="e">
        <f>VLOOKUP($AC386,デモテーブル[#All],12,FALSE)</f>
        <v>#N/A</v>
      </c>
      <c r="BB386" s="328" t="e">
        <f>VLOOKUP($AC386,デモテーブル[#All],13,FALSE)</f>
        <v>#N/A</v>
      </c>
    </row>
    <row r="387" spans="2:54" x14ac:dyDescent="0.15">
      <c r="B387" s="76">
        <v>44819</v>
      </c>
      <c r="C387" s="164">
        <v>386</v>
      </c>
      <c r="D387" s="73" t="s">
        <v>181</v>
      </c>
      <c r="E387" s="328" t="s">
        <v>750</v>
      </c>
      <c r="H387" s="329" t="s">
        <v>781</v>
      </c>
      <c r="I387" s="329"/>
      <c r="J387" s="329"/>
      <c r="K387" s="329"/>
      <c r="L387" s="329"/>
      <c r="M387" s="329"/>
      <c r="N387" s="329"/>
      <c r="O387" s="329"/>
      <c r="Z387" s="33"/>
      <c r="AA387" s="33"/>
      <c r="AB387" s="330"/>
      <c r="AC387" s="335"/>
      <c r="AD387" s="330" t="e">
        <f>VLOOKUP($AC387,[1]!デモテーブル[#All],2,FALSE)</f>
        <v>#N/A</v>
      </c>
      <c r="AE387" s="330"/>
      <c r="AF387" s="331"/>
      <c r="AG387" s="330"/>
      <c r="AH387" s="332"/>
      <c r="AI387" s="330"/>
      <c r="AJ387" s="332"/>
      <c r="AK387" s="330"/>
      <c r="AL387" s="330"/>
      <c r="AM387" s="330"/>
      <c r="AN387" s="330"/>
      <c r="AO387" s="330"/>
      <c r="AP387" s="323"/>
      <c r="AQ387" s="330"/>
      <c r="AR387" s="323"/>
      <c r="AS387" s="334" t="e">
        <v>#DIV/0!</v>
      </c>
      <c r="AT387" s="85"/>
      <c r="AU387" s="85"/>
      <c r="AV387" s="328" t="e">
        <f>VLOOKUP($AC387,[1]!デモテーブル[#All],3,FALSE)</f>
        <v>#N/A</v>
      </c>
      <c r="AW387" s="328" t="e">
        <f>VLOOKUP($AC387,[1]!デモテーブル[#All],4,FALSE)</f>
        <v>#N/A</v>
      </c>
      <c r="AX387" s="328" t="e">
        <f>VLOOKUP($AC387,[1]!デモテーブル[#All],5,FALSE)</f>
        <v>#N/A</v>
      </c>
      <c r="AY387" s="328" t="e">
        <f>VLOOKUP($AC387,[1]!デモテーブル[#All],6,FALSE)</f>
        <v>#N/A</v>
      </c>
      <c r="AZ387" s="328" t="e">
        <f>VLOOKUP($AC387,[1]!デモテーブル[#All],7,FALSE)</f>
        <v>#N/A</v>
      </c>
      <c r="BA387" s="328" t="e">
        <f>VLOOKUP($AC387,デモテーブル[#All],12,FALSE)</f>
        <v>#N/A</v>
      </c>
      <c r="BB387" s="328" t="e">
        <f>VLOOKUP($AC387,デモテーブル[#All],13,FALSE)</f>
        <v>#N/A</v>
      </c>
    </row>
    <row r="388" spans="2:54" x14ac:dyDescent="0.15">
      <c r="B388" s="76">
        <v>44819</v>
      </c>
      <c r="C388" s="164">
        <v>387</v>
      </c>
      <c r="D388" s="73" t="s">
        <v>181</v>
      </c>
      <c r="E388" s="328" t="s">
        <v>750</v>
      </c>
      <c r="H388" s="329" t="s">
        <v>82</v>
      </c>
      <c r="I388" s="329"/>
      <c r="J388" s="329"/>
      <c r="K388" s="329"/>
      <c r="L388" s="329"/>
      <c r="M388" s="329"/>
      <c r="N388" s="329"/>
      <c r="O388" s="329"/>
      <c r="Z388" s="33"/>
      <c r="AA388" s="33"/>
      <c r="AB388" s="330"/>
      <c r="AC388" s="335"/>
      <c r="AD388" s="330" t="e">
        <f>VLOOKUP($AC388,[1]!デモテーブル[#All],2,FALSE)</f>
        <v>#N/A</v>
      </c>
      <c r="AE388" s="330"/>
      <c r="AF388" s="331"/>
      <c r="AG388" s="330"/>
      <c r="AH388" s="332"/>
      <c r="AI388" s="330"/>
      <c r="AJ388" s="332"/>
      <c r="AK388" s="330"/>
      <c r="AL388" s="330"/>
      <c r="AM388" s="330"/>
      <c r="AN388" s="330"/>
      <c r="AO388" s="330"/>
      <c r="AP388" s="323"/>
      <c r="AQ388" s="330"/>
      <c r="AR388" s="323"/>
      <c r="AS388" s="334" t="e">
        <v>#DIV/0!</v>
      </c>
      <c r="AT388" s="85"/>
      <c r="AU388" s="85"/>
      <c r="AV388" s="328" t="e">
        <f>VLOOKUP($AC388,[1]!デモテーブル[#All],3,FALSE)</f>
        <v>#N/A</v>
      </c>
      <c r="AW388" s="328" t="e">
        <f>VLOOKUP($AC388,[1]!デモテーブル[#All],4,FALSE)</f>
        <v>#N/A</v>
      </c>
      <c r="AX388" s="328" t="e">
        <f>VLOOKUP($AC388,[1]!デモテーブル[#All],5,FALSE)</f>
        <v>#N/A</v>
      </c>
      <c r="AY388" s="328" t="e">
        <f>VLOOKUP($AC388,[1]!デモテーブル[#All],6,FALSE)</f>
        <v>#N/A</v>
      </c>
      <c r="AZ388" s="328" t="e">
        <f>VLOOKUP($AC388,[1]!デモテーブル[#All],7,FALSE)</f>
        <v>#N/A</v>
      </c>
      <c r="BA388" s="328" t="e">
        <f>VLOOKUP($AC388,デモテーブル[#All],12,FALSE)</f>
        <v>#N/A</v>
      </c>
      <c r="BB388" s="328" t="e">
        <f>VLOOKUP($AC388,デモテーブル[#All],13,FALSE)</f>
        <v>#N/A</v>
      </c>
    </row>
    <row r="389" spans="2:54" x14ac:dyDescent="0.15">
      <c r="B389" s="76">
        <v>44819</v>
      </c>
      <c r="C389" s="164">
        <v>388</v>
      </c>
      <c r="D389" s="73" t="s">
        <v>181</v>
      </c>
      <c r="E389" s="328" t="s">
        <v>750</v>
      </c>
      <c r="H389" s="329" t="s">
        <v>782</v>
      </c>
      <c r="I389" s="329"/>
      <c r="J389" s="329"/>
      <c r="K389" s="329"/>
      <c r="L389" s="329"/>
      <c r="M389" s="329"/>
      <c r="N389" s="329"/>
      <c r="O389" s="329"/>
      <c r="Z389" s="33"/>
      <c r="AA389" s="33"/>
      <c r="AB389" s="330"/>
      <c r="AC389" s="335"/>
      <c r="AD389" s="330" t="e">
        <f>VLOOKUP($AC389,[1]!デモテーブル[#All],2,FALSE)</f>
        <v>#N/A</v>
      </c>
      <c r="AE389" s="330"/>
      <c r="AF389" s="331"/>
      <c r="AG389" s="330"/>
      <c r="AH389" s="332"/>
      <c r="AI389" s="330"/>
      <c r="AJ389" s="332"/>
      <c r="AK389" s="330"/>
      <c r="AL389" s="330"/>
      <c r="AM389" s="330"/>
      <c r="AN389" s="330"/>
      <c r="AO389" s="330"/>
      <c r="AP389" s="323"/>
      <c r="AQ389" s="330"/>
      <c r="AR389" s="323"/>
      <c r="AS389" s="334" t="e">
        <v>#DIV/0!</v>
      </c>
      <c r="AT389" s="85"/>
      <c r="AU389" s="85"/>
      <c r="AV389" s="328" t="e">
        <f>VLOOKUP($AC389,[1]!デモテーブル[#All],3,FALSE)</f>
        <v>#N/A</v>
      </c>
      <c r="AW389" s="328" t="e">
        <f>VLOOKUP($AC389,[1]!デモテーブル[#All],4,FALSE)</f>
        <v>#N/A</v>
      </c>
      <c r="AX389" s="328" t="e">
        <f>VLOOKUP($AC389,[1]!デモテーブル[#All],5,FALSE)</f>
        <v>#N/A</v>
      </c>
      <c r="AY389" s="328" t="e">
        <f>VLOOKUP($AC389,[1]!デモテーブル[#All],6,FALSE)</f>
        <v>#N/A</v>
      </c>
      <c r="AZ389" s="328" t="e">
        <f>VLOOKUP($AC389,[1]!デモテーブル[#All],7,FALSE)</f>
        <v>#N/A</v>
      </c>
      <c r="BA389" s="328" t="e">
        <f>VLOOKUP($AC389,デモテーブル[#All],12,FALSE)</f>
        <v>#N/A</v>
      </c>
      <c r="BB389" s="328" t="e">
        <f>VLOOKUP($AC389,デモテーブル[#All],13,FALSE)</f>
        <v>#N/A</v>
      </c>
    </row>
    <row r="390" spans="2:54" x14ac:dyDescent="0.15">
      <c r="B390" s="76">
        <v>44819</v>
      </c>
      <c r="C390" s="164">
        <v>389</v>
      </c>
      <c r="D390" s="73" t="s">
        <v>181</v>
      </c>
      <c r="E390" s="328" t="s">
        <v>750</v>
      </c>
      <c r="H390" s="329" t="s">
        <v>83</v>
      </c>
      <c r="I390" s="329"/>
      <c r="J390" s="329"/>
      <c r="K390" s="329"/>
      <c r="L390" s="329"/>
      <c r="M390" s="329"/>
      <c r="N390" s="329"/>
      <c r="O390" s="329"/>
      <c r="Z390" s="33"/>
      <c r="AA390" s="33"/>
      <c r="AB390" s="330"/>
      <c r="AC390" s="10" t="str">
        <f>IF(H391="","",TEXT(H391,"@"))</f>
        <v>1656</v>
      </c>
      <c r="AD390" s="330" t="str">
        <f>VLOOKUP($AC390,[1]!デモテーブル[#All],2,FALSE)</f>
        <v>ｉシェアーズ・コア　米国債７−１０年　ＥＴＦ</v>
      </c>
      <c r="AE390" s="330" t="s">
        <v>15</v>
      </c>
      <c r="AF390" s="331">
        <f>AP390/AJ390</f>
        <v>27</v>
      </c>
      <c r="AG390" s="330"/>
      <c r="AH390" s="332">
        <f>(AP390-AR390)/AF390</f>
        <v>2560</v>
      </c>
      <c r="AI390" s="330"/>
      <c r="AJ390" s="333">
        <f>VLOOKUP($AC390,テーブル6[#All],5,FALSE)</f>
        <v>2927</v>
      </c>
      <c r="AK390" s="330"/>
      <c r="AL390" s="330"/>
      <c r="AM390" s="330"/>
      <c r="AN390" s="330"/>
      <c r="AO390" s="330"/>
      <c r="AP390" s="323">
        <f>IF(H394="","",VALUE(LEFT(H394,FIND("円",H394)-1)))</f>
        <v>79029</v>
      </c>
      <c r="AQ390" s="330"/>
      <c r="AR390" s="323">
        <f>IF(H396="","",VALUE(LEFT(H396,FIND("円",H396)-1)))</f>
        <v>9909</v>
      </c>
      <c r="AS390" s="334">
        <f t="shared" ref="AS390" si="72">AR390/(AP390-AR390)</f>
        <v>0.14335937500000001</v>
      </c>
      <c r="AT390" s="85"/>
      <c r="AU390" s="85"/>
      <c r="AV390" s="328" t="str">
        <f>VLOOKUP($AC390,[1]!デモテーブル[#All],3,FALSE)</f>
        <v>2現金・米国債など</v>
      </c>
      <c r="AW390" s="328" t="str">
        <f>VLOOKUP($AC390,[1]!デモテーブル[#All],4,FALSE)</f>
        <v>2米国債など</v>
      </c>
      <c r="AX390" s="328" t="str">
        <f>VLOOKUP($AC390,[1]!デモテーブル[#All],5,FALSE)</f>
        <v>債券</v>
      </c>
      <c r="AY390" s="328" t="str">
        <f>VLOOKUP($AC390,[1]!デモテーブル[#All],6,FALSE)</f>
        <v>米国債</v>
      </c>
      <c r="AZ390" s="328" t="str">
        <f>VLOOKUP($AC390,[1]!デモテーブル[#All],7,FALSE)</f>
        <v>01 日本円</v>
      </c>
      <c r="BA390" s="328" t="str">
        <f>VLOOKUP($AC390,デモテーブル[#All],12,FALSE)</f>
        <v>リスク・有</v>
      </c>
      <c r="BB390" s="328" t="str">
        <f>VLOOKUP($AC390,デモテーブル[#All],13,FALSE)</f>
        <v>リスク・なし</v>
      </c>
    </row>
    <row r="391" spans="2:54" x14ac:dyDescent="0.15">
      <c r="B391" s="76">
        <v>44819</v>
      </c>
      <c r="C391" s="164">
        <v>390</v>
      </c>
      <c r="D391" s="73" t="s">
        <v>181</v>
      </c>
      <c r="E391" s="328" t="s">
        <v>750</v>
      </c>
      <c r="H391" s="329">
        <v>1656</v>
      </c>
      <c r="I391" s="329"/>
      <c r="J391" s="329"/>
      <c r="K391" s="329"/>
      <c r="L391" s="329"/>
      <c r="M391" s="329"/>
      <c r="N391" s="329"/>
      <c r="O391" s="329"/>
      <c r="Z391" s="33"/>
      <c r="AA391" s="33"/>
      <c r="AB391" s="330"/>
      <c r="AC391" s="335"/>
      <c r="AD391" s="330" t="e">
        <f>VLOOKUP($AC391,[1]!デモテーブル[#All],2,FALSE)</f>
        <v>#N/A</v>
      </c>
      <c r="AE391" s="330"/>
      <c r="AF391" s="331"/>
      <c r="AG391" s="330"/>
      <c r="AH391" s="332"/>
      <c r="AI391" s="330"/>
      <c r="AJ391" s="332"/>
      <c r="AK391" s="330"/>
      <c r="AL391" s="330"/>
      <c r="AM391" s="330"/>
      <c r="AN391" s="330"/>
      <c r="AO391" s="330"/>
      <c r="AP391" s="323"/>
      <c r="AQ391" s="330"/>
      <c r="AR391" s="323"/>
      <c r="AS391" s="334" t="e">
        <v>#DIV/0!</v>
      </c>
      <c r="AT391" s="85"/>
      <c r="AU391" s="85"/>
      <c r="AV391" s="328" t="e">
        <f>VLOOKUP($AC391,[1]!デモテーブル[#All],3,FALSE)</f>
        <v>#N/A</v>
      </c>
      <c r="AW391" s="328" t="e">
        <f>VLOOKUP($AC391,[1]!デモテーブル[#All],4,FALSE)</f>
        <v>#N/A</v>
      </c>
      <c r="AX391" s="328" t="e">
        <f>VLOOKUP($AC391,[1]!デモテーブル[#All],5,FALSE)</f>
        <v>#N/A</v>
      </c>
      <c r="AY391" s="328" t="e">
        <f>VLOOKUP($AC391,[1]!デモテーブル[#All],6,FALSE)</f>
        <v>#N/A</v>
      </c>
      <c r="AZ391" s="328" t="e">
        <f>VLOOKUP($AC391,[1]!デモテーブル[#All],7,FALSE)</f>
        <v>#N/A</v>
      </c>
      <c r="BA391" s="328" t="e">
        <f>VLOOKUP($AC391,デモテーブル[#All],12,FALSE)</f>
        <v>#N/A</v>
      </c>
      <c r="BB391" s="328" t="e">
        <f>VLOOKUP($AC391,デモテーブル[#All],13,FALSE)</f>
        <v>#N/A</v>
      </c>
    </row>
    <row r="392" spans="2:54" x14ac:dyDescent="0.15">
      <c r="B392" s="76">
        <v>44819</v>
      </c>
      <c r="C392" s="164">
        <v>391</v>
      </c>
      <c r="D392" s="73" t="s">
        <v>181</v>
      </c>
      <c r="E392" s="328" t="s">
        <v>750</v>
      </c>
      <c r="H392" s="329" t="s">
        <v>83</v>
      </c>
      <c r="I392" s="329"/>
      <c r="J392" s="329"/>
      <c r="K392" s="329"/>
      <c r="L392" s="329"/>
      <c r="M392" s="329"/>
      <c r="N392" s="329"/>
      <c r="O392" s="329"/>
      <c r="Z392" s="33"/>
      <c r="AA392" s="33"/>
      <c r="AB392" s="330"/>
      <c r="AC392" s="335"/>
      <c r="AD392" s="330" t="e">
        <f>VLOOKUP($AC392,[1]!デモテーブル[#All],2,FALSE)</f>
        <v>#N/A</v>
      </c>
      <c r="AE392" s="330"/>
      <c r="AF392" s="331"/>
      <c r="AG392" s="330"/>
      <c r="AH392" s="332"/>
      <c r="AI392" s="330"/>
      <c r="AJ392" s="332"/>
      <c r="AK392" s="330"/>
      <c r="AL392" s="330"/>
      <c r="AM392" s="330"/>
      <c r="AN392" s="330"/>
      <c r="AO392" s="330"/>
      <c r="AP392" s="323"/>
      <c r="AQ392" s="330"/>
      <c r="AR392" s="323"/>
      <c r="AS392" s="334" t="e">
        <v>#DIV/0!</v>
      </c>
      <c r="AT392" s="85"/>
      <c r="AU392" s="85"/>
      <c r="AV392" s="328" t="e">
        <f>VLOOKUP($AC392,[1]!デモテーブル[#All],3,FALSE)</f>
        <v>#N/A</v>
      </c>
      <c r="AW392" s="328" t="e">
        <f>VLOOKUP($AC392,[1]!デモテーブル[#All],4,FALSE)</f>
        <v>#N/A</v>
      </c>
      <c r="AX392" s="328" t="e">
        <f>VLOOKUP($AC392,[1]!デモテーブル[#All],5,FALSE)</f>
        <v>#N/A</v>
      </c>
      <c r="AY392" s="328" t="e">
        <f>VLOOKUP($AC392,[1]!デモテーブル[#All],6,FALSE)</f>
        <v>#N/A</v>
      </c>
      <c r="AZ392" s="328" t="e">
        <f>VLOOKUP($AC392,[1]!デモテーブル[#All],7,FALSE)</f>
        <v>#N/A</v>
      </c>
      <c r="BA392" s="328" t="e">
        <f>VLOOKUP($AC392,デモテーブル[#All],12,FALSE)</f>
        <v>#N/A</v>
      </c>
      <c r="BB392" s="328" t="e">
        <f>VLOOKUP($AC392,デモテーブル[#All],13,FALSE)</f>
        <v>#N/A</v>
      </c>
    </row>
    <row r="393" spans="2:54" x14ac:dyDescent="0.15">
      <c r="B393" s="76">
        <v>44819</v>
      </c>
      <c r="C393" s="164">
        <v>392</v>
      </c>
      <c r="D393" s="73" t="s">
        <v>181</v>
      </c>
      <c r="E393" s="328" t="s">
        <v>750</v>
      </c>
      <c r="H393" s="329" t="s">
        <v>81</v>
      </c>
      <c r="I393" s="329"/>
      <c r="J393" s="329"/>
      <c r="K393" s="329"/>
      <c r="L393" s="329"/>
      <c r="M393" s="329"/>
      <c r="N393" s="329"/>
      <c r="O393" s="329"/>
      <c r="Z393" s="33"/>
      <c r="AA393" s="33"/>
      <c r="AB393" s="330"/>
      <c r="AC393" s="335"/>
      <c r="AD393" s="330" t="e">
        <f>VLOOKUP($AC393,[1]!デモテーブル[#All],2,FALSE)</f>
        <v>#N/A</v>
      </c>
      <c r="AE393" s="330"/>
      <c r="AF393" s="331"/>
      <c r="AG393" s="330"/>
      <c r="AH393" s="332"/>
      <c r="AI393" s="330"/>
      <c r="AJ393" s="332"/>
      <c r="AK393" s="330"/>
      <c r="AL393" s="330"/>
      <c r="AM393" s="330"/>
      <c r="AN393" s="330"/>
      <c r="AO393" s="330"/>
      <c r="AP393" s="323"/>
      <c r="AQ393" s="330"/>
      <c r="AR393" s="323"/>
      <c r="AS393" s="334" t="e">
        <v>#DIV/0!</v>
      </c>
      <c r="AT393" s="85"/>
      <c r="AU393" s="85"/>
      <c r="AV393" s="328" t="e">
        <f>VLOOKUP($AC393,[1]!デモテーブル[#All],3,FALSE)</f>
        <v>#N/A</v>
      </c>
      <c r="AW393" s="328" t="e">
        <f>VLOOKUP($AC393,[1]!デモテーブル[#All],4,FALSE)</f>
        <v>#N/A</v>
      </c>
      <c r="AX393" s="328" t="e">
        <f>VLOOKUP($AC393,[1]!デモテーブル[#All],5,FALSE)</f>
        <v>#N/A</v>
      </c>
      <c r="AY393" s="328" t="e">
        <f>VLOOKUP($AC393,[1]!デモテーブル[#All],6,FALSE)</f>
        <v>#N/A</v>
      </c>
      <c r="AZ393" s="328" t="e">
        <f>VLOOKUP($AC393,[1]!デモテーブル[#All],7,FALSE)</f>
        <v>#N/A</v>
      </c>
      <c r="BA393" s="328" t="e">
        <f>VLOOKUP($AC393,デモテーブル[#All],12,FALSE)</f>
        <v>#N/A</v>
      </c>
      <c r="BB393" s="328" t="e">
        <f>VLOOKUP($AC393,デモテーブル[#All],13,FALSE)</f>
        <v>#N/A</v>
      </c>
    </row>
    <row r="394" spans="2:54" x14ac:dyDescent="0.15">
      <c r="B394" s="76">
        <v>44819</v>
      </c>
      <c r="C394" s="164">
        <v>393</v>
      </c>
      <c r="D394" s="73" t="s">
        <v>181</v>
      </c>
      <c r="E394" s="328" t="s">
        <v>750</v>
      </c>
      <c r="H394" s="329" t="s">
        <v>783</v>
      </c>
      <c r="I394" s="329"/>
      <c r="J394" s="329"/>
      <c r="K394" s="329"/>
      <c r="L394" s="329"/>
      <c r="M394" s="329"/>
      <c r="N394" s="329"/>
      <c r="O394" s="329"/>
      <c r="Z394" s="33"/>
      <c r="AA394" s="33"/>
      <c r="AB394" s="330"/>
      <c r="AC394" s="335"/>
      <c r="AD394" s="330" t="e">
        <f>VLOOKUP($AC394,[1]!デモテーブル[#All],2,FALSE)</f>
        <v>#N/A</v>
      </c>
      <c r="AE394" s="330"/>
      <c r="AF394" s="331"/>
      <c r="AG394" s="330"/>
      <c r="AH394" s="332"/>
      <c r="AI394" s="330"/>
      <c r="AJ394" s="332"/>
      <c r="AK394" s="330"/>
      <c r="AL394" s="330"/>
      <c r="AM394" s="330"/>
      <c r="AN394" s="330"/>
      <c r="AO394" s="330"/>
      <c r="AP394" s="323"/>
      <c r="AQ394" s="330"/>
      <c r="AR394" s="323"/>
      <c r="AS394" s="334" t="e">
        <v>#DIV/0!</v>
      </c>
      <c r="AT394" s="85"/>
      <c r="AU394" s="85"/>
      <c r="AV394" s="328" t="e">
        <f>VLOOKUP($AC394,[1]!デモテーブル[#All],3,FALSE)</f>
        <v>#N/A</v>
      </c>
      <c r="AW394" s="328" t="e">
        <f>VLOOKUP($AC394,[1]!デモテーブル[#All],4,FALSE)</f>
        <v>#N/A</v>
      </c>
      <c r="AX394" s="328" t="e">
        <f>VLOOKUP($AC394,[1]!デモテーブル[#All],5,FALSE)</f>
        <v>#N/A</v>
      </c>
      <c r="AY394" s="328" t="e">
        <f>VLOOKUP($AC394,[1]!デモテーブル[#All],6,FALSE)</f>
        <v>#N/A</v>
      </c>
      <c r="AZ394" s="328" t="e">
        <f>VLOOKUP($AC394,[1]!デモテーブル[#All],7,FALSE)</f>
        <v>#N/A</v>
      </c>
      <c r="BA394" s="328" t="e">
        <f>VLOOKUP($AC394,デモテーブル[#All],12,FALSE)</f>
        <v>#N/A</v>
      </c>
      <c r="BB394" s="328" t="e">
        <f>VLOOKUP($AC394,デモテーブル[#All],13,FALSE)</f>
        <v>#N/A</v>
      </c>
    </row>
    <row r="395" spans="2:54" x14ac:dyDescent="0.15">
      <c r="B395" s="76">
        <v>44819</v>
      </c>
      <c r="C395" s="164">
        <v>394</v>
      </c>
      <c r="D395" s="73" t="s">
        <v>181</v>
      </c>
      <c r="E395" s="328" t="s">
        <v>750</v>
      </c>
      <c r="H395" s="329" t="s">
        <v>82</v>
      </c>
      <c r="I395" s="329"/>
      <c r="J395" s="329"/>
      <c r="K395" s="329"/>
      <c r="L395" s="329"/>
      <c r="M395" s="329"/>
      <c r="N395" s="329"/>
      <c r="O395" s="329"/>
      <c r="Z395" s="33"/>
      <c r="AA395" s="33"/>
      <c r="AB395" s="330"/>
      <c r="AC395" s="335"/>
      <c r="AD395" s="330" t="e">
        <f>VLOOKUP($AC395,[1]!デモテーブル[#All],2,FALSE)</f>
        <v>#N/A</v>
      </c>
      <c r="AE395" s="330"/>
      <c r="AF395" s="331"/>
      <c r="AG395" s="330"/>
      <c r="AH395" s="332"/>
      <c r="AI395" s="330"/>
      <c r="AJ395" s="332"/>
      <c r="AK395" s="330"/>
      <c r="AL395" s="330"/>
      <c r="AM395" s="330"/>
      <c r="AN395" s="330"/>
      <c r="AO395" s="330"/>
      <c r="AP395" s="323"/>
      <c r="AQ395" s="330"/>
      <c r="AR395" s="323"/>
      <c r="AS395" s="334" t="e">
        <v>#DIV/0!</v>
      </c>
      <c r="AT395" s="85"/>
      <c r="AU395" s="85"/>
      <c r="AV395" s="328" t="e">
        <f>VLOOKUP($AC395,[1]!デモテーブル[#All],3,FALSE)</f>
        <v>#N/A</v>
      </c>
      <c r="AW395" s="328" t="e">
        <f>VLOOKUP($AC395,[1]!デモテーブル[#All],4,FALSE)</f>
        <v>#N/A</v>
      </c>
      <c r="AX395" s="328" t="e">
        <f>VLOOKUP($AC395,[1]!デモテーブル[#All],5,FALSE)</f>
        <v>#N/A</v>
      </c>
      <c r="AY395" s="328" t="e">
        <f>VLOOKUP($AC395,[1]!デモテーブル[#All],6,FALSE)</f>
        <v>#N/A</v>
      </c>
      <c r="AZ395" s="328" t="e">
        <f>VLOOKUP($AC395,[1]!デモテーブル[#All],7,FALSE)</f>
        <v>#N/A</v>
      </c>
      <c r="BA395" s="328" t="e">
        <f>VLOOKUP($AC395,デモテーブル[#All],12,FALSE)</f>
        <v>#N/A</v>
      </c>
      <c r="BB395" s="328" t="e">
        <f>VLOOKUP($AC395,デモテーブル[#All],13,FALSE)</f>
        <v>#N/A</v>
      </c>
    </row>
    <row r="396" spans="2:54" x14ac:dyDescent="0.15">
      <c r="B396" s="76">
        <v>44819</v>
      </c>
      <c r="C396" s="164">
        <v>395</v>
      </c>
      <c r="D396" s="73" t="s">
        <v>181</v>
      </c>
      <c r="E396" s="328" t="s">
        <v>750</v>
      </c>
      <c r="H396" s="329" t="s">
        <v>784</v>
      </c>
      <c r="I396" s="329"/>
      <c r="J396" s="329"/>
      <c r="K396" s="329"/>
      <c r="L396" s="329"/>
      <c r="M396" s="329"/>
      <c r="N396" s="329"/>
      <c r="O396" s="329"/>
      <c r="Z396" s="33"/>
      <c r="AA396" s="33"/>
      <c r="AB396" s="330"/>
      <c r="AC396" s="335"/>
      <c r="AD396" s="330" t="e">
        <f>VLOOKUP($AC396,[1]!デモテーブル[#All],2,FALSE)</f>
        <v>#N/A</v>
      </c>
      <c r="AE396" s="330"/>
      <c r="AF396" s="331"/>
      <c r="AG396" s="330"/>
      <c r="AH396" s="332"/>
      <c r="AI396" s="330"/>
      <c r="AJ396" s="332"/>
      <c r="AK396" s="330"/>
      <c r="AL396" s="330"/>
      <c r="AM396" s="330"/>
      <c r="AN396" s="330"/>
      <c r="AO396" s="330"/>
      <c r="AP396" s="323"/>
      <c r="AQ396" s="330"/>
      <c r="AR396" s="323"/>
      <c r="AS396" s="334" t="e">
        <v>#DIV/0!</v>
      </c>
      <c r="AT396" s="85"/>
      <c r="AU396" s="85"/>
      <c r="AV396" s="328" t="e">
        <f>VLOOKUP($AC396,[1]!デモテーブル[#All],3,FALSE)</f>
        <v>#N/A</v>
      </c>
      <c r="AW396" s="328" t="e">
        <f>VLOOKUP($AC396,[1]!デモテーブル[#All],4,FALSE)</f>
        <v>#N/A</v>
      </c>
      <c r="AX396" s="328" t="e">
        <f>VLOOKUP($AC396,[1]!デモテーブル[#All],5,FALSE)</f>
        <v>#N/A</v>
      </c>
      <c r="AY396" s="328" t="e">
        <f>VLOOKUP($AC396,[1]!デモテーブル[#All],6,FALSE)</f>
        <v>#N/A</v>
      </c>
      <c r="AZ396" s="328" t="e">
        <f>VLOOKUP($AC396,[1]!デモテーブル[#All],7,FALSE)</f>
        <v>#N/A</v>
      </c>
      <c r="BA396" s="328" t="e">
        <f>VLOOKUP($AC396,デモテーブル[#All],12,FALSE)</f>
        <v>#N/A</v>
      </c>
      <c r="BB396" s="328" t="e">
        <f>VLOOKUP($AC396,デモテーブル[#All],13,FALSE)</f>
        <v>#N/A</v>
      </c>
    </row>
    <row r="397" spans="2:54" x14ac:dyDescent="0.15">
      <c r="B397" s="76">
        <v>44819</v>
      </c>
      <c r="C397" s="164">
        <v>396</v>
      </c>
      <c r="D397" s="73" t="s">
        <v>181</v>
      </c>
      <c r="E397" s="328" t="s">
        <v>750</v>
      </c>
      <c r="H397" s="329" t="s">
        <v>785</v>
      </c>
      <c r="I397" s="329"/>
      <c r="J397" s="329"/>
      <c r="K397" s="329"/>
      <c r="L397" s="329"/>
      <c r="M397" s="329"/>
      <c r="N397" s="329"/>
      <c r="O397" s="329"/>
      <c r="Z397" s="33"/>
      <c r="AA397" s="33"/>
      <c r="AB397" s="330"/>
      <c r="AC397" s="10" t="str">
        <f>IF(H398="","",TEXT(H398,"@"))</f>
        <v>1659</v>
      </c>
      <c r="AD397" s="330" t="str">
        <f>VLOOKUP($AC397,[1]!デモテーブル[#All],2,FALSE)</f>
        <v>ＩＳ米国リートＥＴＦ</v>
      </c>
      <c r="AE397" s="330" t="s">
        <v>15</v>
      </c>
      <c r="AF397" s="331">
        <f>AP397/AJ397</f>
        <v>17</v>
      </c>
      <c r="AG397" s="330"/>
      <c r="AH397" s="332">
        <f>(AP397-AR397)/AF397</f>
        <v>1618</v>
      </c>
      <c r="AI397" s="330"/>
      <c r="AJ397" s="333">
        <f>VLOOKUP($AC397,テーブル6[#All],5,FALSE)</f>
        <v>2888</v>
      </c>
      <c r="AK397" s="330"/>
      <c r="AL397" s="330"/>
      <c r="AM397" s="330"/>
      <c r="AN397" s="330"/>
      <c r="AO397" s="330"/>
      <c r="AP397" s="323">
        <f>IF(H401="","",VALUE(LEFT(H401,FIND("円",H401)-1)))</f>
        <v>49096</v>
      </c>
      <c r="AQ397" s="330"/>
      <c r="AR397" s="323">
        <f>IF(H403="","",VALUE(LEFT(H403,FIND("円",H403)-1)))</f>
        <v>21590</v>
      </c>
      <c r="AS397" s="334">
        <f t="shared" ref="AS397" si="73">AR397/(AP397-AR397)</f>
        <v>0.78491965389369589</v>
      </c>
      <c r="AT397" s="85"/>
      <c r="AU397" s="85"/>
      <c r="AV397" s="328" t="str">
        <f>VLOOKUP($AC397,[1]!デモテーブル[#All],3,FALSE)</f>
        <v>1株式・投信等</v>
      </c>
      <c r="AW397" s="328" t="str">
        <f>VLOOKUP($AC397,[1]!デモテーブル[#All],4,FALSE)</f>
        <v>1株式</v>
      </c>
      <c r="AX397" s="328" t="str">
        <f>VLOOKUP($AC397,[1]!デモテーブル[#All],5,FALSE)</f>
        <v>不動産</v>
      </c>
      <c r="AY397" s="328" t="str">
        <f>VLOOKUP($AC397,[1]!デモテーブル[#All],6,FALSE)</f>
        <v>米国・リート</v>
      </c>
      <c r="AZ397" s="328" t="str">
        <f>VLOOKUP($AC397,[1]!デモテーブル[#All],7,FALSE)</f>
        <v>01 日本円</v>
      </c>
      <c r="BA397" s="328" t="str">
        <f>VLOOKUP($AC397,デモテーブル[#All],12,FALSE)</f>
        <v>リスク・有</v>
      </c>
      <c r="BB397" s="328" t="str">
        <f>VLOOKUP($AC397,デモテーブル[#All],13,FALSE)</f>
        <v>リスク・有</v>
      </c>
    </row>
    <row r="398" spans="2:54" x14ac:dyDescent="0.15">
      <c r="B398" s="76">
        <v>44819</v>
      </c>
      <c r="C398" s="164">
        <v>397</v>
      </c>
      <c r="D398" s="73" t="s">
        <v>181</v>
      </c>
      <c r="E398" s="328" t="s">
        <v>750</v>
      </c>
      <c r="H398" s="329">
        <v>1659</v>
      </c>
      <c r="I398" s="329"/>
      <c r="J398" s="329"/>
      <c r="K398" s="329"/>
      <c r="L398" s="329"/>
      <c r="M398" s="329"/>
      <c r="N398" s="329"/>
      <c r="O398" s="329"/>
      <c r="Z398" s="33"/>
      <c r="AA398" s="33"/>
      <c r="AB398" s="330"/>
      <c r="AC398" s="335"/>
      <c r="AD398" s="330" t="e">
        <f>VLOOKUP($AC398,[1]!デモテーブル[#All],2,FALSE)</f>
        <v>#N/A</v>
      </c>
      <c r="AE398" s="330"/>
      <c r="AF398" s="331"/>
      <c r="AG398" s="330"/>
      <c r="AH398" s="332"/>
      <c r="AI398" s="330"/>
      <c r="AJ398" s="332"/>
      <c r="AK398" s="330"/>
      <c r="AL398" s="330"/>
      <c r="AM398" s="330"/>
      <c r="AN398" s="330"/>
      <c r="AO398" s="330"/>
      <c r="AP398" s="323"/>
      <c r="AQ398" s="330"/>
      <c r="AR398" s="323"/>
      <c r="AS398" s="334" t="e">
        <v>#DIV/0!</v>
      </c>
      <c r="AT398" s="85"/>
      <c r="AU398" s="85"/>
      <c r="AV398" s="328" t="e">
        <f>VLOOKUP($AC398,[1]!デモテーブル[#All],3,FALSE)</f>
        <v>#N/A</v>
      </c>
      <c r="AW398" s="328" t="e">
        <f>VLOOKUP($AC398,[1]!デモテーブル[#All],4,FALSE)</f>
        <v>#N/A</v>
      </c>
      <c r="AX398" s="328" t="e">
        <f>VLOOKUP($AC398,[1]!デモテーブル[#All],5,FALSE)</f>
        <v>#N/A</v>
      </c>
      <c r="AY398" s="328" t="e">
        <f>VLOOKUP($AC398,[1]!デモテーブル[#All],6,FALSE)</f>
        <v>#N/A</v>
      </c>
      <c r="AZ398" s="328" t="e">
        <f>VLOOKUP($AC398,[1]!デモテーブル[#All],7,FALSE)</f>
        <v>#N/A</v>
      </c>
      <c r="BA398" s="328" t="e">
        <f>VLOOKUP($AC398,デモテーブル[#All],12,FALSE)</f>
        <v>#N/A</v>
      </c>
      <c r="BB398" s="328" t="e">
        <f>VLOOKUP($AC398,デモテーブル[#All],13,FALSE)</f>
        <v>#N/A</v>
      </c>
    </row>
    <row r="399" spans="2:54" x14ac:dyDescent="0.15">
      <c r="B399" s="76">
        <v>44819</v>
      </c>
      <c r="C399" s="164">
        <v>398</v>
      </c>
      <c r="D399" s="73" t="s">
        <v>181</v>
      </c>
      <c r="E399" s="328" t="s">
        <v>750</v>
      </c>
      <c r="H399" s="329" t="s">
        <v>785</v>
      </c>
      <c r="I399" s="329"/>
      <c r="J399" s="329"/>
      <c r="K399" s="329"/>
      <c r="L399" s="329"/>
      <c r="M399" s="329"/>
      <c r="N399" s="329"/>
      <c r="O399" s="329"/>
      <c r="Z399" s="33"/>
      <c r="AA399" s="33"/>
      <c r="AB399" s="330"/>
      <c r="AC399" s="335"/>
      <c r="AD399" s="330" t="e">
        <f>VLOOKUP($AC399,[1]!デモテーブル[#All],2,FALSE)</f>
        <v>#N/A</v>
      </c>
      <c r="AE399" s="330"/>
      <c r="AF399" s="331"/>
      <c r="AG399" s="330"/>
      <c r="AH399" s="332"/>
      <c r="AI399" s="330"/>
      <c r="AJ399" s="332"/>
      <c r="AK399" s="330"/>
      <c r="AL399" s="330"/>
      <c r="AM399" s="330"/>
      <c r="AN399" s="330"/>
      <c r="AO399" s="330"/>
      <c r="AP399" s="323"/>
      <c r="AQ399" s="330"/>
      <c r="AR399" s="323"/>
      <c r="AS399" s="334" t="e">
        <v>#DIV/0!</v>
      </c>
      <c r="AT399" s="85"/>
      <c r="AU399" s="85"/>
      <c r="AV399" s="328" t="e">
        <f>VLOOKUP($AC399,[1]!デモテーブル[#All],3,FALSE)</f>
        <v>#N/A</v>
      </c>
      <c r="AW399" s="328" t="e">
        <f>VLOOKUP($AC399,[1]!デモテーブル[#All],4,FALSE)</f>
        <v>#N/A</v>
      </c>
      <c r="AX399" s="328" t="e">
        <f>VLOOKUP($AC399,[1]!デモテーブル[#All],5,FALSE)</f>
        <v>#N/A</v>
      </c>
      <c r="AY399" s="328" t="e">
        <f>VLOOKUP($AC399,[1]!デモテーブル[#All],6,FALSE)</f>
        <v>#N/A</v>
      </c>
      <c r="AZ399" s="328" t="e">
        <f>VLOOKUP($AC399,[1]!デモテーブル[#All],7,FALSE)</f>
        <v>#N/A</v>
      </c>
      <c r="BA399" s="328" t="e">
        <f>VLOOKUP($AC399,デモテーブル[#All],12,FALSE)</f>
        <v>#N/A</v>
      </c>
      <c r="BB399" s="328" t="e">
        <f>VLOOKUP($AC399,デモテーブル[#All],13,FALSE)</f>
        <v>#N/A</v>
      </c>
    </row>
    <row r="400" spans="2:54" x14ac:dyDescent="0.15">
      <c r="B400" s="76">
        <v>44819</v>
      </c>
      <c r="C400" s="164">
        <v>399</v>
      </c>
      <c r="D400" s="73" t="s">
        <v>181</v>
      </c>
      <c r="E400" s="328" t="s">
        <v>750</v>
      </c>
      <c r="H400" s="329" t="s">
        <v>81</v>
      </c>
      <c r="I400" s="329"/>
      <c r="J400" s="329"/>
      <c r="K400" s="329"/>
      <c r="L400" s="329"/>
      <c r="M400" s="329"/>
      <c r="N400" s="329"/>
      <c r="O400" s="329"/>
      <c r="Z400" s="33"/>
      <c r="AA400" s="33"/>
      <c r="AB400" s="330"/>
      <c r="AC400" s="335"/>
      <c r="AD400" s="330" t="e">
        <f>VLOOKUP($AC400,[1]!デモテーブル[#All],2,FALSE)</f>
        <v>#N/A</v>
      </c>
      <c r="AE400" s="330"/>
      <c r="AF400" s="331"/>
      <c r="AG400" s="330"/>
      <c r="AH400" s="332"/>
      <c r="AI400" s="330"/>
      <c r="AJ400" s="332"/>
      <c r="AK400" s="330"/>
      <c r="AL400" s="330"/>
      <c r="AM400" s="330"/>
      <c r="AN400" s="330"/>
      <c r="AO400" s="330"/>
      <c r="AP400" s="323"/>
      <c r="AQ400" s="330"/>
      <c r="AR400" s="323"/>
      <c r="AS400" s="334" t="e">
        <v>#DIV/0!</v>
      </c>
      <c r="AT400" s="85"/>
      <c r="AU400" s="85"/>
      <c r="AV400" s="328" t="e">
        <f>VLOOKUP($AC400,[1]!デモテーブル[#All],3,FALSE)</f>
        <v>#N/A</v>
      </c>
      <c r="AW400" s="328" t="e">
        <f>VLOOKUP($AC400,[1]!デモテーブル[#All],4,FALSE)</f>
        <v>#N/A</v>
      </c>
      <c r="AX400" s="328" t="e">
        <f>VLOOKUP($AC400,[1]!デモテーブル[#All],5,FALSE)</f>
        <v>#N/A</v>
      </c>
      <c r="AY400" s="328" t="e">
        <f>VLOOKUP($AC400,[1]!デモテーブル[#All],6,FALSE)</f>
        <v>#N/A</v>
      </c>
      <c r="AZ400" s="328" t="e">
        <f>VLOOKUP($AC400,[1]!デモテーブル[#All],7,FALSE)</f>
        <v>#N/A</v>
      </c>
      <c r="BA400" s="328" t="e">
        <f>VLOOKUP($AC400,デモテーブル[#All],12,FALSE)</f>
        <v>#N/A</v>
      </c>
      <c r="BB400" s="328" t="e">
        <f>VLOOKUP($AC400,デモテーブル[#All],13,FALSE)</f>
        <v>#N/A</v>
      </c>
    </row>
    <row r="401" spans="2:54" x14ac:dyDescent="0.15">
      <c r="B401" s="76">
        <v>44819</v>
      </c>
      <c r="C401" s="164">
        <v>400</v>
      </c>
      <c r="D401" s="73" t="s">
        <v>181</v>
      </c>
      <c r="E401" s="328" t="s">
        <v>750</v>
      </c>
      <c r="H401" s="329" t="s">
        <v>786</v>
      </c>
      <c r="I401" s="329"/>
      <c r="J401" s="329"/>
      <c r="K401" s="329"/>
      <c r="L401" s="329"/>
      <c r="M401" s="329"/>
      <c r="N401" s="329"/>
      <c r="O401" s="329"/>
      <c r="Z401" s="33"/>
      <c r="AA401" s="33"/>
      <c r="AB401" s="330"/>
      <c r="AC401" s="335"/>
      <c r="AD401" s="330" t="e">
        <f>VLOOKUP($AC401,[1]!デモテーブル[#All],2,FALSE)</f>
        <v>#N/A</v>
      </c>
      <c r="AE401" s="330"/>
      <c r="AF401" s="331"/>
      <c r="AG401" s="330"/>
      <c r="AH401" s="332"/>
      <c r="AI401" s="330"/>
      <c r="AJ401" s="332"/>
      <c r="AK401" s="330"/>
      <c r="AL401" s="330"/>
      <c r="AM401" s="330"/>
      <c r="AN401" s="330"/>
      <c r="AO401" s="330"/>
      <c r="AP401" s="323"/>
      <c r="AQ401" s="330"/>
      <c r="AR401" s="323"/>
      <c r="AS401" s="334" t="e">
        <v>#DIV/0!</v>
      </c>
      <c r="AT401" s="85"/>
      <c r="AU401" s="85"/>
      <c r="AV401" s="328" t="e">
        <f>VLOOKUP($AC401,[1]!デモテーブル[#All],3,FALSE)</f>
        <v>#N/A</v>
      </c>
      <c r="AW401" s="328" t="e">
        <f>VLOOKUP($AC401,[1]!デモテーブル[#All],4,FALSE)</f>
        <v>#N/A</v>
      </c>
      <c r="AX401" s="328" t="e">
        <f>VLOOKUP($AC401,[1]!デモテーブル[#All],5,FALSE)</f>
        <v>#N/A</v>
      </c>
      <c r="AY401" s="328" t="e">
        <f>VLOOKUP($AC401,[1]!デモテーブル[#All],6,FALSE)</f>
        <v>#N/A</v>
      </c>
      <c r="AZ401" s="328" t="e">
        <f>VLOOKUP($AC401,[1]!デモテーブル[#All],7,FALSE)</f>
        <v>#N/A</v>
      </c>
      <c r="BA401" s="328" t="e">
        <f>VLOOKUP($AC401,デモテーブル[#All],12,FALSE)</f>
        <v>#N/A</v>
      </c>
      <c r="BB401" s="328" t="e">
        <f>VLOOKUP($AC401,デモテーブル[#All],13,FALSE)</f>
        <v>#N/A</v>
      </c>
    </row>
    <row r="402" spans="2:54" x14ac:dyDescent="0.15">
      <c r="B402" s="76">
        <v>44819</v>
      </c>
      <c r="C402" s="164">
        <v>401</v>
      </c>
      <c r="D402" s="73" t="s">
        <v>181</v>
      </c>
      <c r="E402" s="328" t="s">
        <v>750</v>
      </c>
      <c r="H402" s="329" t="s">
        <v>82</v>
      </c>
      <c r="I402" s="329"/>
      <c r="J402" s="329"/>
      <c r="K402" s="329"/>
      <c r="L402" s="329"/>
      <c r="M402" s="329"/>
      <c r="N402" s="329"/>
      <c r="O402" s="329"/>
      <c r="Z402" s="33"/>
      <c r="AA402" s="33"/>
      <c r="AB402" s="330"/>
      <c r="AC402" s="335"/>
      <c r="AD402" s="330" t="e">
        <f>VLOOKUP($AC402,[1]!デモテーブル[#All],2,FALSE)</f>
        <v>#N/A</v>
      </c>
      <c r="AE402" s="330"/>
      <c r="AF402" s="331"/>
      <c r="AG402" s="330"/>
      <c r="AH402" s="332"/>
      <c r="AI402" s="330"/>
      <c r="AJ402" s="332"/>
      <c r="AK402" s="330"/>
      <c r="AL402" s="330"/>
      <c r="AM402" s="330"/>
      <c r="AN402" s="330"/>
      <c r="AO402" s="330"/>
      <c r="AP402" s="323"/>
      <c r="AQ402" s="330"/>
      <c r="AR402" s="323"/>
      <c r="AS402" s="334" t="e">
        <v>#DIV/0!</v>
      </c>
      <c r="AT402" s="85"/>
      <c r="AU402" s="85"/>
      <c r="AV402" s="328" t="e">
        <f>VLOOKUP($AC402,[1]!デモテーブル[#All],3,FALSE)</f>
        <v>#N/A</v>
      </c>
      <c r="AW402" s="328" t="e">
        <f>VLOOKUP($AC402,[1]!デモテーブル[#All],4,FALSE)</f>
        <v>#N/A</v>
      </c>
      <c r="AX402" s="328" t="e">
        <f>VLOOKUP($AC402,[1]!デモテーブル[#All],5,FALSE)</f>
        <v>#N/A</v>
      </c>
      <c r="AY402" s="328" t="e">
        <f>VLOOKUP($AC402,[1]!デモテーブル[#All],6,FALSE)</f>
        <v>#N/A</v>
      </c>
      <c r="AZ402" s="328" t="e">
        <f>VLOOKUP($AC402,[1]!デモテーブル[#All],7,FALSE)</f>
        <v>#N/A</v>
      </c>
      <c r="BA402" s="328" t="e">
        <f>VLOOKUP($AC402,デモテーブル[#All],12,FALSE)</f>
        <v>#N/A</v>
      </c>
      <c r="BB402" s="328" t="e">
        <f>VLOOKUP($AC402,デモテーブル[#All],13,FALSE)</f>
        <v>#N/A</v>
      </c>
    </row>
    <row r="403" spans="2:54" x14ac:dyDescent="0.15">
      <c r="B403" s="76">
        <v>44819</v>
      </c>
      <c r="C403" s="164">
        <v>402</v>
      </c>
      <c r="D403" s="73" t="s">
        <v>181</v>
      </c>
      <c r="E403" s="328" t="s">
        <v>750</v>
      </c>
      <c r="H403" s="329" t="s">
        <v>787</v>
      </c>
      <c r="I403" s="329"/>
      <c r="J403" s="329"/>
      <c r="K403" s="329"/>
      <c r="L403" s="329"/>
      <c r="M403" s="329"/>
      <c r="N403" s="329"/>
      <c r="O403" s="329"/>
      <c r="Z403" s="33"/>
      <c r="AA403" s="33"/>
      <c r="AB403" s="330"/>
      <c r="AC403" s="335"/>
      <c r="AD403" s="330" t="e">
        <f>VLOOKUP($AC403,[1]!デモテーブル[#All],2,FALSE)</f>
        <v>#N/A</v>
      </c>
      <c r="AE403" s="330"/>
      <c r="AF403" s="331"/>
      <c r="AG403" s="330"/>
      <c r="AH403" s="332"/>
      <c r="AI403" s="330"/>
      <c r="AJ403" s="332"/>
      <c r="AK403" s="330"/>
      <c r="AL403" s="330"/>
      <c r="AM403" s="330"/>
      <c r="AN403" s="330"/>
      <c r="AO403" s="330"/>
      <c r="AP403" s="323"/>
      <c r="AQ403" s="330"/>
      <c r="AR403" s="323"/>
      <c r="AS403" s="334" t="e">
        <v>#DIV/0!</v>
      </c>
      <c r="AT403" s="85"/>
      <c r="AU403" s="85"/>
      <c r="AV403" s="328" t="e">
        <f>VLOOKUP($AC403,[1]!デモテーブル[#All],3,FALSE)</f>
        <v>#N/A</v>
      </c>
      <c r="AW403" s="328" t="e">
        <f>VLOOKUP($AC403,[1]!デモテーブル[#All],4,FALSE)</f>
        <v>#N/A</v>
      </c>
      <c r="AX403" s="328" t="e">
        <f>VLOOKUP($AC403,[1]!デモテーブル[#All],5,FALSE)</f>
        <v>#N/A</v>
      </c>
      <c r="AY403" s="328" t="e">
        <f>VLOOKUP($AC403,[1]!デモテーブル[#All],6,FALSE)</f>
        <v>#N/A</v>
      </c>
      <c r="AZ403" s="328" t="e">
        <f>VLOOKUP($AC403,[1]!デモテーブル[#All],7,FALSE)</f>
        <v>#N/A</v>
      </c>
      <c r="BA403" s="328" t="e">
        <f>VLOOKUP($AC403,デモテーブル[#All],12,FALSE)</f>
        <v>#N/A</v>
      </c>
      <c r="BB403" s="328" t="e">
        <f>VLOOKUP($AC403,デモテーブル[#All],13,FALSE)</f>
        <v>#N/A</v>
      </c>
    </row>
    <row r="404" spans="2:54" x14ac:dyDescent="0.15">
      <c r="B404" s="76">
        <v>44819</v>
      </c>
      <c r="C404" s="164">
        <v>403</v>
      </c>
      <c r="D404" s="73" t="s">
        <v>181</v>
      </c>
      <c r="E404" s="328" t="s">
        <v>750</v>
      </c>
      <c r="H404" s="329" t="s">
        <v>84</v>
      </c>
      <c r="I404" s="329"/>
      <c r="J404" s="329"/>
      <c r="K404" s="329"/>
      <c r="L404" s="329"/>
      <c r="M404" s="329"/>
      <c r="N404" s="329"/>
      <c r="O404" s="329"/>
      <c r="Z404" s="33"/>
      <c r="AA404" s="33"/>
      <c r="AB404" s="330"/>
      <c r="AC404" s="10" t="str">
        <f>IF(H405="","",TEXT(H405,"@"))</f>
        <v>1678</v>
      </c>
      <c r="AD404" s="330" t="str">
        <f>VLOOKUP($AC404,[1]!デモテーブル[#All],2,FALSE)</f>
        <v>ＮＥＸＴ　ＦＵＮＤＳ　インド株式指数・Ｎｉｆｔｙ　５０連動型上場投信</v>
      </c>
      <c r="AE404" s="330" t="s">
        <v>15</v>
      </c>
      <c r="AF404" s="331">
        <f>AP404/AJ404</f>
        <v>507</v>
      </c>
      <c r="AG404" s="330"/>
      <c r="AH404" s="332">
        <f>(AP404-AR404)/AF404</f>
        <v>202.00019723865879</v>
      </c>
      <c r="AI404" s="330"/>
      <c r="AJ404" s="333">
        <f>VLOOKUP($AC404,テーブル6[#All],5,FALSE)</f>
        <v>289.3</v>
      </c>
      <c r="AK404" s="330"/>
      <c r="AL404" s="330"/>
      <c r="AM404" s="330"/>
      <c r="AN404" s="330"/>
      <c r="AO404" s="330"/>
      <c r="AP404" s="323">
        <f>IF(H408="","",VALUE(LEFT(H408,FIND("円",H408)-1)))</f>
        <v>146675.1</v>
      </c>
      <c r="AQ404" s="330"/>
      <c r="AR404" s="323">
        <f>IF(H410="","",VALUE(LEFT(H410,FIND("円",H410)-1)))</f>
        <v>44261</v>
      </c>
      <c r="AS404" s="334">
        <f t="shared" ref="AS404" si="74">AR404/(AP404-AR404)</f>
        <v>0.43217681940279706</v>
      </c>
      <c r="AT404" s="85"/>
      <c r="AU404" s="85"/>
      <c r="AV404" s="328" t="str">
        <f>VLOOKUP($AC404,[1]!デモテーブル[#All],3,FALSE)</f>
        <v>1株式・投信等</v>
      </c>
      <c r="AW404" s="328" t="str">
        <f>VLOOKUP($AC404,[1]!デモテーブル[#All],4,FALSE)</f>
        <v>1株式</v>
      </c>
      <c r="AX404" s="328" t="str">
        <f>VLOOKUP($AC404,[1]!デモテーブル[#All],5,FALSE)</f>
        <v>新興国</v>
      </c>
      <c r="AY404" s="328" t="str">
        <f>VLOOKUP($AC404,[1]!デモテーブル[#All],6,FALSE)</f>
        <v>インド</v>
      </c>
      <c r="AZ404" s="328" t="str">
        <f>VLOOKUP($AC404,[1]!デモテーブル[#All],7,FALSE)</f>
        <v>01 日本円</v>
      </c>
      <c r="BA404" s="328" t="str">
        <f>VLOOKUP($AC404,デモテーブル[#All],12,FALSE)</f>
        <v>リスク・有</v>
      </c>
      <c r="BB404" s="328" t="str">
        <f>VLOOKUP($AC404,デモテーブル[#All],13,FALSE)</f>
        <v>リスク・有</v>
      </c>
    </row>
    <row r="405" spans="2:54" x14ac:dyDescent="0.15">
      <c r="B405" s="76">
        <v>44819</v>
      </c>
      <c r="C405" s="164">
        <v>404</v>
      </c>
      <c r="D405" s="73" t="s">
        <v>181</v>
      </c>
      <c r="E405" s="328" t="s">
        <v>750</v>
      </c>
      <c r="H405" s="329">
        <v>1678</v>
      </c>
      <c r="I405" s="329"/>
      <c r="J405" s="329"/>
      <c r="K405" s="329"/>
      <c r="L405" s="329"/>
      <c r="M405" s="329"/>
      <c r="N405" s="329"/>
      <c r="O405" s="329"/>
      <c r="Z405" s="33"/>
      <c r="AA405" s="33"/>
      <c r="AB405" s="330"/>
      <c r="AC405" s="335"/>
      <c r="AD405" s="330" t="e">
        <f>VLOOKUP($AC405,[1]!デモテーブル[#All],2,FALSE)</f>
        <v>#N/A</v>
      </c>
      <c r="AE405" s="330"/>
      <c r="AF405" s="331"/>
      <c r="AG405" s="330"/>
      <c r="AH405" s="332"/>
      <c r="AI405" s="330"/>
      <c r="AJ405" s="332"/>
      <c r="AK405" s="330"/>
      <c r="AL405" s="330"/>
      <c r="AM405" s="330"/>
      <c r="AN405" s="330"/>
      <c r="AO405" s="330"/>
      <c r="AP405" s="323"/>
      <c r="AQ405" s="330"/>
      <c r="AR405" s="323"/>
      <c r="AS405" s="334" t="e">
        <v>#DIV/0!</v>
      </c>
      <c r="AT405" s="85"/>
      <c r="AU405" s="85"/>
      <c r="AV405" s="328" t="e">
        <f>VLOOKUP($AC405,[1]!デモテーブル[#All],3,FALSE)</f>
        <v>#N/A</v>
      </c>
      <c r="AW405" s="328" t="e">
        <f>VLOOKUP($AC405,[1]!デモテーブル[#All],4,FALSE)</f>
        <v>#N/A</v>
      </c>
      <c r="AX405" s="328" t="e">
        <f>VLOOKUP($AC405,[1]!デモテーブル[#All],5,FALSE)</f>
        <v>#N/A</v>
      </c>
      <c r="AY405" s="328" t="e">
        <f>VLOOKUP($AC405,[1]!デモテーブル[#All],6,FALSE)</f>
        <v>#N/A</v>
      </c>
      <c r="AZ405" s="328" t="e">
        <f>VLOOKUP($AC405,[1]!デモテーブル[#All],7,FALSE)</f>
        <v>#N/A</v>
      </c>
      <c r="BA405" s="328" t="e">
        <f>VLOOKUP($AC405,デモテーブル[#All],12,FALSE)</f>
        <v>#N/A</v>
      </c>
      <c r="BB405" s="328" t="e">
        <f>VLOOKUP($AC405,デモテーブル[#All],13,FALSE)</f>
        <v>#N/A</v>
      </c>
    </row>
    <row r="406" spans="2:54" x14ac:dyDescent="0.15">
      <c r="B406" s="76">
        <v>44819</v>
      </c>
      <c r="C406" s="164">
        <v>405</v>
      </c>
      <c r="D406" s="73" t="s">
        <v>181</v>
      </c>
      <c r="E406" s="328" t="s">
        <v>750</v>
      </c>
      <c r="H406" s="329" t="s">
        <v>84</v>
      </c>
      <c r="I406" s="329"/>
      <c r="J406" s="329"/>
      <c r="K406" s="329"/>
      <c r="L406" s="329"/>
      <c r="M406" s="329"/>
      <c r="N406" s="329"/>
      <c r="O406" s="329"/>
      <c r="Z406" s="33"/>
      <c r="AA406" s="33"/>
      <c r="AB406" s="330"/>
      <c r="AC406" s="335"/>
      <c r="AD406" s="330" t="e">
        <f>VLOOKUP($AC406,[1]!デモテーブル[#All],2,FALSE)</f>
        <v>#N/A</v>
      </c>
      <c r="AE406" s="330"/>
      <c r="AF406" s="331"/>
      <c r="AG406" s="330"/>
      <c r="AH406" s="332"/>
      <c r="AI406" s="330"/>
      <c r="AJ406" s="332"/>
      <c r="AK406" s="330"/>
      <c r="AL406" s="330"/>
      <c r="AM406" s="330"/>
      <c r="AN406" s="330"/>
      <c r="AO406" s="330"/>
      <c r="AP406" s="323"/>
      <c r="AQ406" s="330"/>
      <c r="AR406" s="323"/>
      <c r="AS406" s="334" t="e">
        <v>#DIV/0!</v>
      </c>
      <c r="AT406" s="85"/>
      <c r="AU406" s="85"/>
      <c r="AV406" s="328" t="e">
        <f>VLOOKUP($AC406,[1]!デモテーブル[#All],3,FALSE)</f>
        <v>#N/A</v>
      </c>
      <c r="AW406" s="328" t="e">
        <f>VLOOKUP($AC406,[1]!デモテーブル[#All],4,FALSE)</f>
        <v>#N/A</v>
      </c>
      <c r="AX406" s="328" t="e">
        <f>VLOOKUP($AC406,[1]!デモテーブル[#All],5,FALSE)</f>
        <v>#N/A</v>
      </c>
      <c r="AY406" s="328" t="e">
        <f>VLOOKUP($AC406,[1]!デモテーブル[#All],6,FALSE)</f>
        <v>#N/A</v>
      </c>
      <c r="AZ406" s="328" t="e">
        <f>VLOOKUP($AC406,[1]!デモテーブル[#All],7,FALSE)</f>
        <v>#N/A</v>
      </c>
      <c r="BA406" s="328" t="e">
        <f>VLOOKUP($AC406,デモテーブル[#All],12,FALSE)</f>
        <v>#N/A</v>
      </c>
      <c r="BB406" s="328" t="e">
        <f>VLOOKUP($AC406,デモテーブル[#All],13,FALSE)</f>
        <v>#N/A</v>
      </c>
    </row>
    <row r="407" spans="2:54" x14ac:dyDescent="0.15">
      <c r="B407" s="76">
        <v>44819</v>
      </c>
      <c r="C407" s="164">
        <v>406</v>
      </c>
      <c r="D407" s="73" t="s">
        <v>181</v>
      </c>
      <c r="E407" s="328" t="s">
        <v>750</v>
      </c>
      <c r="H407" s="329" t="s">
        <v>81</v>
      </c>
      <c r="I407" s="329"/>
      <c r="J407" s="329"/>
      <c r="K407" s="329"/>
      <c r="L407" s="329"/>
      <c r="M407" s="329"/>
      <c r="N407" s="329"/>
      <c r="O407" s="329"/>
      <c r="Z407" s="33"/>
      <c r="AA407" s="33"/>
      <c r="AB407" s="330"/>
      <c r="AC407" s="335"/>
      <c r="AD407" s="330" t="e">
        <f>VLOOKUP($AC407,[1]!デモテーブル[#All],2,FALSE)</f>
        <v>#N/A</v>
      </c>
      <c r="AE407" s="330"/>
      <c r="AF407" s="331"/>
      <c r="AG407" s="330"/>
      <c r="AH407" s="332"/>
      <c r="AI407" s="330"/>
      <c r="AJ407" s="332"/>
      <c r="AK407" s="330"/>
      <c r="AL407" s="330"/>
      <c r="AM407" s="330"/>
      <c r="AN407" s="330"/>
      <c r="AO407" s="330"/>
      <c r="AP407" s="323"/>
      <c r="AQ407" s="330"/>
      <c r="AR407" s="323"/>
      <c r="AS407" s="334" t="e">
        <v>#DIV/0!</v>
      </c>
      <c r="AT407" s="85"/>
      <c r="AU407" s="85"/>
      <c r="AV407" s="328" t="e">
        <f>VLOOKUP($AC407,[1]!デモテーブル[#All],3,FALSE)</f>
        <v>#N/A</v>
      </c>
      <c r="AW407" s="328" t="e">
        <f>VLOOKUP($AC407,[1]!デモテーブル[#All],4,FALSE)</f>
        <v>#N/A</v>
      </c>
      <c r="AX407" s="328" t="e">
        <f>VLOOKUP($AC407,[1]!デモテーブル[#All],5,FALSE)</f>
        <v>#N/A</v>
      </c>
      <c r="AY407" s="328" t="e">
        <f>VLOOKUP($AC407,[1]!デモテーブル[#All],6,FALSE)</f>
        <v>#N/A</v>
      </c>
      <c r="AZ407" s="328" t="e">
        <f>VLOOKUP($AC407,[1]!デモテーブル[#All],7,FALSE)</f>
        <v>#N/A</v>
      </c>
      <c r="BA407" s="328" t="e">
        <f>VLOOKUP($AC407,デモテーブル[#All],12,FALSE)</f>
        <v>#N/A</v>
      </c>
      <c r="BB407" s="328" t="e">
        <f>VLOOKUP($AC407,デモテーブル[#All],13,FALSE)</f>
        <v>#N/A</v>
      </c>
    </row>
    <row r="408" spans="2:54" x14ac:dyDescent="0.15">
      <c r="B408" s="76">
        <v>44819</v>
      </c>
      <c r="C408" s="164">
        <v>407</v>
      </c>
      <c r="D408" s="73" t="s">
        <v>181</v>
      </c>
      <c r="E408" s="328" t="s">
        <v>750</v>
      </c>
      <c r="H408" s="329" t="s">
        <v>788</v>
      </c>
      <c r="I408" s="329"/>
      <c r="J408" s="329"/>
      <c r="K408" s="329"/>
      <c r="L408" s="329"/>
      <c r="M408" s="329"/>
      <c r="N408" s="329"/>
      <c r="O408" s="329"/>
      <c r="Z408" s="33"/>
      <c r="AA408" s="33"/>
      <c r="AB408" s="330"/>
      <c r="AC408" s="335"/>
      <c r="AD408" s="330" t="e">
        <f>VLOOKUP($AC408,[1]!デモテーブル[#All],2,FALSE)</f>
        <v>#N/A</v>
      </c>
      <c r="AE408" s="330"/>
      <c r="AF408" s="331"/>
      <c r="AG408" s="330"/>
      <c r="AH408" s="332"/>
      <c r="AI408" s="330"/>
      <c r="AJ408" s="332"/>
      <c r="AK408" s="330"/>
      <c r="AL408" s="330"/>
      <c r="AM408" s="330"/>
      <c r="AN408" s="330"/>
      <c r="AO408" s="330"/>
      <c r="AP408" s="323"/>
      <c r="AQ408" s="330"/>
      <c r="AR408" s="323"/>
      <c r="AS408" s="334" t="e">
        <v>#DIV/0!</v>
      </c>
      <c r="AT408" s="85"/>
      <c r="AU408" s="85"/>
      <c r="AV408" s="328" t="e">
        <f>VLOOKUP($AC408,[1]!デモテーブル[#All],3,FALSE)</f>
        <v>#N/A</v>
      </c>
      <c r="AW408" s="328" t="e">
        <f>VLOOKUP($AC408,[1]!デモテーブル[#All],4,FALSE)</f>
        <v>#N/A</v>
      </c>
      <c r="AX408" s="328" t="e">
        <f>VLOOKUP($AC408,[1]!デモテーブル[#All],5,FALSE)</f>
        <v>#N/A</v>
      </c>
      <c r="AY408" s="328" t="e">
        <f>VLOOKUP($AC408,[1]!デモテーブル[#All],6,FALSE)</f>
        <v>#N/A</v>
      </c>
      <c r="AZ408" s="328" t="e">
        <f>VLOOKUP($AC408,[1]!デモテーブル[#All],7,FALSE)</f>
        <v>#N/A</v>
      </c>
      <c r="BA408" s="328" t="e">
        <f>VLOOKUP($AC408,デモテーブル[#All],12,FALSE)</f>
        <v>#N/A</v>
      </c>
      <c r="BB408" s="328" t="e">
        <f>VLOOKUP($AC408,デモテーブル[#All],13,FALSE)</f>
        <v>#N/A</v>
      </c>
    </row>
    <row r="409" spans="2:54" x14ac:dyDescent="0.15">
      <c r="B409" s="76">
        <v>44819</v>
      </c>
      <c r="C409" s="164">
        <v>408</v>
      </c>
      <c r="D409" s="73" t="s">
        <v>181</v>
      </c>
      <c r="E409" s="328" t="s">
        <v>750</v>
      </c>
      <c r="H409" s="329" t="s">
        <v>82</v>
      </c>
      <c r="I409" s="329"/>
      <c r="J409" s="329"/>
      <c r="K409" s="329"/>
      <c r="L409" s="329"/>
      <c r="M409" s="329"/>
      <c r="N409" s="329"/>
      <c r="O409" s="329"/>
      <c r="Z409" s="33"/>
      <c r="AA409" s="33"/>
      <c r="AB409" s="330"/>
      <c r="AC409" s="335"/>
      <c r="AD409" s="330" t="e">
        <f>VLOOKUP($AC409,[1]!デモテーブル[#All],2,FALSE)</f>
        <v>#N/A</v>
      </c>
      <c r="AE409" s="330"/>
      <c r="AF409" s="331"/>
      <c r="AG409" s="330"/>
      <c r="AH409" s="332"/>
      <c r="AI409" s="330"/>
      <c r="AJ409" s="332"/>
      <c r="AK409" s="330"/>
      <c r="AL409" s="330"/>
      <c r="AM409" s="330"/>
      <c r="AN409" s="330"/>
      <c r="AO409" s="330"/>
      <c r="AP409" s="323"/>
      <c r="AQ409" s="330"/>
      <c r="AR409" s="323"/>
      <c r="AS409" s="334" t="e">
        <v>#DIV/0!</v>
      </c>
      <c r="AT409" s="85"/>
      <c r="AU409" s="85"/>
      <c r="AV409" s="328" t="e">
        <f>VLOOKUP($AC409,[1]!デモテーブル[#All],3,FALSE)</f>
        <v>#N/A</v>
      </c>
      <c r="AW409" s="328" t="e">
        <f>VLOOKUP($AC409,[1]!デモテーブル[#All],4,FALSE)</f>
        <v>#N/A</v>
      </c>
      <c r="AX409" s="328" t="e">
        <f>VLOOKUP($AC409,[1]!デモテーブル[#All],5,FALSE)</f>
        <v>#N/A</v>
      </c>
      <c r="AY409" s="328" t="e">
        <f>VLOOKUP($AC409,[1]!デモテーブル[#All],6,FALSE)</f>
        <v>#N/A</v>
      </c>
      <c r="AZ409" s="328" t="e">
        <f>VLOOKUP($AC409,[1]!デモテーブル[#All],7,FALSE)</f>
        <v>#N/A</v>
      </c>
      <c r="BA409" s="328" t="e">
        <f>VLOOKUP($AC409,デモテーブル[#All],12,FALSE)</f>
        <v>#N/A</v>
      </c>
      <c r="BB409" s="328" t="e">
        <f>VLOOKUP($AC409,デモテーブル[#All],13,FALSE)</f>
        <v>#N/A</v>
      </c>
    </row>
    <row r="410" spans="2:54" x14ac:dyDescent="0.15">
      <c r="B410" s="76">
        <v>44819</v>
      </c>
      <c r="C410" s="164">
        <v>409</v>
      </c>
      <c r="D410" s="73" t="s">
        <v>181</v>
      </c>
      <c r="E410" s="328" t="s">
        <v>750</v>
      </c>
      <c r="H410" s="329" t="s">
        <v>789</v>
      </c>
      <c r="I410" s="329"/>
      <c r="J410" s="329"/>
      <c r="K410" s="329"/>
      <c r="L410" s="329"/>
      <c r="M410" s="329"/>
      <c r="N410" s="329"/>
      <c r="O410" s="329"/>
      <c r="Z410" s="33"/>
      <c r="AA410" s="33"/>
      <c r="AB410" s="330"/>
      <c r="AC410" s="335"/>
      <c r="AD410" s="330" t="e">
        <f>VLOOKUP($AC410,[1]!デモテーブル[#All],2,FALSE)</f>
        <v>#N/A</v>
      </c>
      <c r="AE410" s="330"/>
      <c r="AF410" s="331"/>
      <c r="AG410" s="330"/>
      <c r="AH410" s="332"/>
      <c r="AI410" s="330"/>
      <c r="AJ410" s="332"/>
      <c r="AK410" s="330"/>
      <c r="AL410" s="330"/>
      <c r="AM410" s="330"/>
      <c r="AN410" s="330"/>
      <c r="AO410" s="330"/>
      <c r="AP410" s="323"/>
      <c r="AQ410" s="330"/>
      <c r="AR410" s="323"/>
      <c r="AS410" s="334" t="e">
        <v>#DIV/0!</v>
      </c>
      <c r="AT410" s="85"/>
      <c r="AU410" s="85"/>
      <c r="AV410" s="328" t="e">
        <f>VLOOKUP($AC410,[1]!デモテーブル[#All],3,FALSE)</f>
        <v>#N/A</v>
      </c>
      <c r="AW410" s="328" t="e">
        <f>VLOOKUP($AC410,[1]!デモテーブル[#All],4,FALSE)</f>
        <v>#N/A</v>
      </c>
      <c r="AX410" s="328" t="e">
        <f>VLOOKUP($AC410,[1]!デモテーブル[#All],5,FALSE)</f>
        <v>#N/A</v>
      </c>
      <c r="AY410" s="328" t="e">
        <f>VLOOKUP($AC410,[1]!デモテーブル[#All],6,FALSE)</f>
        <v>#N/A</v>
      </c>
      <c r="AZ410" s="328" t="e">
        <f>VLOOKUP($AC410,[1]!デモテーブル[#All],7,FALSE)</f>
        <v>#N/A</v>
      </c>
      <c r="BA410" s="328" t="e">
        <f>VLOOKUP($AC410,デモテーブル[#All],12,FALSE)</f>
        <v>#N/A</v>
      </c>
      <c r="BB410" s="328" t="e">
        <f>VLOOKUP($AC410,デモテーブル[#All],13,FALSE)</f>
        <v>#N/A</v>
      </c>
    </row>
    <row r="411" spans="2:54" x14ac:dyDescent="0.15">
      <c r="B411" s="76">
        <v>44819</v>
      </c>
      <c r="C411" s="164">
        <v>410</v>
      </c>
      <c r="D411" s="73" t="s">
        <v>181</v>
      </c>
      <c r="E411" s="328" t="s">
        <v>750</v>
      </c>
      <c r="H411" s="329" t="s">
        <v>85</v>
      </c>
      <c r="I411" s="329"/>
      <c r="J411" s="329"/>
      <c r="K411" s="329"/>
      <c r="L411" s="329"/>
      <c r="M411" s="329"/>
      <c r="N411" s="329"/>
      <c r="O411" s="329"/>
      <c r="Z411" s="33"/>
      <c r="AA411" s="33"/>
      <c r="AB411" s="330"/>
      <c r="AC411" s="10" t="str">
        <f>IF(H412="","",TEXT(H412,"@"))</f>
        <v>2169</v>
      </c>
      <c r="AD411" s="330" t="str">
        <f>VLOOKUP($AC411,[1]!デモテーブル[#All],2,FALSE)</f>
        <v>ＣＤＳ</v>
      </c>
      <c r="AE411" s="330" t="s">
        <v>15</v>
      </c>
      <c r="AF411" s="331">
        <f>AP411/AJ411</f>
        <v>7</v>
      </c>
      <c r="AG411" s="330"/>
      <c r="AH411" s="332">
        <f>(AP411-AR411)/AF411</f>
        <v>1150</v>
      </c>
      <c r="AI411" s="330"/>
      <c r="AJ411" s="333">
        <f>VLOOKUP($AC411,テーブル6[#All],5,FALSE)</f>
        <v>1706</v>
      </c>
      <c r="AK411" s="330"/>
      <c r="AL411" s="330"/>
      <c r="AM411" s="330"/>
      <c r="AN411" s="330"/>
      <c r="AO411" s="330"/>
      <c r="AP411" s="323">
        <f>IF(H415="","",VALUE(LEFT(H415,FIND("円",H415)-1)))</f>
        <v>11942</v>
      </c>
      <c r="AQ411" s="330"/>
      <c r="AR411" s="323">
        <f>IF(H417="","",VALUE(LEFT(H417,FIND("円",H417)-1)))</f>
        <v>3892</v>
      </c>
      <c r="AS411" s="334">
        <f t="shared" ref="AS411" si="75">AR411/(AP411-AR411)</f>
        <v>0.48347826086956519</v>
      </c>
      <c r="AT411" s="85"/>
      <c r="AU411" s="85"/>
      <c r="AV411" s="328" t="str">
        <f>VLOOKUP($AC411,[1]!デモテーブル[#All],3,FALSE)</f>
        <v>1株式・投信等</v>
      </c>
      <c r="AW411" s="328" t="str">
        <f>VLOOKUP($AC411,[1]!デモテーブル[#All],4,FALSE)</f>
        <v>1株式</v>
      </c>
      <c r="AX411" s="328" t="str">
        <f>VLOOKUP($AC411,[1]!デモテーブル[#All],5,FALSE)</f>
        <v>サービス</v>
      </c>
      <c r="AY411" s="328" t="str">
        <f>VLOOKUP($AC411,[1]!デモテーブル[#All],6,FALSE)</f>
        <v>サービス</v>
      </c>
      <c r="AZ411" s="328" t="str">
        <f>VLOOKUP($AC411,[1]!デモテーブル[#All],7,FALSE)</f>
        <v>01 日本円</v>
      </c>
      <c r="BA411" s="328" t="str">
        <f>VLOOKUP($AC411,デモテーブル[#All],12,FALSE)</f>
        <v>リスク・なし</v>
      </c>
      <c r="BB411" s="328" t="str">
        <f>VLOOKUP($AC411,デモテーブル[#All],13,FALSE)</f>
        <v>リスク・有</v>
      </c>
    </row>
    <row r="412" spans="2:54" x14ac:dyDescent="0.15">
      <c r="B412" s="76">
        <v>44819</v>
      </c>
      <c r="C412" s="164">
        <v>411</v>
      </c>
      <c r="D412" s="73" t="s">
        <v>181</v>
      </c>
      <c r="E412" s="328" t="s">
        <v>750</v>
      </c>
      <c r="H412" s="329">
        <v>2169</v>
      </c>
      <c r="I412" s="329"/>
      <c r="J412" s="329"/>
      <c r="K412" s="329"/>
      <c r="L412" s="329"/>
      <c r="M412" s="329"/>
      <c r="N412" s="329"/>
      <c r="O412" s="329"/>
      <c r="Z412" s="33"/>
      <c r="AA412" s="33"/>
      <c r="AB412" s="330"/>
      <c r="AC412" s="335"/>
      <c r="AD412" s="330" t="e">
        <f>VLOOKUP($AC412,[1]!デモテーブル[#All],2,FALSE)</f>
        <v>#N/A</v>
      </c>
      <c r="AE412" s="330"/>
      <c r="AF412" s="331"/>
      <c r="AG412" s="330"/>
      <c r="AH412" s="332"/>
      <c r="AI412" s="330"/>
      <c r="AJ412" s="332"/>
      <c r="AK412" s="330"/>
      <c r="AL412" s="330"/>
      <c r="AM412" s="330"/>
      <c r="AN412" s="330"/>
      <c r="AO412" s="330"/>
      <c r="AP412" s="323"/>
      <c r="AQ412" s="330"/>
      <c r="AR412" s="323"/>
      <c r="AS412" s="334" t="e">
        <v>#DIV/0!</v>
      </c>
      <c r="AT412" s="85"/>
      <c r="AU412" s="85"/>
      <c r="AV412" s="328" t="e">
        <f>VLOOKUP($AC412,[1]!デモテーブル[#All],3,FALSE)</f>
        <v>#N/A</v>
      </c>
      <c r="AW412" s="328" t="e">
        <f>VLOOKUP($AC412,[1]!デモテーブル[#All],4,FALSE)</f>
        <v>#N/A</v>
      </c>
      <c r="AX412" s="328" t="e">
        <f>VLOOKUP($AC412,[1]!デモテーブル[#All],5,FALSE)</f>
        <v>#N/A</v>
      </c>
      <c r="AY412" s="328" t="e">
        <f>VLOOKUP($AC412,[1]!デモテーブル[#All],6,FALSE)</f>
        <v>#N/A</v>
      </c>
      <c r="AZ412" s="328" t="e">
        <f>VLOOKUP($AC412,[1]!デモテーブル[#All],7,FALSE)</f>
        <v>#N/A</v>
      </c>
      <c r="BA412" s="328" t="e">
        <f>VLOOKUP($AC412,デモテーブル[#All],12,FALSE)</f>
        <v>#N/A</v>
      </c>
      <c r="BB412" s="328" t="e">
        <f>VLOOKUP($AC412,デモテーブル[#All],13,FALSE)</f>
        <v>#N/A</v>
      </c>
    </row>
    <row r="413" spans="2:54" x14ac:dyDescent="0.15">
      <c r="B413" s="76">
        <v>44819</v>
      </c>
      <c r="C413" s="164">
        <v>412</v>
      </c>
      <c r="D413" s="73" t="s">
        <v>181</v>
      </c>
      <c r="E413" s="328" t="s">
        <v>750</v>
      </c>
      <c r="H413" s="329" t="s">
        <v>85</v>
      </c>
      <c r="I413" s="329"/>
      <c r="J413" s="329"/>
      <c r="K413" s="329"/>
      <c r="L413" s="329"/>
      <c r="M413" s="329"/>
      <c r="N413" s="329"/>
      <c r="O413" s="329"/>
      <c r="Z413" s="33"/>
      <c r="AA413" s="33"/>
      <c r="AB413" s="330"/>
      <c r="AC413" s="335"/>
      <c r="AD413" s="330" t="e">
        <f>VLOOKUP($AC413,[1]!デモテーブル[#All],2,FALSE)</f>
        <v>#N/A</v>
      </c>
      <c r="AE413" s="330"/>
      <c r="AF413" s="331"/>
      <c r="AG413" s="330"/>
      <c r="AH413" s="332"/>
      <c r="AI413" s="330"/>
      <c r="AJ413" s="332"/>
      <c r="AK413" s="330"/>
      <c r="AL413" s="330"/>
      <c r="AM413" s="330"/>
      <c r="AN413" s="330"/>
      <c r="AO413" s="330"/>
      <c r="AP413" s="323"/>
      <c r="AQ413" s="330"/>
      <c r="AR413" s="323"/>
      <c r="AS413" s="334" t="e">
        <v>#DIV/0!</v>
      </c>
      <c r="AT413" s="85"/>
      <c r="AU413" s="85"/>
      <c r="AV413" s="328" t="e">
        <f>VLOOKUP($AC413,[1]!デモテーブル[#All],3,FALSE)</f>
        <v>#N/A</v>
      </c>
      <c r="AW413" s="328" t="e">
        <f>VLOOKUP($AC413,[1]!デモテーブル[#All],4,FALSE)</f>
        <v>#N/A</v>
      </c>
      <c r="AX413" s="328" t="e">
        <f>VLOOKUP($AC413,[1]!デモテーブル[#All],5,FALSE)</f>
        <v>#N/A</v>
      </c>
      <c r="AY413" s="328" t="e">
        <f>VLOOKUP($AC413,[1]!デモテーブル[#All],6,FALSE)</f>
        <v>#N/A</v>
      </c>
      <c r="AZ413" s="328" t="e">
        <f>VLOOKUP($AC413,[1]!デモテーブル[#All],7,FALSE)</f>
        <v>#N/A</v>
      </c>
      <c r="BA413" s="328" t="e">
        <f>VLOOKUP($AC413,デモテーブル[#All],12,FALSE)</f>
        <v>#N/A</v>
      </c>
      <c r="BB413" s="328" t="e">
        <f>VLOOKUP($AC413,デモテーブル[#All],13,FALSE)</f>
        <v>#N/A</v>
      </c>
    </row>
    <row r="414" spans="2:54" x14ac:dyDescent="0.15">
      <c r="B414" s="76">
        <v>44819</v>
      </c>
      <c r="C414" s="164">
        <v>413</v>
      </c>
      <c r="D414" s="73" t="s">
        <v>181</v>
      </c>
      <c r="E414" s="328" t="s">
        <v>750</v>
      </c>
      <c r="H414" s="329" t="s">
        <v>81</v>
      </c>
      <c r="I414" s="329"/>
      <c r="J414" s="329"/>
      <c r="K414" s="329"/>
      <c r="L414" s="329"/>
      <c r="M414" s="329"/>
      <c r="N414" s="329"/>
      <c r="O414" s="329"/>
      <c r="Z414" s="33"/>
      <c r="AA414" s="33"/>
      <c r="AB414" s="330"/>
      <c r="AC414" s="335"/>
      <c r="AD414" s="330" t="e">
        <f>VLOOKUP($AC414,[1]!デモテーブル[#All],2,FALSE)</f>
        <v>#N/A</v>
      </c>
      <c r="AE414" s="330"/>
      <c r="AF414" s="331"/>
      <c r="AG414" s="330"/>
      <c r="AH414" s="332"/>
      <c r="AI414" s="330"/>
      <c r="AJ414" s="332"/>
      <c r="AK414" s="330"/>
      <c r="AL414" s="330"/>
      <c r="AM414" s="330"/>
      <c r="AN414" s="330"/>
      <c r="AO414" s="330"/>
      <c r="AP414" s="323"/>
      <c r="AQ414" s="330"/>
      <c r="AR414" s="323"/>
      <c r="AS414" s="334" t="e">
        <v>#DIV/0!</v>
      </c>
      <c r="AT414" s="85"/>
      <c r="AU414" s="85"/>
      <c r="AV414" s="328" t="e">
        <f>VLOOKUP($AC414,[1]!デモテーブル[#All],3,FALSE)</f>
        <v>#N/A</v>
      </c>
      <c r="AW414" s="328" t="e">
        <f>VLOOKUP($AC414,[1]!デモテーブル[#All],4,FALSE)</f>
        <v>#N/A</v>
      </c>
      <c r="AX414" s="328" t="e">
        <f>VLOOKUP($AC414,[1]!デモテーブル[#All],5,FALSE)</f>
        <v>#N/A</v>
      </c>
      <c r="AY414" s="328" t="e">
        <f>VLOOKUP($AC414,[1]!デモテーブル[#All],6,FALSE)</f>
        <v>#N/A</v>
      </c>
      <c r="AZ414" s="328" t="e">
        <f>VLOOKUP($AC414,[1]!デモテーブル[#All],7,FALSE)</f>
        <v>#N/A</v>
      </c>
      <c r="BA414" s="328" t="e">
        <f>VLOOKUP($AC414,デモテーブル[#All],12,FALSE)</f>
        <v>#N/A</v>
      </c>
      <c r="BB414" s="328" t="e">
        <f>VLOOKUP($AC414,デモテーブル[#All],13,FALSE)</f>
        <v>#N/A</v>
      </c>
    </row>
    <row r="415" spans="2:54" x14ac:dyDescent="0.15">
      <c r="B415" s="76">
        <v>44819</v>
      </c>
      <c r="C415" s="164">
        <v>414</v>
      </c>
      <c r="D415" s="73" t="s">
        <v>181</v>
      </c>
      <c r="E415" s="328" t="s">
        <v>750</v>
      </c>
      <c r="H415" s="329" t="s">
        <v>790</v>
      </c>
      <c r="I415" s="329"/>
      <c r="J415" s="329"/>
      <c r="K415" s="329"/>
      <c r="L415" s="329"/>
      <c r="M415" s="329"/>
      <c r="N415" s="329"/>
      <c r="O415" s="329"/>
      <c r="Z415" s="33"/>
      <c r="AA415" s="33"/>
      <c r="AB415" s="330"/>
      <c r="AC415" s="335"/>
      <c r="AD415" s="330" t="e">
        <f>VLOOKUP($AC415,[1]!デモテーブル[#All],2,FALSE)</f>
        <v>#N/A</v>
      </c>
      <c r="AE415" s="330"/>
      <c r="AF415" s="331"/>
      <c r="AG415" s="330"/>
      <c r="AH415" s="332"/>
      <c r="AI415" s="330"/>
      <c r="AJ415" s="332"/>
      <c r="AK415" s="330"/>
      <c r="AL415" s="330"/>
      <c r="AM415" s="330"/>
      <c r="AN415" s="330"/>
      <c r="AO415" s="330"/>
      <c r="AP415" s="323"/>
      <c r="AQ415" s="330"/>
      <c r="AR415" s="323"/>
      <c r="AS415" s="334" t="e">
        <v>#DIV/0!</v>
      </c>
      <c r="AT415" s="85"/>
      <c r="AU415" s="85"/>
      <c r="AV415" s="328" t="e">
        <f>VLOOKUP($AC415,[1]!デモテーブル[#All],3,FALSE)</f>
        <v>#N/A</v>
      </c>
      <c r="AW415" s="328" t="e">
        <f>VLOOKUP($AC415,[1]!デモテーブル[#All],4,FALSE)</f>
        <v>#N/A</v>
      </c>
      <c r="AX415" s="328" t="e">
        <f>VLOOKUP($AC415,[1]!デモテーブル[#All],5,FALSE)</f>
        <v>#N/A</v>
      </c>
      <c r="AY415" s="328" t="e">
        <f>VLOOKUP($AC415,[1]!デモテーブル[#All],6,FALSE)</f>
        <v>#N/A</v>
      </c>
      <c r="AZ415" s="328" t="e">
        <f>VLOOKUP($AC415,[1]!デモテーブル[#All],7,FALSE)</f>
        <v>#N/A</v>
      </c>
      <c r="BA415" s="328" t="e">
        <f>VLOOKUP($AC415,デモテーブル[#All],12,FALSE)</f>
        <v>#N/A</v>
      </c>
      <c r="BB415" s="328" t="e">
        <f>VLOOKUP($AC415,デモテーブル[#All],13,FALSE)</f>
        <v>#N/A</v>
      </c>
    </row>
    <row r="416" spans="2:54" x14ac:dyDescent="0.15">
      <c r="B416" s="76">
        <v>44819</v>
      </c>
      <c r="C416" s="164">
        <v>415</v>
      </c>
      <c r="D416" s="73" t="s">
        <v>181</v>
      </c>
      <c r="E416" s="328" t="s">
        <v>750</v>
      </c>
      <c r="H416" s="329" t="s">
        <v>82</v>
      </c>
      <c r="I416" s="329"/>
      <c r="J416" s="329"/>
      <c r="K416" s="329"/>
      <c r="L416" s="329"/>
      <c r="M416" s="329"/>
      <c r="N416" s="329"/>
      <c r="O416" s="329"/>
      <c r="Z416" s="33"/>
      <c r="AA416" s="33"/>
      <c r="AB416" s="330"/>
      <c r="AC416" s="335"/>
      <c r="AD416" s="330" t="e">
        <f>VLOOKUP($AC416,[1]!デモテーブル[#All],2,FALSE)</f>
        <v>#N/A</v>
      </c>
      <c r="AE416" s="330"/>
      <c r="AF416" s="331"/>
      <c r="AG416" s="330"/>
      <c r="AH416" s="332"/>
      <c r="AI416" s="330"/>
      <c r="AJ416" s="332"/>
      <c r="AK416" s="330"/>
      <c r="AL416" s="330"/>
      <c r="AM416" s="330"/>
      <c r="AN416" s="330"/>
      <c r="AO416" s="330"/>
      <c r="AP416" s="323"/>
      <c r="AQ416" s="330"/>
      <c r="AR416" s="323"/>
      <c r="AS416" s="334" t="e">
        <v>#DIV/0!</v>
      </c>
      <c r="AT416" s="85"/>
      <c r="AU416" s="85"/>
      <c r="AV416" s="328" t="e">
        <f>VLOOKUP($AC416,[1]!デモテーブル[#All],3,FALSE)</f>
        <v>#N/A</v>
      </c>
      <c r="AW416" s="328" t="e">
        <f>VLOOKUP($AC416,[1]!デモテーブル[#All],4,FALSE)</f>
        <v>#N/A</v>
      </c>
      <c r="AX416" s="328" t="e">
        <f>VLOOKUP($AC416,[1]!デモテーブル[#All],5,FALSE)</f>
        <v>#N/A</v>
      </c>
      <c r="AY416" s="328" t="e">
        <f>VLOOKUP($AC416,[1]!デモテーブル[#All],6,FALSE)</f>
        <v>#N/A</v>
      </c>
      <c r="AZ416" s="328" t="e">
        <f>VLOOKUP($AC416,[1]!デモテーブル[#All],7,FALSE)</f>
        <v>#N/A</v>
      </c>
      <c r="BA416" s="328" t="e">
        <f>VLOOKUP($AC416,デモテーブル[#All],12,FALSE)</f>
        <v>#N/A</v>
      </c>
      <c r="BB416" s="328" t="e">
        <f>VLOOKUP($AC416,デモテーブル[#All],13,FALSE)</f>
        <v>#N/A</v>
      </c>
    </row>
    <row r="417" spans="2:54" x14ac:dyDescent="0.15">
      <c r="B417" s="76">
        <v>44819</v>
      </c>
      <c r="C417" s="164">
        <v>416</v>
      </c>
      <c r="D417" s="73" t="s">
        <v>181</v>
      </c>
      <c r="E417" s="328" t="s">
        <v>750</v>
      </c>
      <c r="H417" s="329" t="s">
        <v>791</v>
      </c>
      <c r="I417" s="329"/>
      <c r="J417" s="329"/>
      <c r="K417" s="329"/>
      <c r="L417" s="329"/>
      <c r="M417" s="329"/>
      <c r="N417" s="329"/>
      <c r="O417" s="329"/>
      <c r="Z417" s="33"/>
      <c r="AA417" s="33"/>
      <c r="AB417" s="330"/>
      <c r="AC417" s="335"/>
      <c r="AD417" s="330" t="e">
        <f>VLOOKUP($AC417,[1]!デモテーブル[#All],2,FALSE)</f>
        <v>#N/A</v>
      </c>
      <c r="AE417" s="330"/>
      <c r="AF417" s="331"/>
      <c r="AG417" s="330"/>
      <c r="AH417" s="332"/>
      <c r="AI417" s="330"/>
      <c r="AJ417" s="332"/>
      <c r="AK417" s="330"/>
      <c r="AL417" s="330"/>
      <c r="AM417" s="330"/>
      <c r="AN417" s="330"/>
      <c r="AO417" s="330"/>
      <c r="AP417" s="323"/>
      <c r="AQ417" s="330"/>
      <c r="AR417" s="323"/>
      <c r="AS417" s="334" t="e">
        <v>#DIV/0!</v>
      </c>
      <c r="AT417" s="85"/>
      <c r="AU417" s="85"/>
      <c r="AV417" s="328" t="e">
        <f>VLOOKUP($AC417,[1]!デモテーブル[#All],3,FALSE)</f>
        <v>#N/A</v>
      </c>
      <c r="AW417" s="328" t="e">
        <f>VLOOKUP($AC417,[1]!デモテーブル[#All],4,FALSE)</f>
        <v>#N/A</v>
      </c>
      <c r="AX417" s="328" t="e">
        <f>VLOOKUP($AC417,[1]!デモテーブル[#All],5,FALSE)</f>
        <v>#N/A</v>
      </c>
      <c r="AY417" s="328" t="e">
        <f>VLOOKUP($AC417,[1]!デモテーブル[#All],6,FALSE)</f>
        <v>#N/A</v>
      </c>
      <c r="AZ417" s="328" t="e">
        <f>VLOOKUP($AC417,[1]!デモテーブル[#All],7,FALSE)</f>
        <v>#N/A</v>
      </c>
      <c r="BA417" s="328" t="e">
        <f>VLOOKUP($AC417,デモテーブル[#All],12,FALSE)</f>
        <v>#N/A</v>
      </c>
      <c r="BB417" s="328" t="e">
        <f>VLOOKUP($AC417,デモテーブル[#All],13,FALSE)</f>
        <v>#N/A</v>
      </c>
    </row>
    <row r="418" spans="2:54" x14ac:dyDescent="0.15">
      <c r="B418" s="76">
        <v>44819</v>
      </c>
      <c r="C418" s="164">
        <v>417</v>
      </c>
      <c r="D418" s="73" t="s">
        <v>181</v>
      </c>
      <c r="E418" s="328" t="s">
        <v>750</v>
      </c>
      <c r="H418" s="329" t="s">
        <v>86</v>
      </c>
      <c r="I418" s="329"/>
      <c r="J418" s="329"/>
      <c r="K418" s="329"/>
      <c r="L418" s="329"/>
      <c r="M418" s="329"/>
      <c r="N418" s="329"/>
      <c r="O418" s="329"/>
      <c r="Z418" s="33"/>
      <c r="AA418" s="33"/>
      <c r="AB418" s="330"/>
      <c r="AC418" s="10" t="str">
        <f>IF(H419="","",TEXT(H419,"@"))</f>
        <v>2393</v>
      </c>
      <c r="AD418" s="330" t="str">
        <f>VLOOKUP($AC418,[1]!デモテーブル[#All],2,FALSE)</f>
        <v>日本ケアサプライ</v>
      </c>
      <c r="AE418" s="330" t="s">
        <v>15</v>
      </c>
      <c r="AF418" s="331">
        <f>AP418/AJ418</f>
        <v>13</v>
      </c>
      <c r="AG418" s="330"/>
      <c r="AH418" s="332">
        <f>(AP418-AR418)/AF418</f>
        <v>1268</v>
      </c>
      <c r="AI418" s="330"/>
      <c r="AJ418" s="333">
        <f>VLOOKUP($AC418,テーブル6[#All],5,FALSE)</f>
        <v>1498</v>
      </c>
      <c r="AK418" s="330"/>
      <c r="AL418" s="330"/>
      <c r="AM418" s="330"/>
      <c r="AN418" s="330"/>
      <c r="AO418" s="330"/>
      <c r="AP418" s="323">
        <f>IF(H422="","",VALUE(LEFT(H422,FIND("円",H422)-1)))</f>
        <v>19474</v>
      </c>
      <c r="AQ418" s="330"/>
      <c r="AR418" s="323">
        <f>IF(H424="","",VALUE(LEFT(H424,FIND("円",H424)-1)))</f>
        <v>2990</v>
      </c>
      <c r="AS418" s="334">
        <f t="shared" ref="AS418" si="76">AR418/(AP418-AR418)</f>
        <v>0.18138801261829654</v>
      </c>
      <c r="AT418" s="85"/>
      <c r="AU418" s="85"/>
      <c r="AV418" s="328" t="str">
        <f>VLOOKUP($AC418,[1]!デモテーブル[#All],3,FALSE)</f>
        <v>1株式・投信等</v>
      </c>
      <c r="AW418" s="328" t="str">
        <f>VLOOKUP($AC418,[1]!デモテーブル[#All],4,FALSE)</f>
        <v>1株式</v>
      </c>
      <c r="AX418" s="328" t="str">
        <f>VLOOKUP($AC418,[1]!デモテーブル[#All],5,FALSE)</f>
        <v>サービス</v>
      </c>
      <c r="AY418" s="328" t="str">
        <f>VLOOKUP($AC418,[1]!デモテーブル[#All],6,FALSE)</f>
        <v>サービス</v>
      </c>
      <c r="AZ418" s="328" t="str">
        <f>VLOOKUP($AC418,[1]!デモテーブル[#All],7,FALSE)</f>
        <v>01 日本円</v>
      </c>
      <c r="BA418" s="328" t="str">
        <f>VLOOKUP($AC418,デモテーブル[#All],12,FALSE)</f>
        <v>リスク・なし</v>
      </c>
      <c r="BB418" s="328" t="str">
        <f>VLOOKUP($AC418,デモテーブル[#All],13,FALSE)</f>
        <v>リスク・有</v>
      </c>
    </row>
    <row r="419" spans="2:54" x14ac:dyDescent="0.15">
      <c r="B419" s="76">
        <v>44819</v>
      </c>
      <c r="C419" s="164">
        <v>418</v>
      </c>
      <c r="D419" s="73" t="s">
        <v>181</v>
      </c>
      <c r="E419" s="328" t="s">
        <v>750</v>
      </c>
      <c r="H419" s="329">
        <v>2393</v>
      </c>
      <c r="I419" s="329"/>
      <c r="J419" s="329"/>
      <c r="K419" s="329"/>
      <c r="L419" s="329"/>
      <c r="M419" s="329"/>
      <c r="N419" s="329"/>
      <c r="O419" s="329"/>
      <c r="Z419" s="33"/>
      <c r="AA419" s="33"/>
      <c r="AB419" s="330"/>
      <c r="AC419" s="335"/>
      <c r="AD419" s="330" t="e">
        <f>VLOOKUP($AC419,[1]!デモテーブル[#All],2,FALSE)</f>
        <v>#N/A</v>
      </c>
      <c r="AE419" s="330"/>
      <c r="AF419" s="331"/>
      <c r="AG419" s="330"/>
      <c r="AH419" s="332"/>
      <c r="AI419" s="330"/>
      <c r="AJ419" s="332"/>
      <c r="AK419" s="330"/>
      <c r="AL419" s="330"/>
      <c r="AM419" s="330"/>
      <c r="AN419" s="330"/>
      <c r="AO419" s="330"/>
      <c r="AP419" s="323"/>
      <c r="AQ419" s="330"/>
      <c r="AR419" s="323"/>
      <c r="AS419" s="334" t="e">
        <v>#DIV/0!</v>
      </c>
      <c r="AT419" s="85"/>
      <c r="AU419" s="85"/>
      <c r="AV419" s="328" t="e">
        <f>VLOOKUP($AC419,[1]!デモテーブル[#All],3,FALSE)</f>
        <v>#N/A</v>
      </c>
      <c r="AW419" s="328" t="e">
        <f>VLOOKUP($AC419,[1]!デモテーブル[#All],4,FALSE)</f>
        <v>#N/A</v>
      </c>
      <c r="AX419" s="328" t="e">
        <f>VLOOKUP($AC419,[1]!デモテーブル[#All],5,FALSE)</f>
        <v>#N/A</v>
      </c>
      <c r="AY419" s="328" t="e">
        <f>VLOOKUP($AC419,[1]!デモテーブル[#All],6,FALSE)</f>
        <v>#N/A</v>
      </c>
      <c r="AZ419" s="328" t="e">
        <f>VLOOKUP($AC419,[1]!デモテーブル[#All],7,FALSE)</f>
        <v>#N/A</v>
      </c>
      <c r="BA419" s="328" t="e">
        <f>VLOOKUP($AC419,デモテーブル[#All],12,FALSE)</f>
        <v>#N/A</v>
      </c>
      <c r="BB419" s="328" t="e">
        <f>VLOOKUP($AC419,デモテーブル[#All],13,FALSE)</f>
        <v>#N/A</v>
      </c>
    </row>
    <row r="420" spans="2:54" x14ac:dyDescent="0.15">
      <c r="B420" s="76">
        <v>44819</v>
      </c>
      <c r="C420" s="164">
        <v>419</v>
      </c>
      <c r="D420" s="73" t="s">
        <v>181</v>
      </c>
      <c r="E420" s="328" t="s">
        <v>750</v>
      </c>
      <c r="H420" s="329" t="s">
        <v>86</v>
      </c>
      <c r="I420" s="329"/>
      <c r="J420" s="329"/>
      <c r="K420" s="329"/>
      <c r="L420" s="329"/>
      <c r="M420" s="329"/>
      <c r="N420" s="329"/>
      <c r="O420" s="329"/>
      <c r="Z420" s="33"/>
      <c r="AA420" s="33"/>
      <c r="AB420" s="330"/>
      <c r="AC420" s="335"/>
      <c r="AD420" s="330" t="e">
        <f>VLOOKUP($AC420,[1]!デモテーブル[#All],2,FALSE)</f>
        <v>#N/A</v>
      </c>
      <c r="AE420" s="330"/>
      <c r="AF420" s="331"/>
      <c r="AG420" s="330"/>
      <c r="AH420" s="332"/>
      <c r="AI420" s="330"/>
      <c r="AJ420" s="332"/>
      <c r="AK420" s="330"/>
      <c r="AL420" s="330"/>
      <c r="AM420" s="330"/>
      <c r="AN420" s="330"/>
      <c r="AO420" s="330"/>
      <c r="AP420" s="323"/>
      <c r="AQ420" s="330"/>
      <c r="AR420" s="323"/>
      <c r="AS420" s="334" t="e">
        <v>#DIV/0!</v>
      </c>
      <c r="AT420" s="85"/>
      <c r="AU420" s="85"/>
      <c r="AV420" s="328" t="e">
        <f>VLOOKUP($AC420,[1]!デモテーブル[#All],3,FALSE)</f>
        <v>#N/A</v>
      </c>
      <c r="AW420" s="328" t="e">
        <f>VLOOKUP($AC420,[1]!デモテーブル[#All],4,FALSE)</f>
        <v>#N/A</v>
      </c>
      <c r="AX420" s="328" t="e">
        <f>VLOOKUP($AC420,[1]!デモテーブル[#All],5,FALSE)</f>
        <v>#N/A</v>
      </c>
      <c r="AY420" s="328" t="e">
        <f>VLOOKUP($AC420,[1]!デモテーブル[#All],6,FALSE)</f>
        <v>#N/A</v>
      </c>
      <c r="AZ420" s="328" t="e">
        <f>VLOOKUP($AC420,[1]!デモテーブル[#All],7,FALSE)</f>
        <v>#N/A</v>
      </c>
      <c r="BA420" s="328" t="e">
        <f>VLOOKUP($AC420,デモテーブル[#All],12,FALSE)</f>
        <v>#N/A</v>
      </c>
      <c r="BB420" s="328" t="e">
        <f>VLOOKUP($AC420,デモテーブル[#All],13,FALSE)</f>
        <v>#N/A</v>
      </c>
    </row>
    <row r="421" spans="2:54" x14ac:dyDescent="0.15">
      <c r="B421" s="76">
        <v>44819</v>
      </c>
      <c r="C421" s="164">
        <v>420</v>
      </c>
      <c r="D421" s="73" t="s">
        <v>181</v>
      </c>
      <c r="E421" s="328" t="s">
        <v>750</v>
      </c>
      <c r="H421" s="329" t="s">
        <v>81</v>
      </c>
      <c r="I421" s="329"/>
      <c r="J421" s="329"/>
      <c r="K421" s="329"/>
      <c r="L421" s="329"/>
      <c r="M421" s="329"/>
      <c r="N421" s="329"/>
      <c r="O421" s="329"/>
      <c r="Z421" s="33"/>
      <c r="AA421" s="33"/>
      <c r="AB421" s="330"/>
      <c r="AC421" s="335"/>
      <c r="AD421" s="330" t="e">
        <f>VLOOKUP($AC421,[1]!デモテーブル[#All],2,FALSE)</f>
        <v>#N/A</v>
      </c>
      <c r="AE421" s="330"/>
      <c r="AF421" s="331"/>
      <c r="AG421" s="330"/>
      <c r="AH421" s="332"/>
      <c r="AI421" s="330"/>
      <c r="AJ421" s="332"/>
      <c r="AK421" s="330"/>
      <c r="AL421" s="330"/>
      <c r="AM421" s="330"/>
      <c r="AN421" s="330"/>
      <c r="AO421" s="330"/>
      <c r="AP421" s="323"/>
      <c r="AQ421" s="330"/>
      <c r="AR421" s="323"/>
      <c r="AS421" s="334" t="e">
        <v>#DIV/0!</v>
      </c>
      <c r="AT421" s="85"/>
      <c r="AU421" s="85"/>
      <c r="AV421" s="328" t="e">
        <f>VLOOKUP($AC421,[1]!デモテーブル[#All],3,FALSE)</f>
        <v>#N/A</v>
      </c>
      <c r="AW421" s="328" t="e">
        <f>VLOOKUP($AC421,[1]!デモテーブル[#All],4,FALSE)</f>
        <v>#N/A</v>
      </c>
      <c r="AX421" s="328" t="e">
        <f>VLOOKUP($AC421,[1]!デモテーブル[#All],5,FALSE)</f>
        <v>#N/A</v>
      </c>
      <c r="AY421" s="328" t="e">
        <f>VLOOKUP($AC421,[1]!デモテーブル[#All],6,FALSE)</f>
        <v>#N/A</v>
      </c>
      <c r="AZ421" s="328" t="e">
        <f>VLOOKUP($AC421,[1]!デモテーブル[#All],7,FALSE)</f>
        <v>#N/A</v>
      </c>
      <c r="BA421" s="328" t="e">
        <f>VLOOKUP($AC421,デモテーブル[#All],12,FALSE)</f>
        <v>#N/A</v>
      </c>
      <c r="BB421" s="328" t="e">
        <f>VLOOKUP($AC421,デモテーブル[#All],13,FALSE)</f>
        <v>#N/A</v>
      </c>
    </row>
    <row r="422" spans="2:54" x14ac:dyDescent="0.15">
      <c r="B422" s="76">
        <v>44819</v>
      </c>
      <c r="C422" s="164">
        <v>421</v>
      </c>
      <c r="D422" s="73" t="s">
        <v>181</v>
      </c>
      <c r="E422" s="328" t="s">
        <v>750</v>
      </c>
      <c r="H422" s="329" t="s">
        <v>792</v>
      </c>
      <c r="I422" s="329"/>
      <c r="J422" s="329"/>
      <c r="K422" s="329"/>
      <c r="L422" s="329"/>
      <c r="M422" s="329"/>
      <c r="N422" s="329"/>
      <c r="O422" s="329"/>
      <c r="Z422" s="33"/>
      <c r="AA422" s="33"/>
      <c r="AB422" s="330"/>
      <c r="AC422" s="335"/>
      <c r="AD422" s="330" t="e">
        <f>VLOOKUP($AC422,[1]!デモテーブル[#All],2,FALSE)</f>
        <v>#N/A</v>
      </c>
      <c r="AE422" s="330"/>
      <c r="AF422" s="331"/>
      <c r="AG422" s="330"/>
      <c r="AH422" s="332"/>
      <c r="AI422" s="330"/>
      <c r="AJ422" s="332"/>
      <c r="AK422" s="330"/>
      <c r="AL422" s="330"/>
      <c r="AM422" s="330"/>
      <c r="AN422" s="330"/>
      <c r="AO422" s="330"/>
      <c r="AP422" s="323"/>
      <c r="AQ422" s="330"/>
      <c r="AR422" s="323"/>
      <c r="AS422" s="334" t="e">
        <v>#DIV/0!</v>
      </c>
      <c r="AT422" s="85"/>
      <c r="AU422" s="85"/>
      <c r="AV422" s="328" t="e">
        <f>VLOOKUP($AC422,[1]!デモテーブル[#All],3,FALSE)</f>
        <v>#N/A</v>
      </c>
      <c r="AW422" s="328" t="e">
        <f>VLOOKUP($AC422,[1]!デモテーブル[#All],4,FALSE)</f>
        <v>#N/A</v>
      </c>
      <c r="AX422" s="328" t="e">
        <f>VLOOKUP($AC422,[1]!デモテーブル[#All],5,FALSE)</f>
        <v>#N/A</v>
      </c>
      <c r="AY422" s="328" t="e">
        <f>VLOOKUP($AC422,[1]!デモテーブル[#All],6,FALSE)</f>
        <v>#N/A</v>
      </c>
      <c r="AZ422" s="328" t="e">
        <f>VLOOKUP($AC422,[1]!デモテーブル[#All],7,FALSE)</f>
        <v>#N/A</v>
      </c>
      <c r="BA422" s="328" t="e">
        <f>VLOOKUP($AC422,デモテーブル[#All],12,FALSE)</f>
        <v>#N/A</v>
      </c>
      <c r="BB422" s="328" t="e">
        <f>VLOOKUP($AC422,デモテーブル[#All],13,FALSE)</f>
        <v>#N/A</v>
      </c>
    </row>
    <row r="423" spans="2:54" x14ac:dyDescent="0.15">
      <c r="B423" s="76">
        <v>44819</v>
      </c>
      <c r="C423" s="164">
        <v>422</v>
      </c>
      <c r="D423" s="73" t="s">
        <v>181</v>
      </c>
      <c r="E423" s="328" t="s">
        <v>750</v>
      </c>
      <c r="H423" s="329" t="s">
        <v>82</v>
      </c>
      <c r="I423" s="329"/>
      <c r="J423" s="329"/>
      <c r="K423" s="329"/>
      <c r="L423" s="329"/>
      <c r="M423" s="329"/>
      <c r="N423" s="329"/>
      <c r="O423" s="329"/>
      <c r="Z423" s="33"/>
      <c r="AA423" s="33"/>
      <c r="AB423" s="330"/>
      <c r="AC423" s="335"/>
      <c r="AD423" s="330" t="e">
        <f>VLOOKUP($AC423,[1]!デモテーブル[#All],2,FALSE)</f>
        <v>#N/A</v>
      </c>
      <c r="AE423" s="330"/>
      <c r="AF423" s="331"/>
      <c r="AG423" s="330"/>
      <c r="AH423" s="332"/>
      <c r="AI423" s="330"/>
      <c r="AJ423" s="332"/>
      <c r="AK423" s="330"/>
      <c r="AL423" s="330"/>
      <c r="AM423" s="330"/>
      <c r="AN423" s="330"/>
      <c r="AO423" s="330"/>
      <c r="AP423" s="323"/>
      <c r="AQ423" s="330"/>
      <c r="AR423" s="323"/>
      <c r="AS423" s="334" t="e">
        <v>#DIV/0!</v>
      </c>
      <c r="AT423" s="85"/>
      <c r="AU423" s="85"/>
      <c r="AV423" s="328" t="e">
        <f>VLOOKUP($AC423,[1]!デモテーブル[#All],3,FALSE)</f>
        <v>#N/A</v>
      </c>
      <c r="AW423" s="328" t="e">
        <f>VLOOKUP($AC423,[1]!デモテーブル[#All],4,FALSE)</f>
        <v>#N/A</v>
      </c>
      <c r="AX423" s="328" t="e">
        <f>VLOOKUP($AC423,[1]!デモテーブル[#All],5,FALSE)</f>
        <v>#N/A</v>
      </c>
      <c r="AY423" s="328" t="e">
        <f>VLOOKUP($AC423,[1]!デモテーブル[#All],6,FALSE)</f>
        <v>#N/A</v>
      </c>
      <c r="AZ423" s="328" t="e">
        <f>VLOOKUP($AC423,[1]!デモテーブル[#All],7,FALSE)</f>
        <v>#N/A</v>
      </c>
      <c r="BA423" s="328" t="e">
        <f>VLOOKUP($AC423,デモテーブル[#All],12,FALSE)</f>
        <v>#N/A</v>
      </c>
      <c r="BB423" s="328" t="e">
        <f>VLOOKUP($AC423,デモテーブル[#All],13,FALSE)</f>
        <v>#N/A</v>
      </c>
    </row>
    <row r="424" spans="2:54" x14ac:dyDescent="0.15">
      <c r="B424" s="76">
        <v>44819</v>
      </c>
      <c r="C424" s="164">
        <v>423</v>
      </c>
      <c r="D424" s="73" t="s">
        <v>181</v>
      </c>
      <c r="E424" s="328" t="s">
        <v>750</v>
      </c>
      <c r="H424" s="329" t="s">
        <v>793</v>
      </c>
      <c r="I424" s="329"/>
      <c r="J424" s="329"/>
      <c r="K424" s="329"/>
      <c r="L424" s="329"/>
      <c r="M424" s="329"/>
      <c r="N424" s="329"/>
      <c r="O424" s="329"/>
      <c r="Z424" s="33"/>
      <c r="AA424" s="33"/>
      <c r="AB424" s="330"/>
      <c r="AC424" s="335"/>
      <c r="AD424" s="330" t="e">
        <f>VLOOKUP($AC424,[1]!デモテーブル[#All],2,FALSE)</f>
        <v>#N/A</v>
      </c>
      <c r="AE424" s="330"/>
      <c r="AF424" s="331"/>
      <c r="AG424" s="330"/>
      <c r="AH424" s="332"/>
      <c r="AI424" s="330"/>
      <c r="AJ424" s="332"/>
      <c r="AK424" s="330"/>
      <c r="AL424" s="330"/>
      <c r="AM424" s="330"/>
      <c r="AN424" s="330"/>
      <c r="AO424" s="330"/>
      <c r="AP424" s="323"/>
      <c r="AQ424" s="330"/>
      <c r="AR424" s="323"/>
      <c r="AS424" s="334" t="e">
        <v>#DIV/0!</v>
      </c>
      <c r="AT424" s="85"/>
      <c r="AU424" s="85"/>
      <c r="AV424" s="328" t="e">
        <f>VLOOKUP($AC424,[1]!デモテーブル[#All],3,FALSE)</f>
        <v>#N/A</v>
      </c>
      <c r="AW424" s="328" t="e">
        <f>VLOOKUP($AC424,[1]!デモテーブル[#All],4,FALSE)</f>
        <v>#N/A</v>
      </c>
      <c r="AX424" s="328" t="e">
        <f>VLOOKUP($AC424,[1]!デモテーブル[#All],5,FALSE)</f>
        <v>#N/A</v>
      </c>
      <c r="AY424" s="328" t="e">
        <f>VLOOKUP($AC424,[1]!デモテーブル[#All],6,FALSE)</f>
        <v>#N/A</v>
      </c>
      <c r="AZ424" s="328" t="e">
        <f>VLOOKUP($AC424,[1]!デモテーブル[#All],7,FALSE)</f>
        <v>#N/A</v>
      </c>
      <c r="BA424" s="328" t="e">
        <f>VLOOKUP($AC424,デモテーブル[#All],12,FALSE)</f>
        <v>#N/A</v>
      </c>
      <c r="BB424" s="328" t="e">
        <f>VLOOKUP($AC424,デモテーブル[#All],13,FALSE)</f>
        <v>#N/A</v>
      </c>
    </row>
    <row r="425" spans="2:54" x14ac:dyDescent="0.15">
      <c r="B425" s="76">
        <v>44819</v>
      </c>
      <c r="C425" s="164">
        <v>424</v>
      </c>
      <c r="D425" s="73" t="s">
        <v>181</v>
      </c>
      <c r="E425" s="328" t="s">
        <v>750</v>
      </c>
      <c r="H425" s="329" t="s">
        <v>794</v>
      </c>
      <c r="I425" s="329"/>
      <c r="J425" s="329"/>
      <c r="K425" s="329"/>
      <c r="L425" s="329"/>
      <c r="M425" s="329"/>
      <c r="N425" s="329"/>
      <c r="O425" s="329"/>
      <c r="Z425" s="33"/>
      <c r="AA425" s="33"/>
      <c r="AB425" s="330"/>
      <c r="AC425" s="10" t="str">
        <f>IF(H426="","",TEXT(H426,"@"))</f>
        <v>2511</v>
      </c>
      <c r="AD425" s="330" t="str">
        <f>VLOOKUP($AC425,[1]!デモテーブル[#All],2,FALSE)</f>
        <v>ＮＦ外債ヘッジ無</v>
      </c>
      <c r="AE425" s="330" t="s">
        <v>15</v>
      </c>
      <c r="AF425" s="331">
        <f>AP425/AJ425</f>
        <v>13</v>
      </c>
      <c r="AG425" s="330"/>
      <c r="AH425" s="332">
        <f>(AP425-AR425)/AF425</f>
        <v>1009.0384615384615</v>
      </c>
      <c r="AI425" s="330"/>
      <c r="AJ425" s="333">
        <f>VLOOKUP($AC425,テーブル6[#All],5,FALSE)</f>
        <v>1025.5</v>
      </c>
      <c r="AK425" s="330"/>
      <c r="AL425" s="330"/>
      <c r="AM425" s="330"/>
      <c r="AN425" s="330"/>
      <c r="AO425" s="330"/>
      <c r="AP425" s="323">
        <f>IF(H429="","",VALUE(LEFT(H429,FIND("円",H429)-1)))</f>
        <v>13331.5</v>
      </c>
      <c r="AQ425" s="330"/>
      <c r="AR425" s="323">
        <f>IF(H431="","",VALUE(LEFT(H431,FIND("円",H431)-1)))</f>
        <v>214</v>
      </c>
      <c r="AS425" s="334">
        <f t="shared" ref="AS425" si="77">AR425/(AP425-AR425)</f>
        <v>1.6314084238612539E-2</v>
      </c>
      <c r="AT425" s="85"/>
      <c r="AU425" s="85"/>
      <c r="AV425" s="328" t="str">
        <f>VLOOKUP($AC425,[1]!デモテーブル[#All],3,FALSE)</f>
        <v>2現金・米国債など</v>
      </c>
      <c r="AW425" s="328" t="str">
        <f>VLOOKUP($AC425,[1]!デモテーブル[#All],4,FALSE)</f>
        <v>2米国債など</v>
      </c>
      <c r="AX425" s="328" t="str">
        <f>VLOOKUP($AC425,[1]!デモテーブル[#All],5,FALSE)</f>
        <v>債券</v>
      </c>
      <c r="AY425" s="328" t="str">
        <f>VLOOKUP($AC425,[1]!デモテーブル[#All],6,FALSE)</f>
        <v>外国債</v>
      </c>
      <c r="AZ425" s="328" t="str">
        <f>VLOOKUP($AC425,[1]!デモテーブル[#All],7,FALSE)</f>
        <v>01 日本円</v>
      </c>
      <c r="BA425" s="328" t="str">
        <f>VLOOKUP($AC425,デモテーブル[#All],12,FALSE)</f>
        <v>リスク・有</v>
      </c>
      <c r="BB425" s="328" t="str">
        <f>VLOOKUP($AC425,デモテーブル[#All],13,FALSE)</f>
        <v>リスク・なし</v>
      </c>
    </row>
    <row r="426" spans="2:54" x14ac:dyDescent="0.15">
      <c r="B426" s="76">
        <v>44819</v>
      </c>
      <c r="C426" s="164">
        <v>425</v>
      </c>
      <c r="D426" s="73" t="s">
        <v>181</v>
      </c>
      <c r="E426" s="328" t="s">
        <v>750</v>
      </c>
      <c r="H426" s="329">
        <v>2511</v>
      </c>
      <c r="I426" s="329"/>
      <c r="J426" s="329"/>
      <c r="K426" s="329"/>
      <c r="L426" s="329"/>
      <c r="M426" s="329"/>
      <c r="N426" s="329"/>
      <c r="O426" s="329"/>
      <c r="Z426" s="33"/>
      <c r="AA426" s="33"/>
      <c r="AB426" s="330"/>
      <c r="AC426" s="335"/>
      <c r="AD426" s="330" t="e">
        <f>VLOOKUP($AC426,[1]!デモテーブル[#All],2,FALSE)</f>
        <v>#N/A</v>
      </c>
      <c r="AE426" s="330"/>
      <c r="AF426" s="331"/>
      <c r="AG426" s="330"/>
      <c r="AH426" s="332"/>
      <c r="AI426" s="330"/>
      <c r="AJ426" s="332"/>
      <c r="AK426" s="330"/>
      <c r="AL426" s="330"/>
      <c r="AM426" s="330"/>
      <c r="AN426" s="330"/>
      <c r="AO426" s="330"/>
      <c r="AP426" s="323"/>
      <c r="AQ426" s="330"/>
      <c r="AR426" s="323"/>
      <c r="AS426" s="334" t="e">
        <v>#DIV/0!</v>
      </c>
      <c r="AT426" s="85"/>
      <c r="AU426" s="85"/>
      <c r="AV426" s="328" t="e">
        <f>VLOOKUP($AC426,[1]!デモテーブル[#All],3,FALSE)</f>
        <v>#N/A</v>
      </c>
      <c r="AW426" s="328" t="e">
        <f>VLOOKUP($AC426,[1]!デモテーブル[#All],4,FALSE)</f>
        <v>#N/A</v>
      </c>
      <c r="AX426" s="328" t="e">
        <f>VLOOKUP($AC426,[1]!デモテーブル[#All],5,FALSE)</f>
        <v>#N/A</v>
      </c>
      <c r="AY426" s="328" t="e">
        <f>VLOOKUP($AC426,[1]!デモテーブル[#All],6,FALSE)</f>
        <v>#N/A</v>
      </c>
      <c r="AZ426" s="328" t="e">
        <f>VLOOKUP($AC426,[1]!デモテーブル[#All],7,FALSE)</f>
        <v>#N/A</v>
      </c>
      <c r="BA426" s="328" t="e">
        <f>VLOOKUP($AC426,デモテーブル[#All],12,FALSE)</f>
        <v>#N/A</v>
      </c>
      <c r="BB426" s="328" t="e">
        <f>VLOOKUP($AC426,デモテーブル[#All],13,FALSE)</f>
        <v>#N/A</v>
      </c>
    </row>
    <row r="427" spans="2:54" x14ac:dyDescent="0.15">
      <c r="B427" s="76">
        <v>44819</v>
      </c>
      <c r="C427" s="164">
        <v>426</v>
      </c>
      <c r="D427" s="73" t="s">
        <v>181</v>
      </c>
      <c r="E427" s="328" t="s">
        <v>750</v>
      </c>
      <c r="H427" s="329" t="s">
        <v>794</v>
      </c>
      <c r="I427" s="329"/>
      <c r="J427" s="329"/>
      <c r="K427" s="329"/>
      <c r="L427" s="329"/>
      <c r="M427" s="329"/>
      <c r="N427" s="329"/>
      <c r="O427" s="329"/>
      <c r="Z427" s="33"/>
      <c r="AA427" s="33"/>
      <c r="AB427" s="330"/>
      <c r="AC427" s="335"/>
      <c r="AD427" s="330" t="e">
        <f>VLOOKUP($AC427,[1]!デモテーブル[#All],2,FALSE)</f>
        <v>#N/A</v>
      </c>
      <c r="AE427" s="330"/>
      <c r="AF427" s="331"/>
      <c r="AG427" s="330"/>
      <c r="AH427" s="332"/>
      <c r="AI427" s="330"/>
      <c r="AJ427" s="332"/>
      <c r="AK427" s="330"/>
      <c r="AL427" s="330"/>
      <c r="AM427" s="330"/>
      <c r="AN427" s="330"/>
      <c r="AO427" s="330"/>
      <c r="AP427" s="323"/>
      <c r="AQ427" s="330"/>
      <c r="AR427" s="323"/>
      <c r="AS427" s="334" t="e">
        <v>#DIV/0!</v>
      </c>
      <c r="AT427" s="85"/>
      <c r="AU427" s="85"/>
      <c r="AV427" s="328" t="e">
        <f>VLOOKUP($AC427,[1]!デモテーブル[#All],3,FALSE)</f>
        <v>#N/A</v>
      </c>
      <c r="AW427" s="328" t="e">
        <f>VLOOKUP($AC427,[1]!デモテーブル[#All],4,FALSE)</f>
        <v>#N/A</v>
      </c>
      <c r="AX427" s="328" t="e">
        <f>VLOOKUP($AC427,[1]!デモテーブル[#All],5,FALSE)</f>
        <v>#N/A</v>
      </c>
      <c r="AY427" s="328" t="e">
        <f>VLOOKUP($AC427,[1]!デモテーブル[#All],6,FALSE)</f>
        <v>#N/A</v>
      </c>
      <c r="AZ427" s="328" t="e">
        <f>VLOOKUP($AC427,[1]!デモテーブル[#All],7,FALSE)</f>
        <v>#N/A</v>
      </c>
      <c r="BA427" s="328" t="e">
        <f>VLOOKUP($AC427,デモテーブル[#All],12,FALSE)</f>
        <v>#N/A</v>
      </c>
      <c r="BB427" s="328" t="e">
        <f>VLOOKUP($AC427,デモテーブル[#All],13,FALSE)</f>
        <v>#N/A</v>
      </c>
    </row>
    <row r="428" spans="2:54" x14ac:dyDescent="0.15">
      <c r="B428" s="76">
        <v>44819</v>
      </c>
      <c r="C428" s="164">
        <v>427</v>
      </c>
      <c r="D428" s="73" t="s">
        <v>181</v>
      </c>
      <c r="E428" s="328" t="s">
        <v>750</v>
      </c>
      <c r="H428" s="329" t="s">
        <v>81</v>
      </c>
      <c r="I428" s="329"/>
      <c r="J428" s="329"/>
      <c r="K428" s="329"/>
      <c r="L428" s="329"/>
      <c r="M428" s="329"/>
      <c r="N428" s="329"/>
      <c r="O428" s="329"/>
      <c r="Z428" s="33"/>
      <c r="AA428" s="33"/>
      <c r="AB428" s="330"/>
      <c r="AC428" s="335"/>
      <c r="AD428" s="330" t="e">
        <f>VLOOKUP($AC428,[1]!デモテーブル[#All],2,FALSE)</f>
        <v>#N/A</v>
      </c>
      <c r="AE428" s="330"/>
      <c r="AF428" s="331"/>
      <c r="AG428" s="330"/>
      <c r="AH428" s="332"/>
      <c r="AI428" s="330"/>
      <c r="AJ428" s="332"/>
      <c r="AK428" s="330"/>
      <c r="AL428" s="330"/>
      <c r="AM428" s="330"/>
      <c r="AN428" s="330"/>
      <c r="AO428" s="330"/>
      <c r="AP428" s="323"/>
      <c r="AQ428" s="330"/>
      <c r="AR428" s="323"/>
      <c r="AS428" s="334" t="e">
        <v>#DIV/0!</v>
      </c>
      <c r="AT428" s="85"/>
      <c r="AU428" s="85"/>
      <c r="AV428" s="328" t="e">
        <f>VLOOKUP($AC428,[1]!デモテーブル[#All],3,FALSE)</f>
        <v>#N/A</v>
      </c>
      <c r="AW428" s="328" t="e">
        <f>VLOOKUP($AC428,[1]!デモテーブル[#All],4,FALSE)</f>
        <v>#N/A</v>
      </c>
      <c r="AX428" s="328" t="e">
        <f>VLOOKUP($AC428,[1]!デモテーブル[#All],5,FALSE)</f>
        <v>#N/A</v>
      </c>
      <c r="AY428" s="328" t="e">
        <f>VLOOKUP($AC428,[1]!デモテーブル[#All],6,FALSE)</f>
        <v>#N/A</v>
      </c>
      <c r="AZ428" s="328" t="e">
        <f>VLOOKUP($AC428,[1]!デモテーブル[#All],7,FALSE)</f>
        <v>#N/A</v>
      </c>
      <c r="BA428" s="328" t="e">
        <f>VLOOKUP($AC428,デモテーブル[#All],12,FALSE)</f>
        <v>#N/A</v>
      </c>
      <c r="BB428" s="328" t="e">
        <f>VLOOKUP($AC428,デモテーブル[#All],13,FALSE)</f>
        <v>#N/A</v>
      </c>
    </row>
    <row r="429" spans="2:54" x14ac:dyDescent="0.15">
      <c r="B429" s="76">
        <v>44819</v>
      </c>
      <c r="C429" s="164">
        <v>428</v>
      </c>
      <c r="D429" s="73" t="s">
        <v>181</v>
      </c>
      <c r="E429" s="328" t="s">
        <v>750</v>
      </c>
      <c r="H429" s="329" t="s">
        <v>795</v>
      </c>
      <c r="I429" s="329"/>
      <c r="J429" s="329"/>
      <c r="K429" s="329"/>
      <c r="L429" s="329"/>
      <c r="M429" s="329"/>
      <c r="N429" s="329"/>
      <c r="O429" s="329"/>
      <c r="Z429" s="33"/>
      <c r="AA429" s="33"/>
      <c r="AB429" s="330"/>
      <c r="AC429" s="335"/>
      <c r="AD429" s="330" t="e">
        <f>VLOOKUP($AC429,[1]!デモテーブル[#All],2,FALSE)</f>
        <v>#N/A</v>
      </c>
      <c r="AE429" s="330"/>
      <c r="AF429" s="331"/>
      <c r="AG429" s="330"/>
      <c r="AH429" s="332"/>
      <c r="AI429" s="330"/>
      <c r="AJ429" s="332"/>
      <c r="AK429" s="330"/>
      <c r="AL429" s="330"/>
      <c r="AM429" s="330"/>
      <c r="AN429" s="330"/>
      <c r="AO429" s="330"/>
      <c r="AP429" s="323"/>
      <c r="AQ429" s="330"/>
      <c r="AR429" s="323"/>
      <c r="AS429" s="334" t="e">
        <v>#DIV/0!</v>
      </c>
      <c r="AT429" s="85"/>
      <c r="AU429" s="85"/>
      <c r="AV429" s="328" t="e">
        <f>VLOOKUP($AC429,[1]!デモテーブル[#All],3,FALSE)</f>
        <v>#N/A</v>
      </c>
      <c r="AW429" s="328" t="e">
        <f>VLOOKUP($AC429,[1]!デモテーブル[#All],4,FALSE)</f>
        <v>#N/A</v>
      </c>
      <c r="AX429" s="328" t="e">
        <f>VLOOKUP($AC429,[1]!デモテーブル[#All],5,FALSE)</f>
        <v>#N/A</v>
      </c>
      <c r="AY429" s="328" t="e">
        <f>VLOOKUP($AC429,[1]!デモテーブル[#All],6,FALSE)</f>
        <v>#N/A</v>
      </c>
      <c r="AZ429" s="328" t="e">
        <f>VLOOKUP($AC429,[1]!デモテーブル[#All],7,FALSE)</f>
        <v>#N/A</v>
      </c>
      <c r="BA429" s="328" t="e">
        <f>VLOOKUP($AC429,デモテーブル[#All],12,FALSE)</f>
        <v>#N/A</v>
      </c>
      <c r="BB429" s="328" t="e">
        <f>VLOOKUP($AC429,デモテーブル[#All],13,FALSE)</f>
        <v>#N/A</v>
      </c>
    </row>
    <row r="430" spans="2:54" x14ac:dyDescent="0.15">
      <c r="B430" s="76">
        <v>44819</v>
      </c>
      <c r="C430" s="164">
        <v>429</v>
      </c>
      <c r="D430" s="73" t="s">
        <v>181</v>
      </c>
      <c r="E430" s="328" t="s">
        <v>750</v>
      </c>
      <c r="H430" s="329" t="s">
        <v>82</v>
      </c>
      <c r="I430" s="329"/>
      <c r="J430" s="329"/>
      <c r="K430" s="329"/>
      <c r="L430" s="329"/>
      <c r="M430" s="329"/>
      <c r="N430" s="329"/>
      <c r="O430" s="329"/>
      <c r="Z430" s="33"/>
      <c r="AA430" s="33"/>
      <c r="AB430" s="330"/>
      <c r="AC430" s="335"/>
      <c r="AD430" s="330" t="e">
        <f>VLOOKUP($AC430,[1]!デモテーブル[#All],2,FALSE)</f>
        <v>#N/A</v>
      </c>
      <c r="AE430" s="330"/>
      <c r="AF430" s="331"/>
      <c r="AG430" s="330"/>
      <c r="AH430" s="332"/>
      <c r="AI430" s="330"/>
      <c r="AJ430" s="332"/>
      <c r="AK430" s="330"/>
      <c r="AL430" s="330"/>
      <c r="AM430" s="330"/>
      <c r="AN430" s="330"/>
      <c r="AO430" s="330"/>
      <c r="AP430" s="323"/>
      <c r="AQ430" s="330"/>
      <c r="AR430" s="323"/>
      <c r="AS430" s="334" t="e">
        <v>#DIV/0!</v>
      </c>
      <c r="AT430" s="85"/>
      <c r="AU430" s="85"/>
      <c r="AV430" s="328" t="e">
        <f>VLOOKUP($AC430,[1]!デモテーブル[#All],3,FALSE)</f>
        <v>#N/A</v>
      </c>
      <c r="AW430" s="328" t="e">
        <f>VLOOKUP($AC430,[1]!デモテーブル[#All],4,FALSE)</f>
        <v>#N/A</v>
      </c>
      <c r="AX430" s="328" t="e">
        <f>VLOOKUP($AC430,[1]!デモテーブル[#All],5,FALSE)</f>
        <v>#N/A</v>
      </c>
      <c r="AY430" s="328" t="e">
        <f>VLOOKUP($AC430,[1]!デモテーブル[#All],6,FALSE)</f>
        <v>#N/A</v>
      </c>
      <c r="AZ430" s="328" t="e">
        <f>VLOOKUP($AC430,[1]!デモテーブル[#All],7,FALSE)</f>
        <v>#N/A</v>
      </c>
      <c r="BA430" s="328" t="e">
        <f>VLOOKUP($AC430,デモテーブル[#All],12,FALSE)</f>
        <v>#N/A</v>
      </c>
      <c r="BB430" s="328" t="e">
        <f>VLOOKUP($AC430,デモテーブル[#All],13,FALSE)</f>
        <v>#N/A</v>
      </c>
    </row>
    <row r="431" spans="2:54" x14ac:dyDescent="0.15">
      <c r="B431" s="76">
        <v>44819</v>
      </c>
      <c r="C431" s="164">
        <v>430</v>
      </c>
      <c r="D431" s="73" t="s">
        <v>181</v>
      </c>
      <c r="E431" s="328" t="s">
        <v>750</v>
      </c>
      <c r="H431" s="329" t="s">
        <v>796</v>
      </c>
      <c r="I431" s="329"/>
      <c r="J431" s="329"/>
      <c r="K431" s="329"/>
      <c r="L431" s="329"/>
      <c r="M431" s="329"/>
      <c r="N431" s="329"/>
      <c r="O431" s="329"/>
      <c r="Z431" s="33"/>
      <c r="AA431" s="33"/>
      <c r="AB431" s="330"/>
      <c r="AC431" s="335"/>
      <c r="AD431" s="330" t="e">
        <f>VLOOKUP($AC431,[1]!デモテーブル[#All],2,FALSE)</f>
        <v>#N/A</v>
      </c>
      <c r="AE431" s="330"/>
      <c r="AF431" s="331"/>
      <c r="AG431" s="330"/>
      <c r="AH431" s="332"/>
      <c r="AI431" s="330"/>
      <c r="AJ431" s="332"/>
      <c r="AK431" s="330"/>
      <c r="AL431" s="330"/>
      <c r="AM431" s="330"/>
      <c r="AN431" s="330"/>
      <c r="AO431" s="330"/>
      <c r="AP431" s="323"/>
      <c r="AQ431" s="330"/>
      <c r="AR431" s="323"/>
      <c r="AS431" s="334" t="e">
        <v>#DIV/0!</v>
      </c>
      <c r="AT431" s="85"/>
      <c r="AU431" s="85"/>
      <c r="AV431" s="328" t="e">
        <f>VLOOKUP($AC431,[1]!デモテーブル[#All],3,FALSE)</f>
        <v>#N/A</v>
      </c>
      <c r="AW431" s="328" t="e">
        <f>VLOOKUP($AC431,[1]!デモテーブル[#All],4,FALSE)</f>
        <v>#N/A</v>
      </c>
      <c r="AX431" s="328" t="e">
        <f>VLOOKUP($AC431,[1]!デモテーブル[#All],5,FALSE)</f>
        <v>#N/A</v>
      </c>
      <c r="AY431" s="328" t="e">
        <f>VLOOKUP($AC431,[1]!デモテーブル[#All],6,FALSE)</f>
        <v>#N/A</v>
      </c>
      <c r="AZ431" s="328" t="e">
        <f>VLOOKUP($AC431,[1]!デモテーブル[#All],7,FALSE)</f>
        <v>#N/A</v>
      </c>
      <c r="BA431" s="328" t="e">
        <f>VLOOKUP($AC431,デモテーブル[#All],12,FALSE)</f>
        <v>#N/A</v>
      </c>
      <c r="BB431" s="328" t="e">
        <f>VLOOKUP($AC431,デモテーブル[#All],13,FALSE)</f>
        <v>#N/A</v>
      </c>
    </row>
    <row r="432" spans="2:54" x14ac:dyDescent="0.15">
      <c r="B432" s="76">
        <v>44819</v>
      </c>
      <c r="C432" s="164">
        <v>431</v>
      </c>
      <c r="D432" s="73" t="s">
        <v>181</v>
      </c>
      <c r="E432" s="328" t="s">
        <v>750</v>
      </c>
      <c r="H432" s="329" t="s">
        <v>160</v>
      </c>
      <c r="I432" s="329"/>
      <c r="J432" s="329"/>
      <c r="K432" s="329"/>
      <c r="L432" s="329"/>
      <c r="M432" s="329"/>
      <c r="N432" s="329"/>
      <c r="O432" s="329"/>
      <c r="Z432" s="33"/>
      <c r="AA432" s="33"/>
      <c r="AB432" s="330"/>
      <c r="AC432" s="10" t="str">
        <f>IF(H433="","",TEXT(H433,"@"))</f>
        <v>2516</v>
      </c>
      <c r="AD432" s="330" t="str">
        <f>VLOOKUP($AC432,[1]!デモテーブル[#All],2,FALSE)</f>
        <v>東証マザーズＥＴＦ</v>
      </c>
      <c r="AE432" s="330" t="s">
        <v>15</v>
      </c>
      <c r="AF432" s="331">
        <f>AP432/AJ432</f>
        <v>39</v>
      </c>
      <c r="AG432" s="330"/>
      <c r="AH432" s="332">
        <f>(AP432-AR432)/AF432</f>
        <v>860.98461538461538</v>
      </c>
      <c r="AI432" s="330"/>
      <c r="AJ432" s="333">
        <f>VLOOKUP($AC432,テーブル6[#All],5,FALSE)</f>
        <v>580.6</v>
      </c>
      <c r="AK432" s="330"/>
      <c r="AL432" s="330"/>
      <c r="AM432" s="330"/>
      <c r="AN432" s="330"/>
      <c r="AO432" s="330"/>
      <c r="AP432" s="323">
        <f>IF(H436="","",VALUE(LEFT(H436,FIND("円",H436)-1)))</f>
        <v>22643.4</v>
      </c>
      <c r="AQ432" s="330"/>
      <c r="AR432" s="323">
        <f>IF(H438="","",VALUE(LEFT(H438,FIND("円",H438)-1)))</f>
        <v>-10935</v>
      </c>
      <c r="AS432" s="334">
        <f t="shared" ref="AS432" si="78">AR432/(AP432-AR432)</f>
        <v>-0.32565577871488816</v>
      </c>
      <c r="AT432" s="85"/>
      <c r="AU432" s="85"/>
      <c r="AV432" s="328" t="str">
        <f>VLOOKUP($AC432,[1]!デモテーブル[#All],3,FALSE)</f>
        <v>1株式・投信等</v>
      </c>
      <c r="AW432" s="328" t="str">
        <f>VLOOKUP($AC432,[1]!デモテーブル[#All],4,FALSE)</f>
        <v>1株式</v>
      </c>
      <c r="AX432" s="328" t="str">
        <f>VLOOKUP($AC432,[1]!デモテーブル[#All],5,FALSE)</f>
        <v>指数</v>
      </c>
      <c r="AY432" s="328" t="str">
        <f>VLOOKUP($AC432,[1]!デモテーブル[#All],6,FALSE)</f>
        <v>マザーズ指数</v>
      </c>
      <c r="AZ432" s="328" t="str">
        <f>VLOOKUP($AC432,[1]!デモテーブル[#All],7,FALSE)</f>
        <v>01 日本円</v>
      </c>
      <c r="BA432" s="328" t="str">
        <f>VLOOKUP($AC432,デモテーブル[#All],12,FALSE)</f>
        <v>リスク・なし</v>
      </c>
      <c r="BB432" s="328" t="str">
        <f>VLOOKUP($AC432,デモテーブル[#All],13,FALSE)</f>
        <v>リスク・有</v>
      </c>
    </row>
    <row r="433" spans="2:54" x14ac:dyDescent="0.15">
      <c r="B433" s="76">
        <v>44819</v>
      </c>
      <c r="C433" s="164">
        <v>432</v>
      </c>
      <c r="D433" s="73" t="s">
        <v>181</v>
      </c>
      <c r="E433" s="328" t="s">
        <v>750</v>
      </c>
      <c r="H433" s="329">
        <v>2516</v>
      </c>
      <c r="I433" s="329"/>
      <c r="J433" s="329"/>
      <c r="K433" s="329"/>
      <c r="L433" s="329"/>
      <c r="M433" s="329"/>
      <c r="N433" s="329"/>
      <c r="O433" s="329"/>
      <c r="Z433" s="33"/>
      <c r="AA433" s="33"/>
      <c r="AB433" s="330"/>
      <c r="AC433" s="335"/>
      <c r="AD433" s="330" t="e">
        <f>VLOOKUP($AC433,[1]!デモテーブル[#All],2,FALSE)</f>
        <v>#N/A</v>
      </c>
      <c r="AE433" s="330"/>
      <c r="AF433" s="331"/>
      <c r="AG433" s="330"/>
      <c r="AH433" s="332"/>
      <c r="AI433" s="330"/>
      <c r="AJ433" s="332"/>
      <c r="AK433" s="330"/>
      <c r="AL433" s="330"/>
      <c r="AM433" s="330"/>
      <c r="AN433" s="330"/>
      <c r="AO433" s="330"/>
      <c r="AP433" s="323"/>
      <c r="AQ433" s="330"/>
      <c r="AR433" s="323"/>
      <c r="AS433" s="334" t="e">
        <v>#DIV/0!</v>
      </c>
      <c r="AT433" s="85"/>
      <c r="AU433" s="85"/>
      <c r="AV433" s="328" t="e">
        <f>VLOOKUP($AC433,[1]!デモテーブル[#All],3,FALSE)</f>
        <v>#N/A</v>
      </c>
      <c r="AW433" s="328" t="e">
        <f>VLOOKUP($AC433,[1]!デモテーブル[#All],4,FALSE)</f>
        <v>#N/A</v>
      </c>
      <c r="AX433" s="328" t="e">
        <f>VLOOKUP($AC433,[1]!デモテーブル[#All],5,FALSE)</f>
        <v>#N/A</v>
      </c>
      <c r="AY433" s="328" t="e">
        <f>VLOOKUP($AC433,[1]!デモテーブル[#All],6,FALSE)</f>
        <v>#N/A</v>
      </c>
      <c r="AZ433" s="328" t="e">
        <f>VLOOKUP($AC433,[1]!デモテーブル[#All],7,FALSE)</f>
        <v>#N/A</v>
      </c>
      <c r="BA433" s="328" t="e">
        <f>VLOOKUP($AC433,デモテーブル[#All],12,FALSE)</f>
        <v>#N/A</v>
      </c>
      <c r="BB433" s="328" t="e">
        <f>VLOOKUP($AC433,デモテーブル[#All],13,FALSE)</f>
        <v>#N/A</v>
      </c>
    </row>
    <row r="434" spans="2:54" x14ac:dyDescent="0.15">
      <c r="B434" s="76">
        <v>44819</v>
      </c>
      <c r="C434" s="164">
        <v>433</v>
      </c>
      <c r="D434" s="73" t="s">
        <v>181</v>
      </c>
      <c r="E434" s="328" t="s">
        <v>750</v>
      </c>
      <c r="H434" s="329" t="s">
        <v>160</v>
      </c>
      <c r="I434" s="329"/>
      <c r="J434" s="329"/>
      <c r="K434" s="329"/>
      <c r="L434" s="329"/>
      <c r="M434" s="329"/>
      <c r="N434" s="329"/>
      <c r="O434" s="329"/>
      <c r="Z434" s="33"/>
      <c r="AA434" s="33"/>
      <c r="AB434" s="330"/>
      <c r="AC434" s="335"/>
      <c r="AD434" s="330" t="e">
        <f>VLOOKUP($AC434,[1]!デモテーブル[#All],2,FALSE)</f>
        <v>#N/A</v>
      </c>
      <c r="AE434" s="330"/>
      <c r="AF434" s="331"/>
      <c r="AG434" s="330"/>
      <c r="AH434" s="332"/>
      <c r="AI434" s="330"/>
      <c r="AJ434" s="332"/>
      <c r="AK434" s="330"/>
      <c r="AL434" s="330"/>
      <c r="AM434" s="330"/>
      <c r="AN434" s="330"/>
      <c r="AO434" s="330"/>
      <c r="AP434" s="323"/>
      <c r="AQ434" s="330"/>
      <c r="AR434" s="323"/>
      <c r="AS434" s="334" t="e">
        <v>#DIV/0!</v>
      </c>
      <c r="AT434" s="85"/>
      <c r="AU434" s="85"/>
      <c r="AV434" s="328" t="e">
        <f>VLOOKUP($AC434,[1]!デモテーブル[#All],3,FALSE)</f>
        <v>#N/A</v>
      </c>
      <c r="AW434" s="328" t="e">
        <f>VLOOKUP($AC434,[1]!デモテーブル[#All],4,FALSE)</f>
        <v>#N/A</v>
      </c>
      <c r="AX434" s="328" t="e">
        <f>VLOOKUP($AC434,[1]!デモテーブル[#All],5,FALSE)</f>
        <v>#N/A</v>
      </c>
      <c r="AY434" s="328" t="e">
        <f>VLOOKUP($AC434,[1]!デモテーブル[#All],6,FALSE)</f>
        <v>#N/A</v>
      </c>
      <c r="AZ434" s="328" t="e">
        <f>VLOOKUP($AC434,[1]!デモテーブル[#All],7,FALSE)</f>
        <v>#N/A</v>
      </c>
      <c r="BA434" s="328" t="e">
        <f>VLOOKUP($AC434,デモテーブル[#All],12,FALSE)</f>
        <v>#N/A</v>
      </c>
      <c r="BB434" s="328" t="e">
        <f>VLOOKUP($AC434,デモテーブル[#All],13,FALSE)</f>
        <v>#N/A</v>
      </c>
    </row>
    <row r="435" spans="2:54" x14ac:dyDescent="0.15">
      <c r="B435" s="76">
        <v>44819</v>
      </c>
      <c r="C435" s="164">
        <v>434</v>
      </c>
      <c r="D435" s="73" t="s">
        <v>181</v>
      </c>
      <c r="E435" s="328" t="s">
        <v>750</v>
      </c>
      <c r="H435" s="329" t="s">
        <v>81</v>
      </c>
      <c r="I435" s="329"/>
      <c r="J435" s="329"/>
      <c r="K435" s="329"/>
      <c r="L435" s="329"/>
      <c r="M435" s="329"/>
      <c r="N435" s="329"/>
      <c r="O435" s="329"/>
      <c r="Z435" s="33"/>
      <c r="AA435" s="33"/>
      <c r="AB435" s="330"/>
      <c r="AC435" s="335"/>
      <c r="AD435" s="330" t="e">
        <f>VLOOKUP($AC435,[1]!デモテーブル[#All],2,FALSE)</f>
        <v>#N/A</v>
      </c>
      <c r="AE435" s="330"/>
      <c r="AF435" s="331"/>
      <c r="AG435" s="330"/>
      <c r="AH435" s="332"/>
      <c r="AI435" s="330"/>
      <c r="AJ435" s="332"/>
      <c r="AK435" s="330"/>
      <c r="AL435" s="330"/>
      <c r="AM435" s="330"/>
      <c r="AN435" s="330"/>
      <c r="AO435" s="330"/>
      <c r="AP435" s="323"/>
      <c r="AQ435" s="330"/>
      <c r="AR435" s="323"/>
      <c r="AS435" s="334" t="e">
        <v>#DIV/0!</v>
      </c>
      <c r="AT435" s="85"/>
      <c r="AU435" s="85"/>
      <c r="AV435" s="328" t="e">
        <f>VLOOKUP($AC435,[1]!デモテーブル[#All],3,FALSE)</f>
        <v>#N/A</v>
      </c>
      <c r="AW435" s="328" t="e">
        <f>VLOOKUP($AC435,[1]!デモテーブル[#All],4,FALSE)</f>
        <v>#N/A</v>
      </c>
      <c r="AX435" s="328" t="e">
        <f>VLOOKUP($AC435,[1]!デモテーブル[#All],5,FALSE)</f>
        <v>#N/A</v>
      </c>
      <c r="AY435" s="328" t="e">
        <f>VLOOKUP($AC435,[1]!デモテーブル[#All],6,FALSE)</f>
        <v>#N/A</v>
      </c>
      <c r="AZ435" s="328" t="e">
        <f>VLOOKUP($AC435,[1]!デモテーブル[#All],7,FALSE)</f>
        <v>#N/A</v>
      </c>
      <c r="BA435" s="328" t="e">
        <f>VLOOKUP($AC435,デモテーブル[#All],12,FALSE)</f>
        <v>#N/A</v>
      </c>
      <c r="BB435" s="328" t="e">
        <f>VLOOKUP($AC435,デモテーブル[#All],13,FALSE)</f>
        <v>#N/A</v>
      </c>
    </row>
    <row r="436" spans="2:54" x14ac:dyDescent="0.15">
      <c r="B436" s="76">
        <v>44819</v>
      </c>
      <c r="C436" s="164">
        <v>435</v>
      </c>
      <c r="D436" s="73" t="s">
        <v>181</v>
      </c>
      <c r="E436" s="328" t="s">
        <v>750</v>
      </c>
      <c r="H436" s="329" t="s">
        <v>797</v>
      </c>
      <c r="I436" s="329"/>
      <c r="J436" s="329"/>
      <c r="K436" s="329"/>
      <c r="L436" s="329"/>
      <c r="M436" s="329"/>
      <c r="N436" s="329"/>
      <c r="O436" s="329"/>
      <c r="Z436" s="33"/>
      <c r="AA436" s="33"/>
      <c r="AB436" s="330"/>
      <c r="AC436" s="335"/>
      <c r="AD436" s="330" t="e">
        <f>VLOOKUP($AC436,[1]!デモテーブル[#All],2,FALSE)</f>
        <v>#N/A</v>
      </c>
      <c r="AE436" s="330"/>
      <c r="AF436" s="331"/>
      <c r="AG436" s="330"/>
      <c r="AH436" s="332"/>
      <c r="AI436" s="330"/>
      <c r="AJ436" s="332"/>
      <c r="AK436" s="330"/>
      <c r="AL436" s="330"/>
      <c r="AM436" s="330"/>
      <c r="AN436" s="330"/>
      <c r="AO436" s="330"/>
      <c r="AP436" s="323"/>
      <c r="AQ436" s="330"/>
      <c r="AR436" s="323"/>
      <c r="AS436" s="334" t="e">
        <v>#DIV/0!</v>
      </c>
      <c r="AT436" s="85"/>
      <c r="AU436" s="85"/>
      <c r="AV436" s="328" t="e">
        <f>VLOOKUP($AC436,[1]!デモテーブル[#All],3,FALSE)</f>
        <v>#N/A</v>
      </c>
      <c r="AW436" s="328" t="e">
        <f>VLOOKUP($AC436,[1]!デモテーブル[#All],4,FALSE)</f>
        <v>#N/A</v>
      </c>
      <c r="AX436" s="328" t="e">
        <f>VLOOKUP($AC436,[1]!デモテーブル[#All],5,FALSE)</f>
        <v>#N/A</v>
      </c>
      <c r="AY436" s="328" t="e">
        <f>VLOOKUP($AC436,[1]!デモテーブル[#All],6,FALSE)</f>
        <v>#N/A</v>
      </c>
      <c r="AZ436" s="328" t="e">
        <f>VLOOKUP($AC436,[1]!デモテーブル[#All],7,FALSE)</f>
        <v>#N/A</v>
      </c>
      <c r="BA436" s="328" t="e">
        <f>VLOOKUP($AC436,デモテーブル[#All],12,FALSE)</f>
        <v>#N/A</v>
      </c>
      <c r="BB436" s="328" t="e">
        <f>VLOOKUP($AC436,デモテーブル[#All],13,FALSE)</f>
        <v>#N/A</v>
      </c>
    </row>
    <row r="437" spans="2:54" x14ac:dyDescent="0.15">
      <c r="B437" s="76">
        <v>44819</v>
      </c>
      <c r="C437" s="164">
        <v>436</v>
      </c>
      <c r="D437" s="73" t="s">
        <v>181</v>
      </c>
      <c r="E437" s="328" t="s">
        <v>750</v>
      </c>
      <c r="H437" s="329" t="s">
        <v>82</v>
      </c>
      <c r="I437" s="329"/>
      <c r="J437" s="329"/>
      <c r="K437" s="329"/>
      <c r="L437" s="329"/>
      <c r="M437" s="329"/>
      <c r="N437" s="329"/>
      <c r="O437" s="329"/>
      <c r="Z437" s="33"/>
      <c r="AA437" s="33"/>
      <c r="AB437" s="330"/>
      <c r="AC437" s="335"/>
      <c r="AD437" s="330" t="e">
        <f>VLOOKUP($AC437,[1]!デモテーブル[#All],2,FALSE)</f>
        <v>#N/A</v>
      </c>
      <c r="AE437" s="330"/>
      <c r="AF437" s="331"/>
      <c r="AG437" s="330"/>
      <c r="AH437" s="332"/>
      <c r="AI437" s="330"/>
      <c r="AJ437" s="332"/>
      <c r="AK437" s="330"/>
      <c r="AL437" s="330"/>
      <c r="AM437" s="330"/>
      <c r="AN437" s="330"/>
      <c r="AO437" s="330"/>
      <c r="AP437" s="323"/>
      <c r="AQ437" s="330"/>
      <c r="AR437" s="323"/>
      <c r="AS437" s="334" t="e">
        <v>#DIV/0!</v>
      </c>
      <c r="AT437" s="85"/>
      <c r="AU437" s="85"/>
      <c r="AV437" s="328" t="e">
        <f>VLOOKUP($AC437,[1]!デモテーブル[#All],3,FALSE)</f>
        <v>#N/A</v>
      </c>
      <c r="AW437" s="328" t="e">
        <f>VLOOKUP($AC437,[1]!デモテーブル[#All],4,FALSE)</f>
        <v>#N/A</v>
      </c>
      <c r="AX437" s="328" t="e">
        <f>VLOOKUP($AC437,[1]!デモテーブル[#All],5,FALSE)</f>
        <v>#N/A</v>
      </c>
      <c r="AY437" s="328" t="e">
        <f>VLOOKUP($AC437,[1]!デモテーブル[#All],6,FALSE)</f>
        <v>#N/A</v>
      </c>
      <c r="AZ437" s="328" t="e">
        <f>VLOOKUP($AC437,[1]!デモテーブル[#All],7,FALSE)</f>
        <v>#N/A</v>
      </c>
      <c r="BA437" s="328" t="e">
        <f>VLOOKUP($AC437,デモテーブル[#All],12,FALSE)</f>
        <v>#N/A</v>
      </c>
      <c r="BB437" s="328" t="e">
        <f>VLOOKUP($AC437,デモテーブル[#All],13,FALSE)</f>
        <v>#N/A</v>
      </c>
    </row>
    <row r="438" spans="2:54" x14ac:dyDescent="0.15">
      <c r="B438" s="76">
        <v>44819</v>
      </c>
      <c r="C438" s="164">
        <v>437</v>
      </c>
      <c r="D438" s="73" t="s">
        <v>181</v>
      </c>
      <c r="E438" s="328" t="s">
        <v>750</v>
      </c>
      <c r="H438" s="329" t="s">
        <v>798</v>
      </c>
      <c r="I438" s="329"/>
      <c r="J438" s="329"/>
      <c r="K438" s="329"/>
      <c r="L438" s="329"/>
      <c r="M438" s="329"/>
      <c r="N438" s="329"/>
      <c r="O438" s="329"/>
      <c r="Z438" s="33"/>
      <c r="AA438" s="33"/>
      <c r="AB438" s="330"/>
      <c r="AC438" s="335"/>
      <c r="AD438" s="330" t="e">
        <f>VLOOKUP($AC438,[1]!デモテーブル[#All],2,FALSE)</f>
        <v>#N/A</v>
      </c>
      <c r="AE438" s="330"/>
      <c r="AF438" s="331"/>
      <c r="AG438" s="330"/>
      <c r="AH438" s="332"/>
      <c r="AI438" s="330"/>
      <c r="AJ438" s="332"/>
      <c r="AK438" s="330"/>
      <c r="AL438" s="330"/>
      <c r="AM438" s="330"/>
      <c r="AN438" s="330"/>
      <c r="AO438" s="330"/>
      <c r="AP438" s="323"/>
      <c r="AQ438" s="330"/>
      <c r="AR438" s="323"/>
      <c r="AS438" s="334" t="e">
        <v>#DIV/0!</v>
      </c>
      <c r="AT438" s="85"/>
      <c r="AU438" s="85"/>
      <c r="AV438" s="328" t="e">
        <f>VLOOKUP($AC438,[1]!デモテーブル[#All],3,FALSE)</f>
        <v>#N/A</v>
      </c>
      <c r="AW438" s="328" t="e">
        <f>VLOOKUP($AC438,[1]!デモテーブル[#All],4,FALSE)</f>
        <v>#N/A</v>
      </c>
      <c r="AX438" s="328" t="e">
        <f>VLOOKUP($AC438,[1]!デモテーブル[#All],5,FALSE)</f>
        <v>#N/A</v>
      </c>
      <c r="AY438" s="328" t="e">
        <f>VLOOKUP($AC438,[1]!デモテーブル[#All],6,FALSE)</f>
        <v>#N/A</v>
      </c>
      <c r="AZ438" s="328" t="e">
        <f>VLOOKUP($AC438,[1]!デモテーブル[#All],7,FALSE)</f>
        <v>#N/A</v>
      </c>
      <c r="BA438" s="328" t="e">
        <f>VLOOKUP($AC438,デモテーブル[#All],12,FALSE)</f>
        <v>#N/A</v>
      </c>
      <c r="BB438" s="328" t="e">
        <f>VLOOKUP($AC438,デモテーブル[#All],13,FALSE)</f>
        <v>#N/A</v>
      </c>
    </row>
    <row r="439" spans="2:54" x14ac:dyDescent="0.15">
      <c r="B439" s="76">
        <v>44819</v>
      </c>
      <c r="C439" s="164">
        <v>438</v>
      </c>
      <c r="D439" s="73" t="s">
        <v>181</v>
      </c>
      <c r="E439" s="328" t="s">
        <v>750</v>
      </c>
      <c r="H439" s="329" t="s">
        <v>799</v>
      </c>
      <c r="I439" s="329"/>
      <c r="J439" s="329"/>
      <c r="K439" s="329"/>
      <c r="L439" s="329"/>
      <c r="M439" s="329"/>
      <c r="N439" s="329"/>
      <c r="O439" s="329"/>
      <c r="Z439" s="33"/>
      <c r="AA439" s="33"/>
      <c r="AB439" s="330"/>
      <c r="AC439" s="10" t="str">
        <f>IF(H440="","",TEXT(H440,"@"))</f>
        <v>2556</v>
      </c>
      <c r="AD439" s="330" t="str">
        <f>VLOOKUP($AC439,[1]!デモテーブル[#All],2,FALSE)</f>
        <v>ＯＮＥＥＴＦ東証ＲＥＩＴ</v>
      </c>
      <c r="AE439" s="330" t="s">
        <v>15</v>
      </c>
      <c r="AF439" s="331">
        <f>AP439/AJ439</f>
        <v>31</v>
      </c>
      <c r="AG439" s="330"/>
      <c r="AH439" s="332">
        <f>(AP439-AR439)/AF439</f>
        <v>1709</v>
      </c>
      <c r="AI439" s="330"/>
      <c r="AJ439" s="333">
        <f>VLOOKUP($AC439,テーブル6[#All],5,FALSE)</f>
        <v>2065</v>
      </c>
      <c r="AK439" s="330"/>
      <c r="AL439" s="330"/>
      <c r="AM439" s="330"/>
      <c r="AN439" s="330"/>
      <c r="AO439" s="330"/>
      <c r="AP439" s="323">
        <f>IF(H443="","",VALUE(LEFT(H443,FIND("円",H443)-1)))</f>
        <v>64015</v>
      </c>
      <c r="AQ439" s="330"/>
      <c r="AR439" s="323">
        <f>IF(H445="","",VALUE(LEFT(H445,FIND("円",H445)-1)))</f>
        <v>11036</v>
      </c>
      <c r="AS439" s="334">
        <f t="shared" ref="AS439" si="79">AR439/(AP439-AR439)</f>
        <v>0.2083089526038619</v>
      </c>
      <c r="AT439" s="85"/>
      <c r="AU439" s="85"/>
      <c r="AV439" s="328" t="str">
        <f>VLOOKUP($AC439,[1]!デモテーブル[#All],3,FALSE)</f>
        <v>1株式・投信等</v>
      </c>
      <c r="AW439" s="328" t="str">
        <f>VLOOKUP($AC439,[1]!デモテーブル[#All],4,FALSE)</f>
        <v>1株式</v>
      </c>
      <c r="AX439" s="328" t="str">
        <f>VLOOKUP($AC439,[1]!デモテーブル[#All],5,FALSE)</f>
        <v>不動産</v>
      </c>
      <c r="AY439" s="328" t="str">
        <f>VLOOKUP($AC439,[1]!デモテーブル[#All],6,FALSE)</f>
        <v>Jリート</v>
      </c>
      <c r="AZ439" s="328" t="str">
        <f>VLOOKUP($AC439,[1]!デモテーブル[#All],7,FALSE)</f>
        <v>01 日本円</v>
      </c>
      <c r="BA439" s="328" t="str">
        <f>VLOOKUP($AC439,デモテーブル[#All],12,FALSE)</f>
        <v>リスク・なし</v>
      </c>
      <c r="BB439" s="328" t="str">
        <f>VLOOKUP($AC439,デモテーブル[#All],13,FALSE)</f>
        <v>リスク・有</v>
      </c>
    </row>
    <row r="440" spans="2:54" x14ac:dyDescent="0.15">
      <c r="B440" s="76">
        <v>44819</v>
      </c>
      <c r="C440" s="164">
        <v>439</v>
      </c>
      <c r="D440" s="73" t="s">
        <v>181</v>
      </c>
      <c r="E440" s="328" t="s">
        <v>750</v>
      </c>
      <c r="H440" s="329">
        <v>2556</v>
      </c>
      <c r="I440" s="329"/>
      <c r="J440" s="329"/>
      <c r="K440" s="329"/>
      <c r="L440" s="329"/>
      <c r="M440" s="329"/>
      <c r="N440" s="329"/>
      <c r="O440" s="329"/>
      <c r="Z440" s="33"/>
      <c r="AA440" s="33"/>
      <c r="AB440" s="330"/>
      <c r="AC440" s="335"/>
      <c r="AD440" s="330" t="e">
        <f>VLOOKUP($AC440,[1]!デモテーブル[#All],2,FALSE)</f>
        <v>#N/A</v>
      </c>
      <c r="AE440" s="330"/>
      <c r="AF440" s="331"/>
      <c r="AG440" s="330"/>
      <c r="AH440" s="332"/>
      <c r="AI440" s="330"/>
      <c r="AJ440" s="332"/>
      <c r="AK440" s="330"/>
      <c r="AL440" s="330"/>
      <c r="AM440" s="330"/>
      <c r="AN440" s="330"/>
      <c r="AO440" s="330"/>
      <c r="AP440" s="323"/>
      <c r="AQ440" s="330"/>
      <c r="AR440" s="323"/>
      <c r="AS440" s="334" t="e">
        <v>#DIV/0!</v>
      </c>
      <c r="AT440" s="85"/>
      <c r="AU440" s="85"/>
      <c r="AV440" s="328" t="e">
        <f>VLOOKUP($AC440,[1]!デモテーブル[#All],3,FALSE)</f>
        <v>#N/A</v>
      </c>
      <c r="AW440" s="328" t="e">
        <f>VLOOKUP($AC440,[1]!デモテーブル[#All],4,FALSE)</f>
        <v>#N/A</v>
      </c>
      <c r="AX440" s="328" t="e">
        <f>VLOOKUP($AC440,[1]!デモテーブル[#All],5,FALSE)</f>
        <v>#N/A</v>
      </c>
      <c r="AY440" s="328" t="e">
        <f>VLOOKUP($AC440,[1]!デモテーブル[#All],6,FALSE)</f>
        <v>#N/A</v>
      </c>
      <c r="AZ440" s="328" t="e">
        <f>VLOOKUP($AC440,[1]!デモテーブル[#All],7,FALSE)</f>
        <v>#N/A</v>
      </c>
      <c r="BA440" s="328" t="e">
        <f>VLOOKUP($AC440,デモテーブル[#All],12,FALSE)</f>
        <v>#N/A</v>
      </c>
      <c r="BB440" s="328" t="e">
        <f>VLOOKUP($AC440,デモテーブル[#All],13,FALSE)</f>
        <v>#N/A</v>
      </c>
    </row>
    <row r="441" spans="2:54" x14ac:dyDescent="0.15">
      <c r="B441" s="76">
        <v>44819</v>
      </c>
      <c r="C441" s="164">
        <v>440</v>
      </c>
      <c r="D441" s="73" t="s">
        <v>181</v>
      </c>
      <c r="E441" s="328" t="s">
        <v>750</v>
      </c>
      <c r="H441" s="329" t="s">
        <v>799</v>
      </c>
      <c r="I441" s="329"/>
      <c r="J441" s="329"/>
      <c r="K441" s="329"/>
      <c r="L441" s="329"/>
      <c r="M441" s="329"/>
      <c r="N441" s="329"/>
      <c r="O441" s="329"/>
      <c r="Z441" s="33"/>
      <c r="AA441" s="33"/>
      <c r="AB441" s="330"/>
      <c r="AC441" s="335"/>
      <c r="AD441" s="330" t="e">
        <f>VLOOKUP($AC441,[1]!デモテーブル[#All],2,FALSE)</f>
        <v>#N/A</v>
      </c>
      <c r="AE441" s="330"/>
      <c r="AF441" s="331"/>
      <c r="AG441" s="330"/>
      <c r="AH441" s="332"/>
      <c r="AI441" s="330"/>
      <c r="AJ441" s="332"/>
      <c r="AK441" s="330"/>
      <c r="AL441" s="330"/>
      <c r="AM441" s="330"/>
      <c r="AN441" s="330"/>
      <c r="AO441" s="330"/>
      <c r="AP441" s="323"/>
      <c r="AQ441" s="330"/>
      <c r="AR441" s="323"/>
      <c r="AS441" s="334" t="e">
        <v>#DIV/0!</v>
      </c>
      <c r="AT441" s="85"/>
      <c r="AU441" s="85"/>
      <c r="AV441" s="328" t="e">
        <f>VLOOKUP($AC441,[1]!デモテーブル[#All],3,FALSE)</f>
        <v>#N/A</v>
      </c>
      <c r="AW441" s="328" t="e">
        <f>VLOOKUP($AC441,[1]!デモテーブル[#All],4,FALSE)</f>
        <v>#N/A</v>
      </c>
      <c r="AX441" s="328" t="e">
        <f>VLOOKUP($AC441,[1]!デモテーブル[#All],5,FALSE)</f>
        <v>#N/A</v>
      </c>
      <c r="AY441" s="328" t="e">
        <f>VLOOKUP($AC441,[1]!デモテーブル[#All],6,FALSE)</f>
        <v>#N/A</v>
      </c>
      <c r="AZ441" s="328" t="e">
        <f>VLOOKUP($AC441,[1]!デモテーブル[#All],7,FALSE)</f>
        <v>#N/A</v>
      </c>
      <c r="BA441" s="328" t="e">
        <f>VLOOKUP($AC441,デモテーブル[#All],12,FALSE)</f>
        <v>#N/A</v>
      </c>
      <c r="BB441" s="328" t="e">
        <f>VLOOKUP($AC441,デモテーブル[#All],13,FALSE)</f>
        <v>#N/A</v>
      </c>
    </row>
    <row r="442" spans="2:54" x14ac:dyDescent="0.15">
      <c r="B442" s="76">
        <v>44819</v>
      </c>
      <c r="C442" s="164">
        <v>441</v>
      </c>
      <c r="D442" s="73" t="s">
        <v>181</v>
      </c>
      <c r="E442" s="328" t="s">
        <v>750</v>
      </c>
      <c r="H442" s="329" t="s">
        <v>81</v>
      </c>
      <c r="I442" s="329"/>
      <c r="J442" s="329"/>
      <c r="K442" s="329"/>
      <c r="L442" s="329"/>
      <c r="M442" s="329"/>
      <c r="N442" s="329"/>
      <c r="O442" s="329"/>
      <c r="Z442" s="33"/>
      <c r="AA442" s="33"/>
      <c r="AB442" s="330"/>
      <c r="AC442" s="335"/>
      <c r="AD442" s="330" t="e">
        <f>VLOOKUP($AC442,[1]!デモテーブル[#All],2,FALSE)</f>
        <v>#N/A</v>
      </c>
      <c r="AE442" s="330"/>
      <c r="AF442" s="331"/>
      <c r="AG442" s="330"/>
      <c r="AH442" s="332"/>
      <c r="AI442" s="330"/>
      <c r="AJ442" s="332"/>
      <c r="AK442" s="330"/>
      <c r="AL442" s="330"/>
      <c r="AM442" s="330"/>
      <c r="AN442" s="330"/>
      <c r="AO442" s="330"/>
      <c r="AP442" s="323"/>
      <c r="AQ442" s="330"/>
      <c r="AR442" s="323"/>
      <c r="AS442" s="334" t="e">
        <v>#DIV/0!</v>
      </c>
      <c r="AT442" s="85"/>
      <c r="AU442" s="85"/>
      <c r="AV442" s="328" t="e">
        <f>VLOOKUP($AC442,[1]!デモテーブル[#All],3,FALSE)</f>
        <v>#N/A</v>
      </c>
      <c r="AW442" s="328" t="e">
        <f>VLOOKUP($AC442,[1]!デモテーブル[#All],4,FALSE)</f>
        <v>#N/A</v>
      </c>
      <c r="AX442" s="328" t="e">
        <f>VLOOKUP($AC442,[1]!デモテーブル[#All],5,FALSE)</f>
        <v>#N/A</v>
      </c>
      <c r="AY442" s="328" t="e">
        <f>VLOOKUP($AC442,[1]!デモテーブル[#All],6,FALSE)</f>
        <v>#N/A</v>
      </c>
      <c r="AZ442" s="328" t="e">
        <f>VLOOKUP($AC442,[1]!デモテーブル[#All],7,FALSE)</f>
        <v>#N/A</v>
      </c>
      <c r="BA442" s="328" t="e">
        <f>VLOOKUP($AC442,デモテーブル[#All],12,FALSE)</f>
        <v>#N/A</v>
      </c>
      <c r="BB442" s="328" t="e">
        <f>VLOOKUP($AC442,デモテーブル[#All],13,FALSE)</f>
        <v>#N/A</v>
      </c>
    </row>
    <row r="443" spans="2:54" x14ac:dyDescent="0.15">
      <c r="B443" s="76">
        <v>44819</v>
      </c>
      <c r="C443" s="164">
        <v>442</v>
      </c>
      <c r="D443" s="73" t="s">
        <v>181</v>
      </c>
      <c r="E443" s="328" t="s">
        <v>750</v>
      </c>
      <c r="H443" s="329" t="s">
        <v>800</v>
      </c>
      <c r="I443" s="329"/>
      <c r="J443" s="329"/>
      <c r="K443" s="329"/>
      <c r="L443" s="329"/>
      <c r="M443" s="329"/>
      <c r="N443" s="329"/>
      <c r="O443" s="329"/>
      <c r="Z443" s="33"/>
      <c r="AA443" s="33"/>
      <c r="AB443" s="330"/>
      <c r="AC443" s="335"/>
      <c r="AD443" s="330" t="e">
        <f>VLOOKUP($AC443,[1]!デモテーブル[#All],2,FALSE)</f>
        <v>#N/A</v>
      </c>
      <c r="AE443" s="330"/>
      <c r="AF443" s="331"/>
      <c r="AG443" s="330"/>
      <c r="AH443" s="332"/>
      <c r="AI443" s="330"/>
      <c r="AJ443" s="332"/>
      <c r="AK443" s="330"/>
      <c r="AL443" s="330"/>
      <c r="AM443" s="330"/>
      <c r="AN443" s="330"/>
      <c r="AO443" s="330"/>
      <c r="AP443" s="323"/>
      <c r="AQ443" s="330"/>
      <c r="AR443" s="323"/>
      <c r="AS443" s="334" t="e">
        <v>#DIV/0!</v>
      </c>
      <c r="AT443" s="85"/>
      <c r="AU443" s="85"/>
      <c r="AV443" s="328" t="e">
        <f>VLOOKUP($AC443,[1]!デモテーブル[#All],3,FALSE)</f>
        <v>#N/A</v>
      </c>
      <c r="AW443" s="328" t="e">
        <f>VLOOKUP($AC443,[1]!デモテーブル[#All],4,FALSE)</f>
        <v>#N/A</v>
      </c>
      <c r="AX443" s="328" t="e">
        <f>VLOOKUP($AC443,[1]!デモテーブル[#All],5,FALSE)</f>
        <v>#N/A</v>
      </c>
      <c r="AY443" s="328" t="e">
        <f>VLOOKUP($AC443,[1]!デモテーブル[#All],6,FALSE)</f>
        <v>#N/A</v>
      </c>
      <c r="AZ443" s="328" t="e">
        <f>VLOOKUP($AC443,[1]!デモテーブル[#All],7,FALSE)</f>
        <v>#N/A</v>
      </c>
      <c r="BA443" s="328" t="e">
        <f>VLOOKUP($AC443,デモテーブル[#All],12,FALSE)</f>
        <v>#N/A</v>
      </c>
      <c r="BB443" s="328" t="e">
        <f>VLOOKUP($AC443,デモテーブル[#All],13,FALSE)</f>
        <v>#N/A</v>
      </c>
    </row>
    <row r="444" spans="2:54" x14ac:dyDescent="0.15">
      <c r="B444" s="76">
        <v>44819</v>
      </c>
      <c r="C444" s="164">
        <v>443</v>
      </c>
      <c r="D444" s="73" t="s">
        <v>181</v>
      </c>
      <c r="E444" s="328" t="s">
        <v>750</v>
      </c>
      <c r="H444" s="329" t="s">
        <v>82</v>
      </c>
      <c r="I444" s="329"/>
      <c r="J444" s="329"/>
      <c r="K444" s="329"/>
      <c r="L444" s="329"/>
      <c r="M444" s="329"/>
      <c r="N444" s="329"/>
      <c r="O444" s="329"/>
      <c r="Z444" s="33"/>
      <c r="AA444" s="33"/>
      <c r="AB444" s="330"/>
      <c r="AC444" s="335"/>
      <c r="AD444" s="330" t="e">
        <f>VLOOKUP($AC444,[1]!デモテーブル[#All],2,FALSE)</f>
        <v>#N/A</v>
      </c>
      <c r="AE444" s="330"/>
      <c r="AF444" s="331"/>
      <c r="AG444" s="330"/>
      <c r="AH444" s="332"/>
      <c r="AI444" s="330"/>
      <c r="AJ444" s="332"/>
      <c r="AK444" s="330"/>
      <c r="AL444" s="330"/>
      <c r="AM444" s="330"/>
      <c r="AN444" s="330"/>
      <c r="AO444" s="330"/>
      <c r="AP444" s="323"/>
      <c r="AQ444" s="330"/>
      <c r="AR444" s="323"/>
      <c r="AS444" s="334" t="e">
        <v>#DIV/0!</v>
      </c>
      <c r="AT444" s="85"/>
      <c r="AU444" s="85"/>
      <c r="AV444" s="328" t="e">
        <f>VLOOKUP($AC444,[1]!デモテーブル[#All],3,FALSE)</f>
        <v>#N/A</v>
      </c>
      <c r="AW444" s="328" t="e">
        <f>VLOOKUP($AC444,[1]!デモテーブル[#All],4,FALSE)</f>
        <v>#N/A</v>
      </c>
      <c r="AX444" s="328" t="e">
        <f>VLOOKUP($AC444,[1]!デモテーブル[#All],5,FALSE)</f>
        <v>#N/A</v>
      </c>
      <c r="AY444" s="328" t="e">
        <f>VLOOKUP($AC444,[1]!デモテーブル[#All],6,FALSE)</f>
        <v>#N/A</v>
      </c>
      <c r="AZ444" s="328" t="e">
        <f>VLOOKUP($AC444,[1]!デモテーブル[#All],7,FALSE)</f>
        <v>#N/A</v>
      </c>
      <c r="BA444" s="328" t="e">
        <f>VLOOKUP($AC444,デモテーブル[#All],12,FALSE)</f>
        <v>#N/A</v>
      </c>
      <c r="BB444" s="328" t="e">
        <f>VLOOKUP($AC444,デモテーブル[#All],13,FALSE)</f>
        <v>#N/A</v>
      </c>
    </row>
    <row r="445" spans="2:54" x14ac:dyDescent="0.15">
      <c r="B445" s="76">
        <v>44819</v>
      </c>
      <c r="C445" s="164">
        <v>444</v>
      </c>
      <c r="D445" s="73" t="s">
        <v>181</v>
      </c>
      <c r="E445" s="328" t="s">
        <v>750</v>
      </c>
      <c r="H445" s="329" t="s">
        <v>801</v>
      </c>
      <c r="I445" s="329"/>
      <c r="J445" s="329"/>
      <c r="K445" s="329"/>
      <c r="L445" s="329"/>
      <c r="M445" s="329"/>
      <c r="N445" s="329"/>
      <c r="O445" s="329"/>
      <c r="Z445" s="33"/>
      <c r="AA445" s="33"/>
      <c r="AB445" s="330"/>
      <c r="AC445" s="335"/>
      <c r="AD445" s="330" t="e">
        <f>VLOOKUP($AC445,[1]!デモテーブル[#All],2,FALSE)</f>
        <v>#N/A</v>
      </c>
      <c r="AE445" s="330"/>
      <c r="AF445" s="331"/>
      <c r="AG445" s="330"/>
      <c r="AH445" s="332"/>
      <c r="AI445" s="330"/>
      <c r="AJ445" s="332"/>
      <c r="AK445" s="330"/>
      <c r="AL445" s="330"/>
      <c r="AM445" s="330"/>
      <c r="AN445" s="330"/>
      <c r="AO445" s="330"/>
      <c r="AP445" s="323"/>
      <c r="AQ445" s="330"/>
      <c r="AR445" s="323"/>
      <c r="AS445" s="334" t="e">
        <v>#DIV/0!</v>
      </c>
      <c r="AT445" s="85"/>
      <c r="AU445" s="85"/>
      <c r="AV445" s="328" t="e">
        <f>VLOOKUP($AC445,[1]!デモテーブル[#All],3,FALSE)</f>
        <v>#N/A</v>
      </c>
      <c r="AW445" s="328" t="e">
        <f>VLOOKUP($AC445,[1]!デモテーブル[#All],4,FALSE)</f>
        <v>#N/A</v>
      </c>
      <c r="AX445" s="328" t="e">
        <f>VLOOKUP($AC445,[1]!デモテーブル[#All],5,FALSE)</f>
        <v>#N/A</v>
      </c>
      <c r="AY445" s="328" t="e">
        <f>VLOOKUP($AC445,[1]!デモテーブル[#All],6,FALSE)</f>
        <v>#N/A</v>
      </c>
      <c r="AZ445" s="328" t="e">
        <f>VLOOKUP($AC445,[1]!デモテーブル[#All],7,FALSE)</f>
        <v>#N/A</v>
      </c>
      <c r="BA445" s="328" t="e">
        <f>VLOOKUP($AC445,デモテーブル[#All],12,FALSE)</f>
        <v>#N/A</v>
      </c>
      <c r="BB445" s="328" t="e">
        <f>VLOOKUP($AC445,デモテーブル[#All],13,FALSE)</f>
        <v>#N/A</v>
      </c>
    </row>
    <row r="446" spans="2:54" x14ac:dyDescent="0.15">
      <c r="B446" s="76">
        <v>44819</v>
      </c>
      <c r="C446" s="164">
        <v>445</v>
      </c>
      <c r="D446" s="73" t="s">
        <v>181</v>
      </c>
      <c r="E446" s="328" t="s">
        <v>750</v>
      </c>
      <c r="H446" s="329" t="s">
        <v>87</v>
      </c>
      <c r="I446" s="329"/>
      <c r="J446" s="329"/>
      <c r="K446" s="329"/>
      <c r="L446" s="329"/>
      <c r="M446" s="329"/>
      <c r="N446" s="329"/>
      <c r="O446" s="329"/>
      <c r="Z446" s="33"/>
      <c r="AA446" s="33"/>
      <c r="AB446" s="330"/>
      <c r="AC446" s="10" t="str">
        <f>IF(H447="","",TEXT(H447,"@"))</f>
        <v>2558</v>
      </c>
      <c r="AD446" s="330" t="str">
        <f>VLOOKUP($AC446,[1]!デモテーブル[#All],2,FALSE)</f>
        <v>ＭＡＸＩＳ米国株式（Ｓ＆Ｐ５００）上場投信</v>
      </c>
      <c r="AE446" s="330" t="s">
        <v>15</v>
      </c>
      <c r="AF446" s="331">
        <f>AP446/AJ446</f>
        <v>4</v>
      </c>
      <c r="AG446" s="330"/>
      <c r="AH446" s="332">
        <f>(AP446-AR446)/AF446</f>
        <v>9773</v>
      </c>
      <c r="AI446" s="330"/>
      <c r="AJ446" s="333">
        <f>VLOOKUP($AC446,テーブル6[#All],5,FALSE)</f>
        <v>16320</v>
      </c>
      <c r="AK446" s="330"/>
      <c r="AL446" s="330"/>
      <c r="AM446" s="330"/>
      <c r="AN446" s="330"/>
      <c r="AO446" s="330"/>
      <c r="AP446" s="323">
        <f>IF(H450="","",VALUE(LEFT(H450,FIND("円",H450)-1)))</f>
        <v>65280</v>
      </c>
      <c r="AQ446" s="330"/>
      <c r="AR446" s="323">
        <f>IF(H452="","",VALUE(LEFT(H452,FIND("円",H452)-1)))</f>
        <v>26188</v>
      </c>
      <c r="AS446" s="334">
        <f t="shared" ref="AS446" si="80">AR446/(AP446-AR446)</f>
        <v>0.6699068863194515</v>
      </c>
      <c r="AT446" s="85"/>
      <c r="AU446" s="85"/>
      <c r="AV446" s="328" t="str">
        <f>VLOOKUP($AC446,[1]!デモテーブル[#All],3,FALSE)</f>
        <v>1株式・投信等</v>
      </c>
      <c r="AW446" s="328" t="str">
        <f>VLOOKUP($AC446,[1]!デモテーブル[#All],4,FALSE)</f>
        <v>1株式</v>
      </c>
      <c r="AX446" s="328" t="str">
        <f>VLOOKUP($AC446,[1]!デモテーブル[#All],5,FALSE)</f>
        <v>指数</v>
      </c>
      <c r="AY446" s="328" t="str">
        <f>VLOOKUP($AC446,[1]!デモテーブル[#All],6,FALSE)</f>
        <v>SP500指数</v>
      </c>
      <c r="AZ446" s="328" t="str">
        <f>VLOOKUP($AC446,[1]!デモテーブル[#All],7,FALSE)</f>
        <v>01 日本円</v>
      </c>
      <c r="BA446" s="328" t="str">
        <f>VLOOKUP($AC446,デモテーブル[#All],12,FALSE)</f>
        <v>リスク・有</v>
      </c>
      <c r="BB446" s="328" t="str">
        <f>VLOOKUP($AC446,デモテーブル[#All],13,FALSE)</f>
        <v>リスク・有</v>
      </c>
    </row>
    <row r="447" spans="2:54" x14ac:dyDescent="0.15">
      <c r="B447" s="76">
        <v>44819</v>
      </c>
      <c r="C447" s="164">
        <v>446</v>
      </c>
      <c r="D447" s="73" t="s">
        <v>181</v>
      </c>
      <c r="E447" s="328" t="s">
        <v>750</v>
      </c>
      <c r="H447" s="329">
        <v>2558</v>
      </c>
      <c r="I447" s="329"/>
      <c r="J447" s="329"/>
      <c r="K447" s="329"/>
      <c r="L447" s="329"/>
      <c r="M447" s="329"/>
      <c r="N447" s="329"/>
      <c r="O447" s="329"/>
      <c r="Z447" s="33"/>
      <c r="AA447" s="33"/>
      <c r="AB447" s="330"/>
      <c r="AC447" s="335"/>
      <c r="AD447" s="330" t="e">
        <f>VLOOKUP($AC447,[1]!デモテーブル[#All],2,FALSE)</f>
        <v>#N/A</v>
      </c>
      <c r="AE447" s="330"/>
      <c r="AF447" s="331"/>
      <c r="AG447" s="330"/>
      <c r="AH447" s="332"/>
      <c r="AI447" s="330"/>
      <c r="AJ447" s="332"/>
      <c r="AK447" s="330"/>
      <c r="AL447" s="330"/>
      <c r="AM447" s="330"/>
      <c r="AN447" s="330"/>
      <c r="AO447" s="330"/>
      <c r="AP447" s="323"/>
      <c r="AQ447" s="330"/>
      <c r="AR447" s="323"/>
      <c r="AS447" s="334" t="e">
        <v>#DIV/0!</v>
      </c>
      <c r="AT447" s="85"/>
      <c r="AU447" s="85"/>
      <c r="AV447" s="328" t="e">
        <f>VLOOKUP($AC447,[1]!デモテーブル[#All],3,FALSE)</f>
        <v>#N/A</v>
      </c>
      <c r="AW447" s="328" t="e">
        <f>VLOOKUP($AC447,[1]!デモテーブル[#All],4,FALSE)</f>
        <v>#N/A</v>
      </c>
      <c r="AX447" s="328" t="e">
        <f>VLOOKUP($AC447,[1]!デモテーブル[#All],5,FALSE)</f>
        <v>#N/A</v>
      </c>
      <c r="AY447" s="328" t="e">
        <f>VLOOKUP($AC447,[1]!デモテーブル[#All],6,FALSE)</f>
        <v>#N/A</v>
      </c>
      <c r="AZ447" s="328" t="e">
        <f>VLOOKUP($AC447,[1]!デモテーブル[#All],7,FALSE)</f>
        <v>#N/A</v>
      </c>
      <c r="BA447" s="328" t="e">
        <f>VLOOKUP($AC447,デモテーブル[#All],12,FALSE)</f>
        <v>#N/A</v>
      </c>
      <c r="BB447" s="328" t="e">
        <f>VLOOKUP($AC447,デモテーブル[#All],13,FALSE)</f>
        <v>#N/A</v>
      </c>
    </row>
    <row r="448" spans="2:54" x14ac:dyDescent="0.15">
      <c r="B448" s="76">
        <v>44819</v>
      </c>
      <c r="C448" s="164">
        <v>447</v>
      </c>
      <c r="D448" s="73" t="s">
        <v>181</v>
      </c>
      <c r="E448" s="328" t="s">
        <v>750</v>
      </c>
      <c r="H448" s="329" t="s">
        <v>87</v>
      </c>
      <c r="I448" s="329"/>
      <c r="J448" s="329"/>
      <c r="K448" s="329"/>
      <c r="L448" s="329"/>
      <c r="M448" s="329"/>
      <c r="N448" s="329"/>
      <c r="O448" s="329"/>
      <c r="Z448" s="33"/>
      <c r="AA448" s="33"/>
      <c r="AB448" s="330"/>
      <c r="AC448" s="335"/>
      <c r="AD448" s="330" t="e">
        <f>VLOOKUP($AC448,[1]!デモテーブル[#All],2,FALSE)</f>
        <v>#N/A</v>
      </c>
      <c r="AE448" s="330"/>
      <c r="AF448" s="331"/>
      <c r="AG448" s="330"/>
      <c r="AH448" s="332"/>
      <c r="AI448" s="330"/>
      <c r="AJ448" s="332"/>
      <c r="AK448" s="330"/>
      <c r="AL448" s="330"/>
      <c r="AM448" s="330"/>
      <c r="AN448" s="330"/>
      <c r="AO448" s="330"/>
      <c r="AP448" s="323"/>
      <c r="AQ448" s="330"/>
      <c r="AR448" s="323"/>
      <c r="AS448" s="334" t="e">
        <v>#DIV/0!</v>
      </c>
      <c r="AT448" s="85"/>
      <c r="AU448" s="85"/>
      <c r="AV448" s="328" t="e">
        <f>VLOOKUP($AC448,[1]!デモテーブル[#All],3,FALSE)</f>
        <v>#N/A</v>
      </c>
      <c r="AW448" s="328" t="e">
        <f>VLOOKUP($AC448,[1]!デモテーブル[#All],4,FALSE)</f>
        <v>#N/A</v>
      </c>
      <c r="AX448" s="328" t="e">
        <f>VLOOKUP($AC448,[1]!デモテーブル[#All],5,FALSE)</f>
        <v>#N/A</v>
      </c>
      <c r="AY448" s="328" t="e">
        <f>VLOOKUP($AC448,[1]!デモテーブル[#All],6,FALSE)</f>
        <v>#N/A</v>
      </c>
      <c r="AZ448" s="328" t="e">
        <f>VLOOKUP($AC448,[1]!デモテーブル[#All],7,FALSE)</f>
        <v>#N/A</v>
      </c>
      <c r="BA448" s="328" t="e">
        <f>VLOOKUP($AC448,デモテーブル[#All],12,FALSE)</f>
        <v>#N/A</v>
      </c>
      <c r="BB448" s="328" t="e">
        <f>VLOOKUP($AC448,デモテーブル[#All],13,FALSE)</f>
        <v>#N/A</v>
      </c>
    </row>
    <row r="449" spans="2:54" x14ac:dyDescent="0.15">
      <c r="B449" s="76">
        <v>44819</v>
      </c>
      <c r="C449" s="164">
        <v>448</v>
      </c>
      <c r="D449" s="73" t="s">
        <v>181</v>
      </c>
      <c r="E449" s="328" t="s">
        <v>750</v>
      </c>
      <c r="H449" s="329" t="s">
        <v>81</v>
      </c>
      <c r="I449" s="329"/>
      <c r="J449" s="329"/>
      <c r="K449" s="329"/>
      <c r="L449" s="329"/>
      <c r="M449" s="329"/>
      <c r="N449" s="329"/>
      <c r="O449" s="329"/>
      <c r="Z449" s="33"/>
      <c r="AA449" s="33"/>
      <c r="AB449" s="330"/>
      <c r="AC449" s="335"/>
      <c r="AD449" s="330" t="e">
        <f>VLOOKUP($AC449,[1]!デモテーブル[#All],2,FALSE)</f>
        <v>#N/A</v>
      </c>
      <c r="AE449" s="330"/>
      <c r="AF449" s="331"/>
      <c r="AG449" s="330"/>
      <c r="AH449" s="332"/>
      <c r="AI449" s="330"/>
      <c r="AJ449" s="332"/>
      <c r="AK449" s="330"/>
      <c r="AL449" s="330"/>
      <c r="AM449" s="330"/>
      <c r="AN449" s="330"/>
      <c r="AO449" s="330"/>
      <c r="AP449" s="323"/>
      <c r="AQ449" s="330"/>
      <c r="AR449" s="323"/>
      <c r="AS449" s="334" t="e">
        <v>#DIV/0!</v>
      </c>
      <c r="AT449" s="85"/>
      <c r="AU449" s="85"/>
      <c r="AV449" s="328" t="e">
        <f>VLOOKUP($AC449,[1]!デモテーブル[#All],3,FALSE)</f>
        <v>#N/A</v>
      </c>
      <c r="AW449" s="328" t="e">
        <f>VLOOKUP($AC449,[1]!デモテーブル[#All],4,FALSE)</f>
        <v>#N/A</v>
      </c>
      <c r="AX449" s="328" t="e">
        <f>VLOOKUP($AC449,[1]!デモテーブル[#All],5,FALSE)</f>
        <v>#N/A</v>
      </c>
      <c r="AY449" s="328" t="e">
        <f>VLOOKUP($AC449,[1]!デモテーブル[#All],6,FALSE)</f>
        <v>#N/A</v>
      </c>
      <c r="AZ449" s="328" t="e">
        <f>VLOOKUP($AC449,[1]!デモテーブル[#All],7,FALSE)</f>
        <v>#N/A</v>
      </c>
      <c r="BA449" s="328" t="e">
        <f>VLOOKUP($AC449,デモテーブル[#All],12,FALSE)</f>
        <v>#N/A</v>
      </c>
      <c r="BB449" s="328" t="e">
        <f>VLOOKUP($AC449,デモテーブル[#All],13,FALSE)</f>
        <v>#N/A</v>
      </c>
    </row>
    <row r="450" spans="2:54" x14ac:dyDescent="0.15">
      <c r="B450" s="76">
        <v>44819</v>
      </c>
      <c r="C450" s="164">
        <v>449</v>
      </c>
      <c r="D450" s="73" t="s">
        <v>181</v>
      </c>
      <c r="E450" s="328" t="s">
        <v>750</v>
      </c>
      <c r="H450" s="329" t="s">
        <v>802</v>
      </c>
      <c r="I450" s="329"/>
      <c r="J450" s="329"/>
      <c r="K450" s="329"/>
      <c r="L450" s="329"/>
      <c r="M450" s="329"/>
      <c r="N450" s="329"/>
      <c r="O450" s="329"/>
      <c r="Z450" s="33"/>
      <c r="AA450" s="33"/>
      <c r="AB450" s="330"/>
      <c r="AC450" s="335"/>
      <c r="AD450" s="330" t="e">
        <f>VLOOKUP($AC450,[1]!デモテーブル[#All],2,FALSE)</f>
        <v>#N/A</v>
      </c>
      <c r="AE450" s="330"/>
      <c r="AF450" s="331"/>
      <c r="AG450" s="330"/>
      <c r="AH450" s="332"/>
      <c r="AI450" s="330"/>
      <c r="AJ450" s="332"/>
      <c r="AK450" s="330"/>
      <c r="AL450" s="330"/>
      <c r="AM450" s="330"/>
      <c r="AN450" s="330"/>
      <c r="AO450" s="330"/>
      <c r="AP450" s="323"/>
      <c r="AQ450" s="330"/>
      <c r="AR450" s="323"/>
      <c r="AS450" s="334" t="e">
        <v>#DIV/0!</v>
      </c>
      <c r="AT450" s="85"/>
      <c r="AU450" s="85"/>
      <c r="AV450" s="328" t="e">
        <f>VLOOKUP($AC450,[1]!デモテーブル[#All],3,FALSE)</f>
        <v>#N/A</v>
      </c>
      <c r="AW450" s="328" t="e">
        <f>VLOOKUP($AC450,[1]!デモテーブル[#All],4,FALSE)</f>
        <v>#N/A</v>
      </c>
      <c r="AX450" s="328" t="e">
        <f>VLOOKUP($AC450,[1]!デモテーブル[#All],5,FALSE)</f>
        <v>#N/A</v>
      </c>
      <c r="AY450" s="328" t="e">
        <f>VLOOKUP($AC450,[1]!デモテーブル[#All],6,FALSE)</f>
        <v>#N/A</v>
      </c>
      <c r="AZ450" s="328" t="e">
        <f>VLOOKUP($AC450,[1]!デモテーブル[#All],7,FALSE)</f>
        <v>#N/A</v>
      </c>
      <c r="BA450" s="328" t="e">
        <f>VLOOKUP($AC450,デモテーブル[#All],12,FALSE)</f>
        <v>#N/A</v>
      </c>
      <c r="BB450" s="328" t="e">
        <f>VLOOKUP($AC450,デモテーブル[#All],13,FALSE)</f>
        <v>#N/A</v>
      </c>
    </row>
    <row r="451" spans="2:54" x14ac:dyDescent="0.15">
      <c r="B451" s="76">
        <v>44819</v>
      </c>
      <c r="C451" s="164">
        <v>450</v>
      </c>
      <c r="D451" s="73" t="s">
        <v>181</v>
      </c>
      <c r="E451" s="328" t="s">
        <v>750</v>
      </c>
      <c r="H451" s="329" t="s">
        <v>82</v>
      </c>
      <c r="I451" s="329"/>
      <c r="J451" s="329"/>
      <c r="K451" s="329"/>
      <c r="L451" s="329"/>
      <c r="M451" s="329"/>
      <c r="N451" s="329"/>
      <c r="O451" s="329"/>
      <c r="Z451" s="33"/>
      <c r="AA451" s="33"/>
      <c r="AB451" s="330"/>
      <c r="AC451" s="335"/>
      <c r="AD451" s="330" t="e">
        <f>VLOOKUP($AC451,[1]!デモテーブル[#All],2,FALSE)</f>
        <v>#N/A</v>
      </c>
      <c r="AE451" s="330"/>
      <c r="AF451" s="331"/>
      <c r="AG451" s="330"/>
      <c r="AH451" s="332"/>
      <c r="AI451" s="330"/>
      <c r="AJ451" s="332"/>
      <c r="AK451" s="330"/>
      <c r="AL451" s="330"/>
      <c r="AM451" s="330"/>
      <c r="AN451" s="330"/>
      <c r="AO451" s="330"/>
      <c r="AP451" s="323"/>
      <c r="AQ451" s="330"/>
      <c r="AR451" s="323"/>
      <c r="AS451" s="334" t="e">
        <v>#DIV/0!</v>
      </c>
      <c r="AT451" s="85"/>
      <c r="AU451" s="85"/>
      <c r="AV451" s="328" t="e">
        <f>VLOOKUP($AC451,[1]!デモテーブル[#All],3,FALSE)</f>
        <v>#N/A</v>
      </c>
      <c r="AW451" s="328" t="e">
        <f>VLOOKUP($AC451,[1]!デモテーブル[#All],4,FALSE)</f>
        <v>#N/A</v>
      </c>
      <c r="AX451" s="328" t="e">
        <f>VLOOKUP($AC451,[1]!デモテーブル[#All],5,FALSE)</f>
        <v>#N/A</v>
      </c>
      <c r="AY451" s="328" t="e">
        <f>VLOOKUP($AC451,[1]!デモテーブル[#All],6,FALSE)</f>
        <v>#N/A</v>
      </c>
      <c r="AZ451" s="328" t="e">
        <f>VLOOKUP($AC451,[1]!デモテーブル[#All],7,FALSE)</f>
        <v>#N/A</v>
      </c>
      <c r="BA451" s="328" t="e">
        <f>VLOOKUP($AC451,デモテーブル[#All],12,FALSE)</f>
        <v>#N/A</v>
      </c>
      <c r="BB451" s="328" t="e">
        <f>VLOOKUP($AC451,デモテーブル[#All],13,FALSE)</f>
        <v>#N/A</v>
      </c>
    </row>
    <row r="452" spans="2:54" x14ac:dyDescent="0.15">
      <c r="B452" s="76">
        <v>44819</v>
      </c>
      <c r="C452" s="164">
        <v>451</v>
      </c>
      <c r="D452" s="73" t="s">
        <v>181</v>
      </c>
      <c r="E452" s="328" t="s">
        <v>750</v>
      </c>
      <c r="H452" s="329" t="s">
        <v>803</v>
      </c>
      <c r="I452" s="329"/>
      <c r="J452" s="329"/>
      <c r="K452" s="329"/>
      <c r="L452" s="329"/>
      <c r="M452" s="329"/>
      <c r="N452" s="329"/>
      <c r="O452" s="329"/>
      <c r="Z452" s="33"/>
      <c r="AA452" s="33"/>
      <c r="AB452" s="330"/>
      <c r="AC452" s="335"/>
      <c r="AD452" s="330" t="e">
        <f>VLOOKUP($AC452,[1]!デモテーブル[#All],2,FALSE)</f>
        <v>#N/A</v>
      </c>
      <c r="AE452" s="330"/>
      <c r="AF452" s="331"/>
      <c r="AG452" s="330"/>
      <c r="AH452" s="332"/>
      <c r="AI452" s="330"/>
      <c r="AJ452" s="332"/>
      <c r="AK452" s="330"/>
      <c r="AL452" s="330"/>
      <c r="AM452" s="330"/>
      <c r="AN452" s="330"/>
      <c r="AO452" s="330"/>
      <c r="AP452" s="323"/>
      <c r="AQ452" s="330"/>
      <c r="AR452" s="323"/>
      <c r="AS452" s="334" t="e">
        <v>#DIV/0!</v>
      </c>
      <c r="AT452" s="85"/>
      <c r="AU452" s="85"/>
      <c r="AV452" s="328" t="e">
        <f>VLOOKUP($AC452,[1]!デモテーブル[#All],3,FALSE)</f>
        <v>#N/A</v>
      </c>
      <c r="AW452" s="328" t="e">
        <f>VLOOKUP($AC452,[1]!デモテーブル[#All],4,FALSE)</f>
        <v>#N/A</v>
      </c>
      <c r="AX452" s="328" t="e">
        <f>VLOOKUP($AC452,[1]!デモテーブル[#All],5,FALSE)</f>
        <v>#N/A</v>
      </c>
      <c r="AY452" s="328" t="e">
        <f>VLOOKUP($AC452,[1]!デモテーブル[#All],6,FALSE)</f>
        <v>#N/A</v>
      </c>
      <c r="AZ452" s="328" t="e">
        <f>VLOOKUP($AC452,[1]!デモテーブル[#All],7,FALSE)</f>
        <v>#N/A</v>
      </c>
      <c r="BA452" s="328" t="e">
        <f>VLOOKUP($AC452,デモテーブル[#All],12,FALSE)</f>
        <v>#N/A</v>
      </c>
      <c r="BB452" s="328" t="e">
        <f>VLOOKUP($AC452,デモテーブル[#All],13,FALSE)</f>
        <v>#N/A</v>
      </c>
    </row>
    <row r="453" spans="2:54" x14ac:dyDescent="0.15">
      <c r="B453" s="76">
        <v>44819</v>
      </c>
      <c r="C453" s="164">
        <v>452</v>
      </c>
      <c r="D453" s="73" t="s">
        <v>181</v>
      </c>
      <c r="E453" s="328" t="s">
        <v>750</v>
      </c>
      <c r="H453" s="329" t="s">
        <v>88</v>
      </c>
      <c r="I453" s="329"/>
      <c r="J453" s="329"/>
      <c r="K453" s="329"/>
      <c r="L453" s="329"/>
      <c r="M453" s="329"/>
      <c r="N453" s="329"/>
      <c r="O453" s="329"/>
      <c r="Z453" s="33"/>
      <c r="AA453" s="33"/>
      <c r="AB453" s="330"/>
      <c r="AC453" s="10" t="str">
        <f>IF(H454="","",TEXT(H454,"@"))</f>
        <v>2559</v>
      </c>
      <c r="AD453" s="330" t="str">
        <f>VLOOKUP($AC453,[1]!デモテーブル[#All],2,FALSE)</f>
        <v>ＭＡＸＩＳ全世界株式（オール・カントリー）上場投信</v>
      </c>
      <c r="AE453" s="330" t="s">
        <v>15</v>
      </c>
      <c r="AF453" s="331">
        <f>AP453/AJ453</f>
        <v>2</v>
      </c>
      <c r="AG453" s="330"/>
      <c r="AH453" s="332">
        <f>(AP453-AR453)/AF453</f>
        <v>7680</v>
      </c>
      <c r="AI453" s="330"/>
      <c r="AJ453" s="333">
        <f>VLOOKUP($AC453,テーブル6[#All],5,FALSE)</f>
        <v>14400</v>
      </c>
      <c r="AK453" s="330"/>
      <c r="AL453" s="330"/>
      <c r="AM453" s="330"/>
      <c r="AN453" s="330"/>
      <c r="AO453" s="330"/>
      <c r="AP453" s="323">
        <f>IF(H457="","",VALUE(LEFT(H457,FIND("円",H457)-1)))</f>
        <v>28800</v>
      </c>
      <c r="AQ453" s="330"/>
      <c r="AR453" s="323">
        <f>IF(H459="","",VALUE(LEFT(H459,FIND("円",H459)-1)))</f>
        <v>13440</v>
      </c>
      <c r="AS453" s="334">
        <f t="shared" ref="AS453" si="81">AR453/(AP453-AR453)</f>
        <v>0.875</v>
      </c>
      <c r="AT453" s="85"/>
      <c r="AU453" s="85"/>
      <c r="AV453" s="328" t="str">
        <f>VLOOKUP($AC453,[1]!デモテーブル[#All],3,FALSE)</f>
        <v>1株式・投信等</v>
      </c>
      <c r="AW453" s="328" t="str">
        <f>VLOOKUP($AC453,[1]!デモテーブル[#All],4,FALSE)</f>
        <v>1株式</v>
      </c>
      <c r="AX453" s="328" t="str">
        <f>VLOOKUP($AC453,[1]!デモテーブル[#All],5,FALSE)</f>
        <v>指数</v>
      </c>
      <c r="AY453" s="328" t="str">
        <f>VLOOKUP($AC453,[1]!デモテーブル[#All],6,FALSE)</f>
        <v>全世界指数</v>
      </c>
      <c r="AZ453" s="328" t="str">
        <f>VLOOKUP($AC453,[1]!デモテーブル[#All],7,FALSE)</f>
        <v>01 日本円</v>
      </c>
      <c r="BA453" s="328" t="str">
        <f>VLOOKUP($AC453,デモテーブル[#All],12,FALSE)</f>
        <v>リスク・有</v>
      </c>
      <c r="BB453" s="328" t="str">
        <f>VLOOKUP($AC453,デモテーブル[#All],13,FALSE)</f>
        <v>リスク・有</v>
      </c>
    </row>
    <row r="454" spans="2:54" x14ac:dyDescent="0.15">
      <c r="B454" s="76">
        <v>44819</v>
      </c>
      <c r="C454" s="164">
        <v>453</v>
      </c>
      <c r="D454" s="73" t="s">
        <v>181</v>
      </c>
      <c r="E454" s="328" t="s">
        <v>750</v>
      </c>
      <c r="H454" s="329">
        <v>2559</v>
      </c>
      <c r="I454" s="329"/>
      <c r="J454" s="329"/>
      <c r="K454" s="329"/>
      <c r="L454" s="329"/>
      <c r="M454" s="329"/>
      <c r="N454" s="329"/>
      <c r="O454" s="329"/>
      <c r="Z454" s="33"/>
      <c r="AA454" s="33"/>
      <c r="AB454" s="330"/>
      <c r="AC454" s="335"/>
      <c r="AD454" s="330" t="e">
        <f>VLOOKUP($AC454,[1]!デモテーブル[#All],2,FALSE)</f>
        <v>#N/A</v>
      </c>
      <c r="AE454" s="330"/>
      <c r="AF454" s="331"/>
      <c r="AG454" s="330"/>
      <c r="AH454" s="332"/>
      <c r="AI454" s="330"/>
      <c r="AJ454" s="332"/>
      <c r="AK454" s="330"/>
      <c r="AL454" s="330"/>
      <c r="AM454" s="330"/>
      <c r="AN454" s="330"/>
      <c r="AO454" s="330"/>
      <c r="AP454" s="323"/>
      <c r="AQ454" s="330"/>
      <c r="AR454" s="323"/>
      <c r="AS454" s="334" t="e">
        <v>#DIV/0!</v>
      </c>
      <c r="AT454" s="85"/>
      <c r="AU454" s="85"/>
      <c r="AV454" s="328" t="e">
        <f>VLOOKUP($AC454,[1]!デモテーブル[#All],3,FALSE)</f>
        <v>#N/A</v>
      </c>
      <c r="AW454" s="328" t="e">
        <f>VLOOKUP($AC454,[1]!デモテーブル[#All],4,FALSE)</f>
        <v>#N/A</v>
      </c>
      <c r="AX454" s="328" t="e">
        <f>VLOOKUP($AC454,[1]!デモテーブル[#All],5,FALSE)</f>
        <v>#N/A</v>
      </c>
      <c r="AY454" s="328" t="e">
        <f>VLOOKUP($AC454,[1]!デモテーブル[#All],6,FALSE)</f>
        <v>#N/A</v>
      </c>
      <c r="AZ454" s="328" t="e">
        <f>VLOOKUP($AC454,[1]!デモテーブル[#All],7,FALSE)</f>
        <v>#N/A</v>
      </c>
      <c r="BA454" s="328" t="e">
        <f>VLOOKUP($AC454,デモテーブル[#All],12,FALSE)</f>
        <v>#N/A</v>
      </c>
      <c r="BB454" s="328" t="e">
        <f>VLOOKUP($AC454,デモテーブル[#All],13,FALSE)</f>
        <v>#N/A</v>
      </c>
    </row>
    <row r="455" spans="2:54" x14ac:dyDescent="0.15">
      <c r="B455" s="76">
        <v>44819</v>
      </c>
      <c r="C455" s="164">
        <v>454</v>
      </c>
      <c r="D455" s="73" t="s">
        <v>181</v>
      </c>
      <c r="E455" s="328" t="s">
        <v>750</v>
      </c>
      <c r="H455" s="329" t="s">
        <v>88</v>
      </c>
      <c r="I455" s="329"/>
      <c r="J455" s="329"/>
      <c r="K455" s="329"/>
      <c r="L455" s="329"/>
      <c r="M455" s="329"/>
      <c r="N455" s="329"/>
      <c r="O455" s="329"/>
      <c r="Z455" s="33"/>
      <c r="AA455" s="33"/>
      <c r="AB455" s="330"/>
      <c r="AC455" s="335"/>
      <c r="AD455" s="330" t="e">
        <f>VLOOKUP($AC455,[1]!デモテーブル[#All],2,FALSE)</f>
        <v>#N/A</v>
      </c>
      <c r="AE455" s="330"/>
      <c r="AF455" s="331"/>
      <c r="AG455" s="330"/>
      <c r="AH455" s="332"/>
      <c r="AI455" s="330"/>
      <c r="AJ455" s="332"/>
      <c r="AK455" s="330"/>
      <c r="AL455" s="330"/>
      <c r="AM455" s="330"/>
      <c r="AN455" s="330"/>
      <c r="AO455" s="330"/>
      <c r="AP455" s="323"/>
      <c r="AQ455" s="330"/>
      <c r="AR455" s="323"/>
      <c r="AS455" s="334" t="e">
        <v>#DIV/0!</v>
      </c>
      <c r="AT455" s="85"/>
      <c r="AU455" s="85"/>
      <c r="AV455" s="328" t="e">
        <f>VLOOKUP($AC455,[1]!デモテーブル[#All],3,FALSE)</f>
        <v>#N/A</v>
      </c>
      <c r="AW455" s="328" t="e">
        <f>VLOOKUP($AC455,[1]!デモテーブル[#All],4,FALSE)</f>
        <v>#N/A</v>
      </c>
      <c r="AX455" s="328" t="e">
        <f>VLOOKUP($AC455,[1]!デモテーブル[#All],5,FALSE)</f>
        <v>#N/A</v>
      </c>
      <c r="AY455" s="328" t="e">
        <f>VLOOKUP($AC455,[1]!デモテーブル[#All],6,FALSE)</f>
        <v>#N/A</v>
      </c>
      <c r="AZ455" s="328" t="e">
        <f>VLOOKUP($AC455,[1]!デモテーブル[#All],7,FALSE)</f>
        <v>#N/A</v>
      </c>
      <c r="BA455" s="328" t="e">
        <f>VLOOKUP($AC455,デモテーブル[#All],12,FALSE)</f>
        <v>#N/A</v>
      </c>
      <c r="BB455" s="328" t="e">
        <f>VLOOKUP($AC455,デモテーブル[#All],13,FALSE)</f>
        <v>#N/A</v>
      </c>
    </row>
    <row r="456" spans="2:54" x14ac:dyDescent="0.15">
      <c r="B456" s="76">
        <v>44819</v>
      </c>
      <c r="C456" s="164">
        <v>455</v>
      </c>
      <c r="D456" s="73" t="s">
        <v>181</v>
      </c>
      <c r="E456" s="328" t="s">
        <v>750</v>
      </c>
      <c r="H456" s="329" t="s">
        <v>81</v>
      </c>
      <c r="I456" s="329"/>
      <c r="J456" s="329"/>
      <c r="K456" s="329"/>
      <c r="L456" s="329"/>
      <c r="M456" s="329"/>
      <c r="N456" s="329"/>
      <c r="O456" s="329"/>
      <c r="Z456" s="33"/>
      <c r="AA456" s="33"/>
      <c r="AB456" s="330"/>
      <c r="AC456" s="335"/>
      <c r="AD456" s="330" t="e">
        <f>VLOOKUP($AC456,[1]!デモテーブル[#All],2,FALSE)</f>
        <v>#N/A</v>
      </c>
      <c r="AE456" s="330"/>
      <c r="AF456" s="331"/>
      <c r="AG456" s="330"/>
      <c r="AH456" s="332"/>
      <c r="AI456" s="330"/>
      <c r="AJ456" s="332"/>
      <c r="AK456" s="330"/>
      <c r="AL456" s="330"/>
      <c r="AM456" s="330"/>
      <c r="AN456" s="330"/>
      <c r="AO456" s="330"/>
      <c r="AP456" s="323"/>
      <c r="AQ456" s="330"/>
      <c r="AR456" s="323"/>
      <c r="AS456" s="334" t="e">
        <v>#DIV/0!</v>
      </c>
      <c r="AT456" s="85"/>
      <c r="AU456" s="85"/>
      <c r="AV456" s="328" t="e">
        <f>VLOOKUP($AC456,[1]!デモテーブル[#All],3,FALSE)</f>
        <v>#N/A</v>
      </c>
      <c r="AW456" s="328" t="e">
        <f>VLOOKUP($AC456,[1]!デモテーブル[#All],4,FALSE)</f>
        <v>#N/A</v>
      </c>
      <c r="AX456" s="328" t="e">
        <f>VLOOKUP($AC456,[1]!デモテーブル[#All],5,FALSE)</f>
        <v>#N/A</v>
      </c>
      <c r="AY456" s="328" t="e">
        <f>VLOOKUP($AC456,[1]!デモテーブル[#All],6,FALSE)</f>
        <v>#N/A</v>
      </c>
      <c r="AZ456" s="328" t="e">
        <f>VLOOKUP($AC456,[1]!デモテーブル[#All],7,FALSE)</f>
        <v>#N/A</v>
      </c>
      <c r="BA456" s="328" t="e">
        <f>VLOOKUP($AC456,デモテーブル[#All],12,FALSE)</f>
        <v>#N/A</v>
      </c>
      <c r="BB456" s="328" t="e">
        <f>VLOOKUP($AC456,デモテーブル[#All],13,FALSE)</f>
        <v>#N/A</v>
      </c>
    </row>
    <row r="457" spans="2:54" x14ac:dyDescent="0.15">
      <c r="B457" s="76">
        <v>44819</v>
      </c>
      <c r="C457" s="164">
        <v>456</v>
      </c>
      <c r="D457" s="73" t="s">
        <v>181</v>
      </c>
      <c r="E457" s="328" t="s">
        <v>750</v>
      </c>
      <c r="H457" s="329" t="s">
        <v>804</v>
      </c>
      <c r="I457" s="329"/>
      <c r="J457" s="329"/>
      <c r="K457" s="329"/>
      <c r="L457" s="329"/>
      <c r="M457" s="329"/>
      <c r="N457" s="329"/>
      <c r="O457" s="329"/>
      <c r="Z457" s="33"/>
      <c r="AA457" s="33"/>
      <c r="AB457" s="330"/>
      <c r="AC457" s="335"/>
      <c r="AD457" s="330" t="e">
        <f>VLOOKUP($AC457,[1]!デモテーブル[#All],2,FALSE)</f>
        <v>#N/A</v>
      </c>
      <c r="AE457" s="330"/>
      <c r="AF457" s="331"/>
      <c r="AG457" s="330"/>
      <c r="AH457" s="332"/>
      <c r="AI457" s="330"/>
      <c r="AJ457" s="332"/>
      <c r="AK457" s="330"/>
      <c r="AL457" s="330"/>
      <c r="AM457" s="330"/>
      <c r="AN457" s="330"/>
      <c r="AO457" s="330"/>
      <c r="AP457" s="323"/>
      <c r="AQ457" s="330"/>
      <c r="AR457" s="323"/>
      <c r="AS457" s="334" t="e">
        <v>#DIV/0!</v>
      </c>
      <c r="AT457" s="85"/>
      <c r="AU457" s="85"/>
      <c r="AV457" s="328" t="e">
        <f>VLOOKUP($AC457,[1]!デモテーブル[#All],3,FALSE)</f>
        <v>#N/A</v>
      </c>
      <c r="AW457" s="328" t="e">
        <f>VLOOKUP($AC457,[1]!デモテーブル[#All],4,FALSE)</f>
        <v>#N/A</v>
      </c>
      <c r="AX457" s="328" t="e">
        <f>VLOOKUP($AC457,[1]!デモテーブル[#All],5,FALSE)</f>
        <v>#N/A</v>
      </c>
      <c r="AY457" s="328" t="e">
        <f>VLOOKUP($AC457,[1]!デモテーブル[#All],6,FALSE)</f>
        <v>#N/A</v>
      </c>
      <c r="AZ457" s="328" t="e">
        <f>VLOOKUP($AC457,[1]!デモテーブル[#All],7,FALSE)</f>
        <v>#N/A</v>
      </c>
      <c r="BA457" s="328" t="e">
        <f>VLOOKUP($AC457,デモテーブル[#All],12,FALSE)</f>
        <v>#N/A</v>
      </c>
      <c r="BB457" s="328" t="e">
        <f>VLOOKUP($AC457,デモテーブル[#All],13,FALSE)</f>
        <v>#N/A</v>
      </c>
    </row>
    <row r="458" spans="2:54" x14ac:dyDescent="0.15">
      <c r="B458" s="76">
        <v>44819</v>
      </c>
      <c r="C458" s="164">
        <v>457</v>
      </c>
      <c r="D458" s="73" t="s">
        <v>181</v>
      </c>
      <c r="E458" s="328" t="s">
        <v>750</v>
      </c>
      <c r="H458" s="329" t="s">
        <v>82</v>
      </c>
      <c r="I458" s="329"/>
      <c r="J458" s="329"/>
      <c r="K458" s="329"/>
      <c r="L458" s="329"/>
      <c r="M458" s="329"/>
      <c r="N458" s="329"/>
      <c r="O458" s="329"/>
      <c r="Z458" s="33"/>
      <c r="AA458" s="33"/>
      <c r="AB458" s="330"/>
      <c r="AC458" s="335"/>
      <c r="AD458" s="330" t="e">
        <f>VLOOKUP($AC458,[1]!デモテーブル[#All],2,FALSE)</f>
        <v>#N/A</v>
      </c>
      <c r="AE458" s="330"/>
      <c r="AF458" s="331"/>
      <c r="AG458" s="330"/>
      <c r="AH458" s="332"/>
      <c r="AI458" s="330"/>
      <c r="AJ458" s="332"/>
      <c r="AK458" s="330"/>
      <c r="AL458" s="330"/>
      <c r="AM458" s="330"/>
      <c r="AN458" s="330"/>
      <c r="AO458" s="330"/>
      <c r="AP458" s="323"/>
      <c r="AQ458" s="330"/>
      <c r="AR458" s="323"/>
      <c r="AS458" s="334" t="e">
        <v>#DIV/0!</v>
      </c>
      <c r="AT458" s="85"/>
      <c r="AU458" s="85"/>
      <c r="AV458" s="328" t="e">
        <f>VLOOKUP($AC458,[1]!デモテーブル[#All],3,FALSE)</f>
        <v>#N/A</v>
      </c>
      <c r="AW458" s="328" t="e">
        <f>VLOOKUP($AC458,[1]!デモテーブル[#All],4,FALSE)</f>
        <v>#N/A</v>
      </c>
      <c r="AX458" s="328" t="e">
        <f>VLOOKUP($AC458,[1]!デモテーブル[#All],5,FALSE)</f>
        <v>#N/A</v>
      </c>
      <c r="AY458" s="328" t="e">
        <f>VLOOKUP($AC458,[1]!デモテーブル[#All],6,FALSE)</f>
        <v>#N/A</v>
      </c>
      <c r="AZ458" s="328" t="e">
        <f>VLOOKUP($AC458,[1]!デモテーブル[#All],7,FALSE)</f>
        <v>#N/A</v>
      </c>
      <c r="BA458" s="328" t="e">
        <f>VLOOKUP($AC458,デモテーブル[#All],12,FALSE)</f>
        <v>#N/A</v>
      </c>
      <c r="BB458" s="328" t="e">
        <f>VLOOKUP($AC458,デモテーブル[#All],13,FALSE)</f>
        <v>#N/A</v>
      </c>
    </row>
    <row r="459" spans="2:54" x14ac:dyDescent="0.15">
      <c r="B459" s="76">
        <v>44819</v>
      </c>
      <c r="C459" s="164">
        <v>458</v>
      </c>
      <c r="D459" s="73" t="s">
        <v>181</v>
      </c>
      <c r="E459" s="328" t="s">
        <v>750</v>
      </c>
      <c r="H459" s="329" t="s">
        <v>805</v>
      </c>
      <c r="I459" s="329"/>
      <c r="J459" s="329"/>
      <c r="K459" s="329"/>
      <c r="L459" s="329"/>
      <c r="M459" s="329"/>
      <c r="N459" s="329"/>
      <c r="O459" s="329"/>
      <c r="Z459" s="33"/>
      <c r="AA459" s="33"/>
      <c r="AB459" s="330"/>
      <c r="AC459" s="335"/>
      <c r="AD459" s="330" t="e">
        <f>VLOOKUP($AC459,[1]!デモテーブル[#All],2,FALSE)</f>
        <v>#N/A</v>
      </c>
      <c r="AE459" s="330"/>
      <c r="AF459" s="331"/>
      <c r="AG459" s="330"/>
      <c r="AH459" s="332"/>
      <c r="AI459" s="330"/>
      <c r="AJ459" s="332"/>
      <c r="AK459" s="330"/>
      <c r="AL459" s="330"/>
      <c r="AM459" s="330"/>
      <c r="AN459" s="330"/>
      <c r="AO459" s="330"/>
      <c r="AP459" s="323"/>
      <c r="AQ459" s="330"/>
      <c r="AR459" s="323"/>
      <c r="AS459" s="334" t="e">
        <v>#DIV/0!</v>
      </c>
      <c r="AT459" s="85"/>
      <c r="AU459" s="85"/>
      <c r="AV459" s="328" t="e">
        <f>VLOOKUP($AC459,[1]!デモテーブル[#All],3,FALSE)</f>
        <v>#N/A</v>
      </c>
      <c r="AW459" s="328" t="e">
        <f>VLOOKUP($AC459,[1]!デモテーブル[#All],4,FALSE)</f>
        <v>#N/A</v>
      </c>
      <c r="AX459" s="328" t="e">
        <f>VLOOKUP($AC459,[1]!デモテーブル[#All],5,FALSE)</f>
        <v>#N/A</v>
      </c>
      <c r="AY459" s="328" t="e">
        <f>VLOOKUP($AC459,[1]!デモテーブル[#All],6,FALSE)</f>
        <v>#N/A</v>
      </c>
      <c r="AZ459" s="328" t="e">
        <f>VLOOKUP($AC459,[1]!デモテーブル[#All],7,FALSE)</f>
        <v>#N/A</v>
      </c>
      <c r="BA459" s="328" t="e">
        <f>VLOOKUP($AC459,デモテーブル[#All],12,FALSE)</f>
        <v>#N/A</v>
      </c>
      <c r="BB459" s="328" t="e">
        <f>VLOOKUP($AC459,デモテーブル[#All],13,FALSE)</f>
        <v>#N/A</v>
      </c>
    </row>
    <row r="460" spans="2:54" x14ac:dyDescent="0.15">
      <c r="B460" s="76">
        <v>44819</v>
      </c>
      <c r="C460" s="164">
        <v>459</v>
      </c>
      <c r="D460" s="73" t="s">
        <v>181</v>
      </c>
      <c r="E460" s="328" t="s">
        <v>750</v>
      </c>
      <c r="H460" s="329" t="s">
        <v>806</v>
      </c>
      <c r="I460" s="329"/>
      <c r="J460" s="329"/>
      <c r="K460" s="329"/>
      <c r="L460" s="329"/>
      <c r="M460" s="329"/>
      <c r="N460" s="329"/>
      <c r="O460" s="329"/>
      <c r="Z460" s="33"/>
      <c r="AA460" s="33"/>
      <c r="AB460" s="330"/>
      <c r="AC460" s="10" t="str">
        <f>IF(H461="","",TEXT(H461,"@"))</f>
        <v>2621</v>
      </c>
      <c r="AD460" s="330" t="str">
        <f>VLOOKUP($AC460,[1]!デモテーブル[#All],2,FALSE)</f>
        <v>ｉＳ米国債二十ヘジ</v>
      </c>
      <c r="AE460" s="330" t="s">
        <v>15</v>
      </c>
      <c r="AF460" s="331">
        <f>AP460/AJ460</f>
        <v>20</v>
      </c>
      <c r="AG460" s="330"/>
      <c r="AH460" s="332">
        <f>(AP460-AR460)/AF460</f>
        <v>2089</v>
      </c>
      <c r="AI460" s="330"/>
      <c r="AJ460" s="333">
        <f>VLOOKUP($AC460,テーブル6[#All],5,FALSE)</f>
        <v>1606</v>
      </c>
      <c r="AK460" s="330"/>
      <c r="AL460" s="330"/>
      <c r="AM460" s="330"/>
      <c r="AN460" s="330"/>
      <c r="AO460" s="330"/>
      <c r="AP460" s="323">
        <f>IF(H464="","",VALUE(LEFT(H464,FIND("円",H464)-1)))</f>
        <v>32120</v>
      </c>
      <c r="AQ460" s="330"/>
      <c r="AR460" s="323">
        <f>IF(H466="","",VALUE(LEFT(H466,FIND("円",H466)-1)))</f>
        <v>-9660</v>
      </c>
      <c r="AS460" s="334">
        <f t="shared" ref="AS460" si="82">AR460/(AP460-AR460)</f>
        <v>-0.2312111057922451</v>
      </c>
      <c r="AT460" s="85"/>
      <c r="AU460" s="85"/>
      <c r="AV460" s="328" t="str">
        <f>VLOOKUP($AC460,[1]!デモテーブル[#All],3,FALSE)</f>
        <v>2現金・米国債など</v>
      </c>
      <c r="AW460" s="328" t="str">
        <f>VLOOKUP($AC460,[1]!デモテーブル[#All],4,FALSE)</f>
        <v>2米国債など</v>
      </c>
      <c r="AX460" s="328" t="str">
        <f>VLOOKUP($AC460,[1]!デモテーブル[#All],5,FALSE)</f>
        <v>債券</v>
      </c>
      <c r="AY460" s="328" t="str">
        <f>VLOOKUP($AC460,[1]!デモテーブル[#All],6,FALSE)</f>
        <v>米国債</v>
      </c>
      <c r="AZ460" s="328" t="str">
        <f>VLOOKUP($AC460,[1]!デモテーブル[#All],7,FALSE)</f>
        <v>01 日本円</v>
      </c>
      <c r="BA460" s="328" t="str">
        <f>VLOOKUP($AC460,デモテーブル[#All],12,FALSE)</f>
        <v>リスク・有</v>
      </c>
      <c r="BB460" s="328" t="str">
        <f>VLOOKUP($AC460,デモテーブル[#All],13,FALSE)</f>
        <v>リスク・なし</v>
      </c>
    </row>
    <row r="461" spans="2:54" x14ac:dyDescent="0.15">
      <c r="B461" s="76">
        <v>44819</v>
      </c>
      <c r="C461" s="164">
        <v>460</v>
      </c>
      <c r="D461" s="73" t="s">
        <v>181</v>
      </c>
      <c r="E461" s="328" t="s">
        <v>750</v>
      </c>
      <c r="H461" s="329">
        <v>2621</v>
      </c>
      <c r="I461" s="329"/>
      <c r="J461" s="329"/>
      <c r="K461" s="329"/>
      <c r="L461" s="329"/>
      <c r="M461" s="329"/>
      <c r="N461" s="329"/>
      <c r="O461" s="329"/>
      <c r="Z461" s="33"/>
      <c r="AA461" s="33"/>
      <c r="AB461" s="330"/>
      <c r="AC461" s="335"/>
      <c r="AD461" s="330" t="e">
        <f>VLOOKUP($AC461,[1]!デモテーブル[#All],2,FALSE)</f>
        <v>#N/A</v>
      </c>
      <c r="AE461" s="330"/>
      <c r="AF461" s="331"/>
      <c r="AG461" s="330"/>
      <c r="AH461" s="332"/>
      <c r="AI461" s="330"/>
      <c r="AJ461" s="332"/>
      <c r="AK461" s="330"/>
      <c r="AL461" s="330"/>
      <c r="AM461" s="330"/>
      <c r="AN461" s="330"/>
      <c r="AO461" s="330"/>
      <c r="AP461" s="323"/>
      <c r="AQ461" s="330"/>
      <c r="AR461" s="323"/>
      <c r="AS461" s="334" t="e">
        <v>#DIV/0!</v>
      </c>
      <c r="AT461" s="85"/>
      <c r="AU461" s="85"/>
      <c r="AV461" s="328" t="e">
        <f>VLOOKUP($AC461,[1]!デモテーブル[#All],3,FALSE)</f>
        <v>#N/A</v>
      </c>
      <c r="AW461" s="328" t="e">
        <f>VLOOKUP($AC461,[1]!デモテーブル[#All],4,FALSE)</f>
        <v>#N/A</v>
      </c>
      <c r="AX461" s="328" t="e">
        <f>VLOOKUP($AC461,[1]!デモテーブル[#All],5,FALSE)</f>
        <v>#N/A</v>
      </c>
      <c r="AY461" s="328" t="e">
        <f>VLOOKUP($AC461,[1]!デモテーブル[#All],6,FALSE)</f>
        <v>#N/A</v>
      </c>
      <c r="AZ461" s="328" t="e">
        <f>VLOOKUP($AC461,[1]!デモテーブル[#All],7,FALSE)</f>
        <v>#N/A</v>
      </c>
      <c r="BA461" s="328" t="e">
        <f>VLOOKUP($AC461,デモテーブル[#All],12,FALSE)</f>
        <v>#N/A</v>
      </c>
      <c r="BB461" s="328" t="e">
        <f>VLOOKUP($AC461,デモテーブル[#All],13,FALSE)</f>
        <v>#N/A</v>
      </c>
    </row>
    <row r="462" spans="2:54" x14ac:dyDescent="0.15">
      <c r="B462" s="76">
        <v>44819</v>
      </c>
      <c r="C462" s="164">
        <v>461</v>
      </c>
      <c r="D462" s="73" t="s">
        <v>181</v>
      </c>
      <c r="E462" s="328" t="s">
        <v>750</v>
      </c>
      <c r="H462" s="329" t="s">
        <v>806</v>
      </c>
      <c r="I462" s="329"/>
      <c r="J462" s="329"/>
      <c r="K462" s="329"/>
      <c r="L462" s="329"/>
      <c r="M462" s="329"/>
      <c r="N462" s="329"/>
      <c r="O462" s="329"/>
      <c r="Z462" s="33"/>
      <c r="AA462" s="33"/>
      <c r="AB462" s="330"/>
      <c r="AC462" s="335"/>
      <c r="AD462" s="330" t="e">
        <f>VLOOKUP($AC462,[1]!デモテーブル[#All],2,FALSE)</f>
        <v>#N/A</v>
      </c>
      <c r="AE462" s="330"/>
      <c r="AF462" s="331"/>
      <c r="AG462" s="330"/>
      <c r="AH462" s="332"/>
      <c r="AI462" s="330"/>
      <c r="AJ462" s="332"/>
      <c r="AK462" s="330"/>
      <c r="AL462" s="330"/>
      <c r="AM462" s="330"/>
      <c r="AN462" s="330"/>
      <c r="AO462" s="330"/>
      <c r="AP462" s="323"/>
      <c r="AQ462" s="330"/>
      <c r="AR462" s="323"/>
      <c r="AS462" s="334" t="e">
        <v>#DIV/0!</v>
      </c>
      <c r="AT462" s="85"/>
      <c r="AU462" s="85"/>
      <c r="AV462" s="328" t="e">
        <f>VLOOKUP($AC462,[1]!デモテーブル[#All],3,FALSE)</f>
        <v>#N/A</v>
      </c>
      <c r="AW462" s="328" t="e">
        <f>VLOOKUP($AC462,[1]!デモテーブル[#All],4,FALSE)</f>
        <v>#N/A</v>
      </c>
      <c r="AX462" s="328" t="e">
        <f>VLOOKUP($AC462,[1]!デモテーブル[#All],5,FALSE)</f>
        <v>#N/A</v>
      </c>
      <c r="AY462" s="328" t="e">
        <f>VLOOKUP($AC462,[1]!デモテーブル[#All],6,FALSE)</f>
        <v>#N/A</v>
      </c>
      <c r="AZ462" s="328" t="e">
        <f>VLOOKUP($AC462,[1]!デモテーブル[#All],7,FALSE)</f>
        <v>#N/A</v>
      </c>
      <c r="BA462" s="328" t="e">
        <f>VLOOKUP($AC462,デモテーブル[#All],12,FALSE)</f>
        <v>#N/A</v>
      </c>
      <c r="BB462" s="328" t="e">
        <f>VLOOKUP($AC462,デモテーブル[#All],13,FALSE)</f>
        <v>#N/A</v>
      </c>
    </row>
    <row r="463" spans="2:54" x14ac:dyDescent="0.15">
      <c r="B463" s="76">
        <v>44819</v>
      </c>
      <c r="C463" s="164">
        <v>462</v>
      </c>
      <c r="D463" s="73" t="s">
        <v>181</v>
      </c>
      <c r="E463" s="328" t="s">
        <v>750</v>
      </c>
      <c r="H463" s="329" t="s">
        <v>81</v>
      </c>
      <c r="I463" s="329"/>
      <c r="J463" s="329"/>
      <c r="K463" s="329"/>
      <c r="L463" s="329"/>
      <c r="M463" s="329"/>
      <c r="N463" s="329"/>
      <c r="O463" s="329"/>
      <c r="Z463" s="33"/>
      <c r="AA463" s="33"/>
      <c r="AB463" s="330"/>
      <c r="AC463" s="335"/>
      <c r="AD463" s="330" t="e">
        <f>VLOOKUP($AC463,[1]!デモテーブル[#All],2,FALSE)</f>
        <v>#N/A</v>
      </c>
      <c r="AE463" s="330"/>
      <c r="AF463" s="331"/>
      <c r="AG463" s="330"/>
      <c r="AH463" s="332"/>
      <c r="AI463" s="330"/>
      <c r="AJ463" s="332"/>
      <c r="AK463" s="330"/>
      <c r="AL463" s="330"/>
      <c r="AM463" s="330"/>
      <c r="AN463" s="330"/>
      <c r="AO463" s="330"/>
      <c r="AP463" s="323"/>
      <c r="AQ463" s="330"/>
      <c r="AR463" s="323"/>
      <c r="AS463" s="334" t="e">
        <v>#DIV/0!</v>
      </c>
      <c r="AT463" s="85"/>
      <c r="AU463" s="85"/>
      <c r="AV463" s="328" t="e">
        <f>VLOOKUP($AC463,[1]!デモテーブル[#All],3,FALSE)</f>
        <v>#N/A</v>
      </c>
      <c r="AW463" s="328" t="e">
        <f>VLOOKUP($AC463,[1]!デモテーブル[#All],4,FALSE)</f>
        <v>#N/A</v>
      </c>
      <c r="AX463" s="328" t="e">
        <f>VLOOKUP($AC463,[1]!デモテーブル[#All],5,FALSE)</f>
        <v>#N/A</v>
      </c>
      <c r="AY463" s="328" t="e">
        <f>VLOOKUP($AC463,[1]!デモテーブル[#All],6,FALSE)</f>
        <v>#N/A</v>
      </c>
      <c r="AZ463" s="328" t="e">
        <f>VLOOKUP($AC463,[1]!デモテーブル[#All],7,FALSE)</f>
        <v>#N/A</v>
      </c>
      <c r="BA463" s="328" t="e">
        <f>VLOOKUP($AC463,デモテーブル[#All],12,FALSE)</f>
        <v>#N/A</v>
      </c>
      <c r="BB463" s="328" t="e">
        <f>VLOOKUP($AC463,デモテーブル[#All],13,FALSE)</f>
        <v>#N/A</v>
      </c>
    </row>
    <row r="464" spans="2:54" x14ac:dyDescent="0.15">
      <c r="B464" s="76">
        <v>44819</v>
      </c>
      <c r="C464" s="164">
        <v>463</v>
      </c>
      <c r="D464" s="73" t="s">
        <v>181</v>
      </c>
      <c r="E464" s="328" t="s">
        <v>750</v>
      </c>
      <c r="H464" s="329" t="s">
        <v>807</v>
      </c>
      <c r="I464" s="329"/>
      <c r="J464" s="329"/>
      <c r="K464" s="329"/>
      <c r="L464" s="329"/>
      <c r="M464" s="329"/>
      <c r="N464" s="329"/>
      <c r="O464" s="329"/>
      <c r="Z464" s="33"/>
      <c r="AA464" s="33"/>
      <c r="AB464" s="330"/>
      <c r="AC464" s="335"/>
      <c r="AD464" s="330" t="e">
        <f>VLOOKUP($AC464,[1]!デモテーブル[#All],2,FALSE)</f>
        <v>#N/A</v>
      </c>
      <c r="AE464" s="330"/>
      <c r="AF464" s="331"/>
      <c r="AG464" s="330"/>
      <c r="AH464" s="332"/>
      <c r="AI464" s="330"/>
      <c r="AJ464" s="332"/>
      <c r="AK464" s="330"/>
      <c r="AL464" s="330"/>
      <c r="AM464" s="330"/>
      <c r="AN464" s="330"/>
      <c r="AO464" s="330"/>
      <c r="AP464" s="323"/>
      <c r="AQ464" s="330"/>
      <c r="AR464" s="323"/>
      <c r="AS464" s="334" t="e">
        <v>#DIV/0!</v>
      </c>
      <c r="AT464" s="85"/>
      <c r="AU464" s="85"/>
      <c r="AV464" s="328" t="e">
        <f>VLOOKUP($AC464,[1]!デモテーブル[#All],3,FALSE)</f>
        <v>#N/A</v>
      </c>
      <c r="AW464" s="328" t="e">
        <f>VLOOKUP($AC464,[1]!デモテーブル[#All],4,FALSE)</f>
        <v>#N/A</v>
      </c>
      <c r="AX464" s="328" t="e">
        <f>VLOOKUP($AC464,[1]!デモテーブル[#All],5,FALSE)</f>
        <v>#N/A</v>
      </c>
      <c r="AY464" s="328" t="e">
        <f>VLOOKUP($AC464,[1]!デモテーブル[#All],6,FALSE)</f>
        <v>#N/A</v>
      </c>
      <c r="AZ464" s="328" t="e">
        <f>VLOOKUP($AC464,[1]!デモテーブル[#All],7,FALSE)</f>
        <v>#N/A</v>
      </c>
      <c r="BA464" s="328" t="e">
        <f>VLOOKUP($AC464,デモテーブル[#All],12,FALSE)</f>
        <v>#N/A</v>
      </c>
      <c r="BB464" s="328" t="e">
        <f>VLOOKUP($AC464,デモテーブル[#All],13,FALSE)</f>
        <v>#N/A</v>
      </c>
    </row>
    <row r="465" spans="2:54" x14ac:dyDescent="0.15">
      <c r="B465" s="76">
        <v>44819</v>
      </c>
      <c r="C465" s="164">
        <v>464</v>
      </c>
      <c r="D465" s="73" t="s">
        <v>181</v>
      </c>
      <c r="E465" s="328" t="s">
        <v>750</v>
      </c>
      <c r="H465" s="329" t="s">
        <v>82</v>
      </c>
      <c r="I465" s="329"/>
      <c r="J465" s="329"/>
      <c r="K465" s="329"/>
      <c r="L465" s="329"/>
      <c r="M465" s="329"/>
      <c r="N465" s="329"/>
      <c r="O465" s="329"/>
      <c r="Z465" s="33"/>
      <c r="AA465" s="33"/>
      <c r="AB465" s="330"/>
      <c r="AC465" s="335"/>
      <c r="AD465" s="330" t="e">
        <f>VLOOKUP($AC465,[1]!デモテーブル[#All],2,FALSE)</f>
        <v>#N/A</v>
      </c>
      <c r="AE465" s="330"/>
      <c r="AF465" s="331"/>
      <c r="AG465" s="330"/>
      <c r="AH465" s="332"/>
      <c r="AI465" s="330"/>
      <c r="AJ465" s="332"/>
      <c r="AK465" s="330"/>
      <c r="AL465" s="330"/>
      <c r="AM465" s="330"/>
      <c r="AN465" s="330"/>
      <c r="AO465" s="330"/>
      <c r="AP465" s="323"/>
      <c r="AQ465" s="330"/>
      <c r="AR465" s="323"/>
      <c r="AS465" s="334" t="e">
        <v>#DIV/0!</v>
      </c>
      <c r="AT465" s="85"/>
      <c r="AU465" s="85"/>
      <c r="AV465" s="328" t="e">
        <f>VLOOKUP($AC465,[1]!デモテーブル[#All],3,FALSE)</f>
        <v>#N/A</v>
      </c>
      <c r="AW465" s="328" t="e">
        <f>VLOOKUP($AC465,[1]!デモテーブル[#All],4,FALSE)</f>
        <v>#N/A</v>
      </c>
      <c r="AX465" s="328" t="e">
        <f>VLOOKUP($AC465,[1]!デモテーブル[#All],5,FALSE)</f>
        <v>#N/A</v>
      </c>
      <c r="AY465" s="328" t="e">
        <f>VLOOKUP($AC465,[1]!デモテーブル[#All],6,FALSE)</f>
        <v>#N/A</v>
      </c>
      <c r="AZ465" s="328" t="e">
        <f>VLOOKUP($AC465,[1]!デモテーブル[#All],7,FALSE)</f>
        <v>#N/A</v>
      </c>
      <c r="BA465" s="328" t="e">
        <f>VLOOKUP($AC465,デモテーブル[#All],12,FALSE)</f>
        <v>#N/A</v>
      </c>
      <c r="BB465" s="328" t="e">
        <f>VLOOKUP($AC465,デモテーブル[#All],13,FALSE)</f>
        <v>#N/A</v>
      </c>
    </row>
    <row r="466" spans="2:54" x14ac:dyDescent="0.15">
      <c r="B466" s="76">
        <v>44819</v>
      </c>
      <c r="C466" s="164">
        <v>465</v>
      </c>
      <c r="D466" s="73" t="s">
        <v>181</v>
      </c>
      <c r="E466" s="328" t="s">
        <v>750</v>
      </c>
      <c r="H466" s="329" t="s">
        <v>808</v>
      </c>
      <c r="I466" s="329"/>
      <c r="J466" s="329"/>
      <c r="K466" s="329"/>
      <c r="L466" s="329"/>
      <c r="M466" s="329"/>
      <c r="N466" s="329"/>
      <c r="O466" s="329"/>
      <c r="Z466" s="33"/>
      <c r="AA466" s="33"/>
      <c r="AB466" s="330"/>
      <c r="AC466" s="335"/>
      <c r="AD466" s="330" t="e">
        <f>VLOOKUP($AC466,[1]!デモテーブル[#All],2,FALSE)</f>
        <v>#N/A</v>
      </c>
      <c r="AE466" s="330"/>
      <c r="AF466" s="331"/>
      <c r="AG466" s="330"/>
      <c r="AH466" s="332"/>
      <c r="AI466" s="330"/>
      <c r="AJ466" s="332"/>
      <c r="AK466" s="330"/>
      <c r="AL466" s="330"/>
      <c r="AM466" s="330"/>
      <c r="AN466" s="330"/>
      <c r="AO466" s="330"/>
      <c r="AP466" s="323"/>
      <c r="AQ466" s="330"/>
      <c r="AR466" s="323"/>
      <c r="AS466" s="334" t="e">
        <v>#DIV/0!</v>
      </c>
      <c r="AT466" s="85"/>
      <c r="AU466" s="85"/>
      <c r="AV466" s="328" t="e">
        <f>VLOOKUP($AC466,[1]!デモテーブル[#All],3,FALSE)</f>
        <v>#N/A</v>
      </c>
      <c r="AW466" s="328" t="e">
        <f>VLOOKUP($AC466,[1]!デモテーブル[#All],4,FALSE)</f>
        <v>#N/A</v>
      </c>
      <c r="AX466" s="328" t="e">
        <f>VLOOKUP($AC466,[1]!デモテーブル[#All],5,FALSE)</f>
        <v>#N/A</v>
      </c>
      <c r="AY466" s="328" t="e">
        <f>VLOOKUP($AC466,[1]!デモテーブル[#All],6,FALSE)</f>
        <v>#N/A</v>
      </c>
      <c r="AZ466" s="328" t="e">
        <f>VLOOKUP($AC466,[1]!デモテーブル[#All],7,FALSE)</f>
        <v>#N/A</v>
      </c>
      <c r="BA466" s="328" t="e">
        <f>VLOOKUP($AC466,デモテーブル[#All],12,FALSE)</f>
        <v>#N/A</v>
      </c>
      <c r="BB466" s="328" t="e">
        <f>VLOOKUP($AC466,デモテーブル[#All],13,FALSE)</f>
        <v>#N/A</v>
      </c>
    </row>
    <row r="467" spans="2:54" x14ac:dyDescent="0.15">
      <c r="B467" s="76">
        <v>44819</v>
      </c>
      <c r="C467" s="164">
        <v>466</v>
      </c>
      <c r="D467" s="73" t="s">
        <v>181</v>
      </c>
      <c r="E467" s="328" t="s">
        <v>750</v>
      </c>
      <c r="H467" s="329" t="s">
        <v>89</v>
      </c>
      <c r="I467" s="329"/>
      <c r="J467" s="329"/>
      <c r="K467" s="329"/>
      <c r="L467" s="329"/>
      <c r="M467" s="329"/>
      <c r="N467" s="329"/>
      <c r="O467" s="329"/>
      <c r="Z467" s="33"/>
      <c r="AA467" s="33"/>
      <c r="AB467" s="330"/>
      <c r="AC467" s="10" t="str">
        <f>IF(H468="","",TEXT(H468,"@"))</f>
        <v>3407</v>
      </c>
      <c r="AD467" s="330" t="str">
        <f>VLOOKUP($AC467,[1]!デモテーブル[#All],2,FALSE)</f>
        <v>旭化成</v>
      </c>
      <c r="AE467" s="330" t="s">
        <v>15</v>
      </c>
      <c r="AF467" s="331">
        <f>AP467/AJ467</f>
        <v>25</v>
      </c>
      <c r="AG467" s="330"/>
      <c r="AH467" s="332">
        <f>(AP467-AR467)/AF467</f>
        <v>764.02</v>
      </c>
      <c r="AI467" s="330"/>
      <c r="AJ467" s="333">
        <f>VLOOKUP($AC467,テーブル6[#All],5,FALSE)</f>
        <v>1014.5</v>
      </c>
      <c r="AK467" s="330"/>
      <c r="AL467" s="330"/>
      <c r="AM467" s="330"/>
      <c r="AN467" s="330"/>
      <c r="AO467" s="330"/>
      <c r="AP467" s="323">
        <f>IF(H471="","",VALUE(LEFT(H471,FIND("円",H471)-1)))</f>
        <v>25362.5</v>
      </c>
      <c r="AQ467" s="330"/>
      <c r="AR467" s="323">
        <f>IF(H473="","",VALUE(LEFT(H473,FIND("円",H473)-1)))</f>
        <v>6262</v>
      </c>
      <c r="AS467" s="334">
        <f t="shared" ref="AS467" si="83">AR467/(AP467-AR467)</f>
        <v>0.32784482081620903</v>
      </c>
      <c r="AT467" s="85"/>
      <c r="AU467" s="85"/>
      <c r="AV467" s="328" t="str">
        <f>VLOOKUP($AC467,[1]!デモテーブル[#All],3,FALSE)</f>
        <v>1株式・投信等</v>
      </c>
      <c r="AW467" s="328" t="str">
        <f>VLOOKUP($AC467,[1]!デモテーブル[#All],4,FALSE)</f>
        <v>1株式</v>
      </c>
      <c r="AX467" s="328" t="str">
        <f>VLOOKUP($AC467,[1]!デモテーブル[#All],5,FALSE)</f>
        <v>化学</v>
      </c>
      <c r="AY467" s="328" t="str">
        <f>VLOOKUP($AC467,[1]!デモテーブル[#All],6,FALSE)</f>
        <v>化学</v>
      </c>
      <c r="AZ467" s="328" t="str">
        <f>VLOOKUP($AC467,[1]!デモテーブル[#All],7,FALSE)</f>
        <v>01 日本円</v>
      </c>
      <c r="BA467" s="328" t="str">
        <f>VLOOKUP($AC467,デモテーブル[#All],12,FALSE)</f>
        <v>リスク・なし</v>
      </c>
      <c r="BB467" s="328" t="str">
        <f>VLOOKUP($AC467,デモテーブル[#All],13,FALSE)</f>
        <v>リスク・有</v>
      </c>
    </row>
    <row r="468" spans="2:54" x14ac:dyDescent="0.15">
      <c r="B468" s="76">
        <v>44819</v>
      </c>
      <c r="C468" s="164">
        <v>467</v>
      </c>
      <c r="D468" s="73" t="s">
        <v>181</v>
      </c>
      <c r="E468" s="328" t="s">
        <v>750</v>
      </c>
      <c r="H468" s="329">
        <v>3407</v>
      </c>
      <c r="I468" s="329"/>
      <c r="J468" s="329"/>
      <c r="K468" s="329"/>
      <c r="L468" s="329"/>
      <c r="M468" s="329"/>
      <c r="N468" s="329"/>
      <c r="O468" s="329"/>
      <c r="Z468" s="33"/>
      <c r="AA468" s="33"/>
      <c r="AB468" s="330"/>
      <c r="AC468" s="335"/>
      <c r="AD468" s="330" t="e">
        <f>VLOOKUP($AC468,[1]!デモテーブル[#All],2,FALSE)</f>
        <v>#N/A</v>
      </c>
      <c r="AE468" s="330"/>
      <c r="AF468" s="331"/>
      <c r="AG468" s="330"/>
      <c r="AH468" s="332"/>
      <c r="AI468" s="330"/>
      <c r="AJ468" s="332"/>
      <c r="AK468" s="330"/>
      <c r="AL468" s="330"/>
      <c r="AM468" s="330"/>
      <c r="AN468" s="330"/>
      <c r="AO468" s="330"/>
      <c r="AP468" s="323"/>
      <c r="AQ468" s="330"/>
      <c r="AR468" s="323"/>
      <c r="AS468" s="334" t="e">
        <v>#DIV/0!</v>
      </c>
      <c r="AT468" s="85"/>
      <c r="AU468" s="85"/>
      <c r="AV468" s="328" t="e">
        <f>VLOOKUP($AC468,[1]!デモテーブル[#All],3,FALSE)</f>
        <v>#N/A</v>
      </c>
      <c r="AW468" s="328" t="e">
        <f>VLOOKUP($AC468,[1]!デモテーブル[#All],4,FALSE)</f>
        <v>#N/A</v>
      </c>
      <c r="AX468" s="328" t="e">
        <f>VLOOKUP($AC468,[1]!デモテーブル[#All],5,FALSE)</f>
        <v>#N/A</v>
      </c>
      <c r="AY468" s="328" t="e">
        <f>VLOOKUP($AC468,[1]!デモテーブル[#All],6,FALSE)</f>
        <v>#N/A</v>
      </c>
      <c r="AZ468" s="328" t="e">
        <f>VLOOKUP($AC468,[1]!デモテーブル[#All],7,FALSE)</f>
        <v>#N/A</v>
      </c>
      <c r="BA468" s="328" t="e">
        <f>VLOOKUP($AC468,デモテーブル[#All],12,FALSE)</f>
        <v>#N/A</v>
      </c>
      <c r="BB468" s="328" t="e">
        <f>VLOOKUP($AC468,デモテーブル[#All],13,FALSE)</f>
        <v>#N/A</v>
      </c>
    </row>
    <row r="469" spans="2:54" x14ac:dyDescent="0.15">
      <c r="B469" s="76">
        <v>44819</v>
      </c>
      <c r="C469" s="164">
        <v>468</v>
      </c>
      <c r="D469" s="73" t="s">
        <v>181</v>
      </c>
      <c r="E469" s="328" t="s">
        <v>750</v>
      </c>
      <c r="H469" s="329" t="s">
        <v>89</v>
      </c>
      <c r="I469" s="329"/>
      <c r="J469" s="329"/>
      <c r="K469" s="329"/>
      <c r="L469" s="329"/>
      <c r="M469" s="329"/>
      <c r="N469" s="329"/>
      <c r="O469" s="329"/>
      <c r="Z469" s="33"/>
      <c r="AA469" s="33"/>
      <c r="AB469" s="330"/>
      <c r="AC469" s="335"/>
      <c r="AD469" s="330" t="e">
        <f>VLOOKUP($AC469,[1]!デモテーブル[#All],2,FALSE)</f>
        <v>#N/A</v>
      </c>
      <c r="AE469" s="330"/>
      <c r="AF469" s="331"/>
      <c r="AG469" s="330"/>
      <c r="AH469" s="332"/>
      <c r="AI469" s="330"/>
      <c r="AJ469" s="332"/>
      <c r="AK469" s="330"/>
      <c r="AL469" s="330"/>
      <c r="AM469" s="330"/>
      <c r="AN469" s="330"/>
      <c r="AO469" s="330"/>
      <c r="AP469" s="323"/>
      <c r="AQ469" s="330"/>
      <c r="AR469" s="323"/>
      <c r="AS469" s="334" t="e">
        <v>#DIV/0!</v>
      </c>
      <c r="AT469" s="85"/>
      <c r="AU469" s="85"/>
      <c r="AV469" s="328" t="e">
        <f>VLOOKUP($AC469,[1]!デモテーブル[#All],3,FALSE)</f>
        <v>#N/A</v>
      </c>
      <c r="AW469" s="328" t="e">
        <f>VLOOKUP($AC469,[1]!デモテーブル[#All],4,FALSE)</f>
        <v>#N/A</v>
      </c>
      <c r="AX469" s="328" t="e">
        <f>VLOOKUP($AC469,[1]!デモテーブル[#All],5,FALSE)</f>
        <v>#N/A</v>
      </c>
      <c r="AY469" s="328" t="e">
        <f>VLOOKUP($AC469,[1]!デモテーブル[#All],6,FALSE)</f>
        <v>#N/A</v>
      </c>
      <c r="AZ469" s="328" t="e">
        <f>VLOOKUP($AC469,[1]!デモテーブル[#All],7,FALSE)</f>
        <v>#N/A</v>
      </c>
      <c r="BA469" s="328" t="e">
        <f>VLOOKUP($AC469,デモテーブル[#All],12,FALSE)</f>
        <v>#N/A</v>
      </c>
      <c r="BB469" s="328" t="e">
        <f>VLOOKUP($AC469,デモテーブル[#All],13,FALSE)</f>
        <v>#N/A</v>
      </c>
    </row>
    <row r="470" spans="2:54" x14ac:dyDescent="0.15">
      <c r="B470" s="76">
        <v>44819</v>
      </c>
      <c r="C470" s="164">
        <v>469</v>
      </c>
      <c r="D470" s="73" t="s">
        <v>181</v>
      </c>
      <c r="E470" s="328" t="s">
        <v>750</v>
      </c>
      <c r="H470" s="329" t="s">
        <v>81</v>
      </c>
      <c r="I470" s="329"/>
      <c r="J470" s="329"/>
      <c r="K470" s="329"/>
      <c r="L470" s="329"/>
      <c r="M470" s="329"/>
      <c r="N470" s="329"/>
      <c r="O470" s="329"/>
      <c r="Z470" s="33"/>
      <c r="AA470" s="33"/>
      <c r="AB470" s="330"/>
      <c r="AC470" s="335"/>
      <c r="AD470" s="330" t="e">
        <f>VLOOKUP($AC470,[1]!デモテーブル[#All],2,FALSE)</f>
        <v>#N/A</v>
      </c>
      <c r="AE470" s="330"/>
      <c r="AF470" s="331"/>
      <c r="AG470" s="330"/>
      <c r="AH470" s="332"/>
      <c r="AI470" s="330"/>
      <c r="AJ470" s="332"/>
      <c r="AK470" s="330"/>
      <c r="AL470" s="330"/>
      <c r="AM470" s="330"/>
      <c r="AN470" s="330"/>
      <c r="AO470" s="330"/>
      <c r="AP470" s="323"/>
      <c r="AQ470" s="330"/>
      <c r="AR470" s="323"/>
      <c r="AS470" s="334" t="e">
        <v>#DIV/0!</v>
      </c>
      <c r="AT470" s="85"/>
      <c r="AU470" s="85"/>
      <c r="AV470" s="328" t="e">
        <f>VLOOKUP($AC470,[1]!デモテーブル[#All],3,FALSE)</f>
        <v>#N/A</v>
      </c>
      <c r="AW470" s="328" t="e">
        <f>VLOOKUP($AC470,[1]!デモテーブル[#All],4,FALSE)</f>
        <v>#N/A</v>
      </c>
      <c r="AX470" s="328" t="e">
        <f>VLOOKUP($AC470,[1]!デモテーブル[#All],5,FALSE)</f>
        <v>#N/A</v>
      </c>
      <c r="AY470" s="328" t="e">
        <f>VLOOKUP($AC470,[1]!デモテーブル[#All],6,FALSE)</f>
        <v>#N/A</v>
      </c>
      <c r="AZ470" s="328" t="e">
        <f>VLOOKUP($AC470,[1]!デモテーブル[#All],7,FALSE)</f>
        <v>#N/A</v>
      </c>
      <c r="BA470" s="328" t="e">
        <f>VLOOKUP($AC470,デモテーブル[#All],12,FALSE)</f>
        <v>#N/A</v>
      </c>
      <c r="BB470" s="328" t="e">
        <f>VLOOKUP($AC470,デモテーブル[#All],13,FALSE)</f>
        <v>#N/A</v>
      </c>
    </row>
    <row r="471" spans="2:54" x14ac:dyDescent="0.15">
      <c r="B471" s="76">
        <v>44819</v>
      </c>
      <c r="C471" s="164">
        <v>470</v>
      </c>
      <c r="D471" s="73" t="s">
        <v>181</v>
      </c>
      <c r="E471" s="328" t="s">
        <v>750</v>
      </c>
      <c r="H471" s="329" t="s">
        <v>809</v>
      </c>
      <c r="I471" s="329"/>
      <c r="J471" s="329"/>
      <c r="K471" s="329"/>
      <c r="L471" s="329"/>
      <c r="M471" s="329"/>
      <c r="N471" s="329"/>
      <c r="O471" s="329"/>
      <c r="Z471" s="33"/>
      <c r="AA471" s="33"/>
      <c r="AB471" s="330"/>
      <c r="AC471" s="335"/>
      <c r="AD471" s="330" t="e">
        <f>VLOOKUP($AC471,[1]!デモテーブル[#All],2,FALSE)</f>
        <v>#N/A</v>
      </c>
      <c r="AE471" s="330"/>
      <c r="AF471" s="331"/>
      <c r="AG471" s="330"/>
      <c r="AH471" s="332"/>
      <c r="AI471" s="330"/>
      <c r="AJ471" s="332"/>
      <c r="AK471" s="330"/>
      <c r="AL471" s="330"/>
      <c r="AM471" s="330"/>
      <c r="AN471" s="330"/>
      <c r="AO471" s="330"/>
      <c r="AP471" s="323"/>
      <c r="AQ471" s="330"/>
      <c r="AR471" s="323"/>
      <c r="AS471" s="334" t="e">
        <v>#DIV/0!</v>
      </c>
      <c r="AT471" s="85"/>
      <c r="AU471" s="85"/>
      <c r="AV471" s="328" t="e">
        <f>VLOOKUP($AC471,[1]!デモテーブル[#All],3,FALSE)</f>
        <v>#N/A</v>
      </c>
      <c r="AW471" s="328" t="e">
        <f>VLOOKUP($AC471,[1]!デモテーブル[#All],4,FALSE)</f>
        <v>#N/A</v>
      </c>
      <c r="AX471" s="328" t="e">
        <f>VLOOKUP($AC471,[1]!デモテーブル[#All],5,FALSE)</f>
        <v>#N/A</v>
      </c>
      <c r="AY471" s="328" t="e">
        <f>VLOOKUP($AC471,[1]!デモテーブル[#All],6,FALSE)</f>
        <v>#N/A</v>
      </c>
      <c r="AZ471" s="328" t="e">
        <f>VLOOKUP($AC471,[1]!デモテーブル[#All],7,FALSE)</f>
        <v>#N/A</v>
      </c>
      <c r="BA471" s="328" t="e">
        <f>VLOOKUP($AC471,デモテーブル[#All],12,FALSE)</f>
        <v>#N/A</v>
      </c>
      <c r="BB471" s="328" t="e">
        <f>VLOOKUP($AC471,デモテーブル[#All],13,FALSE)</f>
        <v>#N/A</v>
      </c>
    </row>
    <row r="472" spans="2:54" x14ac:dyDescent="0.15">
      <c r="B472" s="76">
        <v>44819</v>
      </c>
      <c r="C472" s="164">
        <v>471</v>
      </c>
      <c r="D472" s="73" t="s">
        <v>181</v>
      </c>
      <c r="E472" s="328" t="s">
        <v>750</v>
      </c>
      <c r="H472" s="329" t="s">
        <v>82</v>
      </c>
      <c r="I472" s="329"/>
      <c r="J472" s="329"/>
      <c r="K472" s="329"/>
      <c r="L472" s="329"/>
      <c r="M472" s="329"/>
      <c r="N472" s="329"/>
      <c r="O472" s="329"/>
      <c r="Z472" s="33"/>
      <c r="AA472" s="33"/>
      <c r="AB472" s="330"/>
      <c r="AC472" s="335"/>
      <c r="AD472" s="330" t="e">
        <f>VLOOKUP($AC472,[1]!デモテーブル[#All],2,FALSE)</f>
        <v>#N/A</v>
      </c>
      <c r="AE472" s="330"/>
      <c r="AF472" s="331"/>
      <c r="AG472" s="330"/>
      <c r="AH472" s="332"/>
      <c r="AI472" s="330"/>
      <c r="AJ472" s="332"/>
      <c r="AK472" s="330"/>
      <c r="AL472" s="330"/>
      <c r="AM472" s="330"/>
      <c r="AN472" s="330"/>
      <c r="AO472" s="330"/>
      <c r="AP472" s="323"/>
      <c r="AQ472" s="330"/>
      <c r="AR472" s="323"/>
      <c r="AS472" s="334" t="e">
        <v>#DIV/0!</v>
      </c>
      <c r="AT472" s="85"/>
      <c r="AU472" s="85"/>
      <c r="AV472" s="328" t="e">
        <f>VLOOKUP($AC472,[1]!デモテーブル[#All],3,FALSE)</f>
        <v>#N/A</v>
      </c>
      <c r="AW472" s="328" t="e">
        <f>VLOOKUP($AC472,[1]!デモテーブル[#All],4,FALSE)</f>
        <v>#N/A</v>
      </c>
      <c r="AX472" s="328" t="e">
        <f>VLOOKUP($AC472,[1]!デモテーブル[#All],5,FALSE)</f>
        <v>#N/A</v>
      </c>
      <c r="AY472" s="328" t="e">
        <f>VLOOKUP($AC472,[1]!デモテーブル[#All],6,FALSE)</f>
        <v>#N/A</v>
      </c>
      <c r="AZ472" s="328" t="e">
        <f>VLOOKUP($AC472,[1]!デモテーブル[#All],7,FALSE)</f>
        <v>#N/A</v>
      </c>
      <c r="BA472" s="328" t="e">
        <f>VLOOKUP($AC472,デモテーブル[#All],12,FALSE)</f>
        <v>#N/A</v>
      </c>
      <c r="BB472" s="328" t="e">
        <f>VLOOKUP($AC472,デモテーブル[#All],13,FALSE)</f>
        <v>#N/A</v>
      </c>
    </row>
    <row r="473" spans="2:54" x14ac:dyDescent="0.15">
      <c r="B473" s="76">
        <v>44819</v>
      </c>
      <c r="C473" s="164">
        <v>472</v>
      </c>
      <c r="D473" s="73" t="s">
        <v>181</v>
      </c>
      <c r="E473" s="328" t="s">
        <v>750</v>
      </c>
      <c r="H473" s="329" t="s">
        <v>810</v>
      </c>
      <c r="I473" s="329"/>
      <c r="J473" s="329"/>
      <c r="K473" s="329"/>
      <c r="L473" s="329"/>
      <c r="M473" s="329"/>
      <c r="N473" s="329"/>
      <c r="O473" s="329"/>
      <c r="Z473" s="33"/>
      <c r="AA473" s="33"/>
      <c r="AB473" s="330"/>
      <c r="AC473" s="335"/>
      <c r="AD473" s="330" t="e">
        <f>VLOOKUP($AC473,[1]!デモテーブル[#All],2,FALSE)</f>
        <v>#N/A</v>
      </c>
      <c r="AE473" s="330"/>
      <c r="AF473" s="331"/>
      <c r="AG473" s="330"/>
      <c r="AH473" s="332"/>
      <c r="AI473" s="330"/>
      <c r="AJ473" s="332"/>
      <c r="AK473" s="330"/>
      <c r="AL473" s="330"/>
      <c r="AM473" s="330"/>
      <c r="AN473" s="330"/>
      <c r="AO473" s="330"/>
      <c r="AP473" s="323"/>
      <c r="AQ473" s="330"/>
      <c r="AR473" s="323"/>
      <c r="AS473" s="334" t="e">
        <v>#DIV/0!</v>
      </c>
      <c r="AT473" s="85"/>
      <c r="AU473" s="85"/>
      <c r="AV473" s="328" t="e">
        <f>VLOOKUP($AC473,[1]!デモテーブル[#All],3,FALSE)</f>
        <v>#N/A</v>
      </c>
      <c r="AW473" s="328" t="e">
        <f>VLOOKUP($AC473,[1]!デモテーブル[#All],4,FALSE)</f>
        <v>#N/A</v>
      </c>
      <c r="AX473" s="328" t="e">
        <f>VLOOKUP($AC473,[1]!デモテーブル[#All],5,FALSE)</f>
        <v>#N/A</v>
      </c>
      <c r="AY473" s="328" t="e">
        <f>VLOOKUP($AC473,[1]!デモテーブル[#All],6,FALSE)</f>
        <v>#N/A</v>
      </c>
      <c r="AZ473" s="328" t="e">
        <f>VLOOKUP($AC473,[1]!デモテーブル[#All],7,FALSE)</f>
        <v>#N/A</v>
      </c>
      <c r="BA473" s="328" t="e">
        <f>VLOOKUP($AC473,デモテーブル[#All],12,FALSE)</f>
        <v>#N/A</v>
      </c>
      <c r="BB473" s="328" t="e">
        <f>VLOOKUP($AC473,デモテーブル[#All],13,FALSE)</f>
        <v>#N/A</v>
      </c>
    </row>
    <row r="474" spans="2:54" x14ac:dyDescent="0.15">
      <c r="B474" s="76">
        <v>44819</v>
      </c>
      <c r="C474" s="164">
        <v>473</v>
      </c>
      <c r="D474" s="73" t="s">
        <v>181</v>
      </c>
      <c r="E474" s="328" t="s">
        <v>750</v>
      </c>
      <c r="H474" s="329" t="s">
        <v>90</v>
      </c>
      <c r="I474" s="329"/>
      <c r="J474" s="329"/>
      <c r="K474" s="329"/>
      <c r="L474" s="329"/>
      <c r="M474" s="329"/>
      <c r="N474" s="329"/>
      <c r="O474" s="329"/>
      <c r="Z474" s="33"/>
      <c r="AA474" s="33"/>
      <c r="AB474" s="330"/>
      <c r="AC474" s="10" t="str">
        <f>IF(H475="","",TEXT(H475,"@"))</f>
        <v>3597</v>
      </c>
      <c r="AD474" s="330" t="str">
        <f>VLOOKUP($AC474,[1]!デモテーブル[#All],2,FALSE)</f>
        <v>自重堂</v>
      </c>
      <c r="AE474" s="330" t="s">
        <v>15</v>
      </c>
      <c r="AF474" s="331">
        <f>AP474/AJ474</f>
        <v>7</v>
      </c>
      <c r="AG474" s="330"/>
      <c r="AH474" s="332">
        <f>(AP474-AR474)/AF474</f>
        <v>5975</v>
      </c>
      <c r="AI474" s="330"/>
      <c r="AJ474" s="333">
        <f>VLOOKUP($AC474,テーブル6[#All],5,FALSE)</f>
        <v>6230</v>
      </c>
      <c r="AK474" s="330"/>
      <c r="AL474" s="330"/>
      <c r="AM474" s="330"/>
      <c r="AN474" s="330"/>
      <c r="AO474" s="330"/>
      <c r="AP474" s="323">
        <f>IF(H478="","",VALUE(LEFT(H478,FIND("円",H478)-1)))</f>
        <v>43610</v>
      </c>
      <c r="AQ474" s="330"/>
      <c r="AR474" s="323">
        <f>IF(H480="","",VALUE(LEFT(H480,FIND("円",H480)-1)))</f>
        <v>1785</v>
      </c>
      <c r="AS474" s="334">
        <f t="shared" ref="AS474" si="84">AR474/(AP474-AR474)</f>
        <v>4.2677824267782424E-2</v>
      </c>
      <c r="AT474" s="85"/>
      <c r="AU474" s="85"/>
      <c r="AV474" s="328" t="str">
        <f>VLOOKUP($AC474,[1]!デモテーブル[#All],3,FALSE)</f>
        <v>1株式・投信等</v>
      </c>
      <c r="AW474" s="328" t="str">
        <f>VLOOKUP($AC474,[1]!デモテーブル[#All],4,FALSE)</f>
        <v>1株式</v>
      </c>
      <c r="AX474" s="328" t="str">
        <f>VLOOKUP($AC474,[1]!デモテーブル[#All],5,FALSE)</f>
        <v>製造業</v>
      </c>
      <c r="AY474" s="328" t="str">
        <f>VLOOKUP($AC474,[1]!デモテーブル[#All],6,FALSE)</f>
        <v>製造業・繊維製品</v>
      </c>
      <c r="AZ474" s="328" t="str">
        <f>VLOOKUP($AC474,[1]!デモテーブル[#All],7,FALSE)</f>
        <v>01 日本円</v>
      </c>
      <c r="BA474" s="328" t="str">
        <f>VLOOKUP($AC474,デモテーブル[#All],12,FALSE)</f>
        <v>リスク・なし</v>
      </c>
      <c r="BB474" s="328" t="str">
        <f>VLOOKUP($AC474,デモテーブル[#All],13,FALSE)</f>
        <v>リスク・有</v>
      </c>
    </row>
    <row r="475" spans="2:54" x14ac:dyDescent="0.15">
      <c r="B475" s="76">
        <v>44819</v>
      </c>
      <c r="C475" s="164">
        <v>474</v>
      </c>
      <c r="D475" s="73" t="s">
        <v>181</v>
      </c>
      <c r="E475" s="328" t="s">
        <v>750</v>
      </c>
      <c r="H475" s="329">
        <v>3597</v>
      </c>
      <c r="I475" s="329"/>
      <c r="J475" s="329"/>
      <c r="K475" s="329"/>
      <c r="L475" s="329"/>
      <c r="M475" s="329"/>
      <c r="N475" s="329"/>
      <c r="O475" s="329"/>
      <c r="Z475" s="33"/>
      <c r="AA475" s="33"/>
      <c r="AB475" s="330"/>
      <c r="AC475" s="335"/>
      <c r="AD475" s="330" t="e">
        <f>VLOOKUP($AC475,[1]!デモテーブル[#All],2,FALSE)</f>
        <v>#N/A</v>
      </c>
      <c r="AE475" s="330"/>
      <c r="AF475" s="331"/>
      <c r="AG475" s="330"/>
      <c r="AH475" s="332"/>
      <c r="AI475" s="330"/>
      <c r="AJ475" s="332"/>
      <c r="AK475" s="330"/>
      <c r="AL475" s="330"/>
      <c r="AM475" s="330"/>
      <c r="AN475" s="330"/>
      <c r="AO475" s="330"/>
      <c r="AP475" s="323"/>
      <c r="AQ475" s="330"/>
      <c r="AR475" s="323"/>
      <c r="AS475" s="334" t="e">
        <v>#DIV/0!</v>
      </c>
      <c r="AT475" s="85"/>
      <c r="AU475" s="85"/>
      <c r="AV475" s="328" t="e">
        <f>VLOOKUP($AC475,[1]!デモテーブル[#All],3,FALSE)</f>
        <v>#N/A</v>
      </c>
      <c r="AW475" s="328" t="e">
        <f>VLOOKUP($AC475,[1]!デモテーブル[#All],4,FALSE)</f>
        <v>#N/A</v>
      </c>
      <c r="AX475" s="328" t="e">
        <f>VLOOKUP($AC475,[1]!デモテーブル[#All],5,FALSE)</f>
        <v>#N/A</v>
      </c>
      <c r="AY475" s="328" t="e">
        <f>VLOOKUP($AC475,[1]!デモテーブル[#All],6,FALSE)</f>
        <v>#N/A</v>
      </c>
      <c r="AZ475" s="328" t="e">
        <f>VLOOKUP($AC475,[1]!デモテーブル[#All],7,FALSE)</f>
        <v>#N/A</v>
      </c>
      <c r="BA475" s="328" t="e">
        <f>VLOOKUP($AC475,デモテーブル[#All],12,FALSE)</f>
        <v>#N/A</v>
      </c>
      <c r="BB475" s="328" t="e">
        <f>VLOOKUP($AC475,デモテーブル[#All],13,FALSE)</f>
        <v>#N/A</v>
      </c>
    </row>
    <row r="476" spans="2:54" x14ac:dyDescent="0.15">
      <c r="B476" s="76">
        <v>44819</v>
      </c>
      <c r="C476" s="164">
        <v>475</v>
      </c>
      <c r="D476" s="73" t="s">
        <v>181</v>
      </c>
      <c r="E476" s="328" t="s">
        <v>750</v>
      </c>
      <c r="H476" s="329" t="s">
        <v>90</v>
      </c>
      <c r="I476" s="329"/>
      <c r="J476" s="329"/>
      <c r="K476" s="329"/>
      <c r="L476" s="329"/>
      <c r="M476" s="329"/>
      <c r="N476" s="329"/>
      <c r="O476" s="329"/>
      <c r="Z476" s="33"/>
      <c r="AA476" s="33"/>
      <c r="AB476" s="330"/>
      <c r="AC476" s="335"/>
      <c r="AD476" s="330" t="e">
        <f>VLOOKUP($AC476,[1]!デモテーブル[#All],2,FALSE)</f>
        <v>#N/A</v>
      </c>
      <c r="AE476" s="330"/>
      <c r="AF476" s="331"/>
      <c r="AG476" s="330"/>
      <c r="AH476" s="332"/>
      <c r="AI476" s="330"/>
      <c r="AJ476" s="332"/>
      <c r="AK476" s="330"/>
      <c r="AL476" s="330"/>
      <c r="AM476" s="330"/>
      <c r="AN476" s="330"/>
      <c r="AO476" s="330"/>
      <c r="AP476" s="323"/>
      <c r="AQ476" s="330"/>
      <c r="AR476" s="323"/>
      <c r="AS476" s="334" t="e">
        <v>#DIV/0!</v>
      </c>
      <c r="AT476" s="85"/>
      <c r="AU476" s="85"/>
      <c r="AV476" s="328" t="e">
        <f>VLOOKUP($AC476,[1]!デモテーブル[#All],3,FALSE)</f>
        <v>#N/A</v>
      </c>
      <c r="AW476" s="328" t="e">
        <f>VLOOKUP($AC476,[1]!デモテーブル[#All],4,FALSE)</f>
        <v>#N/A</v>
      </c>
      <c r="AX476" s="328" t="e">
        <f>VLOOKUP($AC476,[1]!デモテーブル[#All],5,FALSE)</f>
        <v>#N/A</v>
      </c>
      <c r="AY476" s="328" t="e">
        <f>VLOOKUP($AC476,[1]!デモテーブル[#All],6,FALSE)</f>
        <v>#N/A</v>
      </c>
      <c r="AZ476" s="328" t="e">
        <f>VLOOKUP($AC476,[1]!デモテーブル[#All],7,FALSE)</f>
        <v>#N/A</v>
      </c>
      <c r="BA476" s="328" t="e">
        <f>VLOOKUP($AC476,デモテーブル[#All],12,FALSE)</f>
        <v>#N/A</v>
      </c>
      <c r="BB476" s="328" t="e">
        <f>VLOOKUP($AC476,デモテーブル[#All],13,FALSE)</f>
        <v>#N/A</v>
      </c>
    </row>
    <row r="477" spans="2:54" x14ac:dyDescent="0.15">
      <c r="B477" s="76">
        <v>44819</v>
      </c>
      <c r="C477" s="164">
        <v>476</v>
      </c>
      <c r="D477" s="73" t="s">
        <v>181</v>
      </c>
      <c r="E477" s="328" t="s">
        <v>750</v>
      </c>
      <c r="H477" s="329" t="s">
        <v>81</v>
      </c>
      <c r="I477" s="329"/>
      <c r="J477" s="329"/>
      <c r="K477" s="329"/>
      <c r="L477" s="329"/>
      <c r="M477" s="329"/>
      <c r="N477" s="329"/>
      <c r="O477" s="329"/>
      <c r="Z477" s="33"/>
      <c r="AA477" s="33"/>
      <c r="AB477" s="330"/>
      <c r="AC477" s="335"/>
      <c r="AD477" s="330" t="e">
        <f>VLOOKUP($AC477,[1]!デモテーブル[#All],2,FALSE)</f>
        <v>#N/A</v>
      </c>
      <c r="AE477" s="330"/>
      <c r="AF477" s="331"/>
      <c r="AG477" s="330"/>
      <c r="AH477" s="332"/>
      <c r="AI477" s="330"/>
      <c r="AJ477" s="332"/>
      <c r="AK477" s="330"/>
      <c r="AL477" s="330"/>
      <c r="AM477" s="330"/>
      <c r="AN477" s="330"/>
      <c r="AO477" s="330"/>
      <c r="AP477" s="323"/>
      <c r="AQ477" s="330"/>
      <c r="AR477" s="323"/>
      <c r="AS477" s="334" t="e">
        <v>#DIV/0!</v>
      </c>
      <c r="AT477" s="85"/>
      <c r="AU477" s="85"/>
      <c r="AV477" s="328" t="e">
        <f>VLOOKUP($AC477,[1]!デモテーブル[#All],3,FALSE)</f>
        <v>#N/A</v>
      </c>
      <c r="AW477" s="328" t="e">
        <f>VLOOKUP($AC477,[1]!デモテーブル[#All],4,FALSE)</f>
        <v>#N/A</v>
      </c>
      <c r="AX477" s="328" t="e">
        <f>VLOOKUP($AC477,[1]!デモテーブル[#All],5,FALSE)</f>
        <v>#N/A</v>
      </c>
      <c r="AY477" s="328" t="e">
        <f>VLOOKUP($AC477,[1]!デモテーブル[#All],6,FALSE)</f>
        <v>#N/A</v>
      </c>
      <c r="AZ477" s="328" t="e">
        <f>VLOOKUP($AC477,[1]!デモテーブル[#All],7,FALSE)</f>
        <v>#N/A</v>
      </c>
      <c r="BA477" s="328" t="e">
        <f>VLOOKUP($AC477,デモテーブル[#All],12,FALSE)</f>
        <v>#N/A</v>
      </c>
      <c r="BB477" s="328" t="e">
        <f>VLOOKUP($AC477,デモテーブル[#All],13,FALSE)</f>
        <v>#N/A</v>
      </c>
    </row>
    <row r="478" spans="2:54" x14ac:dyDescent="0.15">
      <c r="B478" s="76">
        <v>44819</v>
      </c>
      <c r="C478" s="164">
        <v>477</v>
      </c>
      <c r="D478" s="73" t="s">
        <v>181</v>
      </c>
      <c r="E478" s="328" t="s">
        <v>750</v>
      </c>
      <c r="H478" s="329" t="s">
        <v>811</v>
      </c>
      <c r="I478" s="329"/>
      <c r="J478" s="329"/>
      <c r="K478" s="329"/>
      <c r="L478" s="329"/>
      <c r="M478" s="329"/>
      <c r="N478" s="329"/>
      <c r="O478" s="329"/>
      <c r="Z478" s="33"/>
      <c r="AA478" s="33"/>
      <c r="AB478" s="330"/>
      <c r="AC478" s="335"/>
      <c r="AD478" s="330" t="e">
        <f>VLOOKUP($AC478,[1]!デモテーブル[#All],2,FALSE)</f>
        <v>#N/A</v>
      </c>
      <c r="AE478" s="330"/>
      <c r="AF478" s="331"/>
      <c r="AG478" s="330"/>
      <c r="AH478" s="332"/>
      <c r="AI478" s="330"/>
      <c r="AJ478" s="332"/>
      <c r="AK478" s="330"/>
      <c r="AL478" s="330"/>
      <c r="AM478" s="330"/>
      <c r="AN478" s="330"/>
      <c r="AO478" s="330"/>
      <c r="AP478" s="323"/>
      <c r="AQ478" s="330"/>
      <c r="AR478" s="323"/>
      <c r="AS478" s="334" t="e">
        <v>#DIV/0!</v>
      </c>
      <c r="AT478" s="85"/>
      <c r="AU478" s="85"/>
      <c r="AV478" s="328" t="e">
        <f>VLOOKUP($AC478,[1]!デモテーブル[#All],3,FALSE)</f>
        <v>#N/A</v>
      </c>
      <c r="AW478" s="328" t="e">
        <f>VLOOKUP($AC478,[1]!デモテーブル[#All],4,FALSE)</f>
        <v>#N/A</v>
      </c>
      <c r="AX478" s="328" t="e">
        <f>VLOOKUP($AC478,[1]!デモテーブル[#All],5,FALSE)</f>
        <v>#N/A</v>
      </c>
      <c r="AY478" s="328" t="e">
        <f>VLOOKUP($AC478,[1]!デモテーブル[#All],6,FALSE)</f>
        <v>#N/A</v>
      </c>
      <c r="AZ478" s="328" t="e">
        <f>VLOOKUP($AC478,[1]!デモテーブル[#All],7,FALSE)</f>
        <v>#N/A</v>
      </c>
      <c r="BA478" s="328" t="e">
        <f>VLOOKUP($AC478,デモテーブル[#All],12,FALSE)</f>
        <v>#N/A</v>
      </c>
      <c r="BB478" s="328" t="e">
        <f>VLOOKUP($AC478,デモテーブル[#All],13,FALSE)</f>
        <v>#N/A</v>
      </c>
    </row>
    <row r="479" spans="2:54" x14ac:dyDescent="0.15">
      <c r="B479" s="76">
        <v>44819</v>
      </c>
      <c r="C479" s="164">
        <v>478</v>
      </c>
      <c r="D479" s="73" t="s">
        <v>181</v>
      </c>
      <c r="E479" s="328" t="s">
        <v>750</v>
      </c>
      <c r="H479" s="329" t="s">
        <v>82</v>
      </c>
      <c r="I479" s="329"/>
      <c r="J479" s="329"/>
      <c r="K479" s="329"/>
      <c r="L479" s="329"/>
      <c r="M479" s="329"/>
      <c r="N479" s="329"/>
      <c r="O479" s="329"/>
      <c r="Z479" s="33"/>
      <c r="AA479" s="33"/>
      <c r="AB479" s="330"/>
      <c r="AC479" s="335"/>
      <c r="AD479" s="330" t="e">
        <f>VLOOKUP($AC479,[1]!デモテーブル[#All],2,FALSE)</f>
        <v>#N/A</v>
      </c>
      <c r="AE479" s="330"/>
      <c r="AF479" s="331"/>
      <c r="AG479" s="330"/>
      <c r="AH479" s="332"/>
      <c r="AI479" s="330"/>
      <c r="AJ479" s="332"/>
      <c r="AK479" s="330"/>
      <c r="AL479" s="330"/>
      <c r="AM479" s="330"/>
      <c r="AN479" s="330"/>
      <c r="AO479" s="330"/>
      <c r="AP479" s="323"/>
      <c r="AQ479" s="330"/>
      <c r="AR479" s="323"/>
      <c r="AS479" s="334" t="e">
        <v>#DIV/0!</v>
      </c>
      <c r="AT479" s="85"/>
      <c r="AU479" s="85"/>
      <c r="AV479" s="328" t="e">
        <f>VLOOKUP($AC479,[1]!デモテーブル[#All],3,FALSE)</f>
        <v>#N/A</v>
      </c>
      <c r="AW479" s="328" t="e">
        <f>VLOOKUP($AC479,[1]!デモテーブル[#All],4,FALSE)</f>
        <v>#N/A</v>
      </c>
      <c r="AX479" s="328" t="e">
        <f>VLOOKUP($AC479,[1]!デモテーブル[#All],5,FALSE)</f>
        <v>#N/A</v>
      </c>
      <c r="AY479" s="328" t="e">
        <f>VLOOKUP($AC479,[1]!デモテーブル[#All],6,FALSE)</f>
        <v>#N/A</v>
      </c>
      <c r="AZ479" s="328" t="e">
        <f>VLOOKUP($AC479,[1]!デモテーブル[#All],7,FALSE)</f>
        <v>#N/A</v>
      </c>
      <c r="BA479" s="328" t="e">
        <f>VLOOKUP($AC479,デモテーブル[#All],12,FALSE)</f>
        <v>#N/A</v>
      </c>
      <c r="BB479" s="328" t="e">
        <f>VLOOKUP($AC479,デモテーブル[#All],13,FALSE)</f>
        <v>#N/A</v>
      </c>
    </row>
    <row r="480" spans="2:54" x14ac:dyDescent="0.15">
      <c r="B480" s="76">
        <v>44819</v>
      </c>
      <c r="C480" s="164">
        <v>479</v>
      </c>
      <c r="D480" s="73" t="s">
        <v>181</v>
      </c>
      <c r="E480" s="328" t="s">
        <v>750</v>
      </c>
      <c r="H480" s="329" t="s">
        <v>812</v>
      </c>
      <c r="I480" s="329"/>
      <c r="J480" s="329"/>
      <c r="K480" s="329"/>
      <c r="L480" s="329"/>
      <c r="M480" s="329"/>
      <c r="N480" s="329"/>
      <c r="O480" s="329"/>
      <c r="Z480" s="33"/>
      <c r="AA480" s="33"/>
      <c r="AB480" s="330"/>
      <c r="AC480" s="335"/>
      <c r="AD480" s="330" t="e">
        <f>VLOOKUP($AC480,[1]!デモテーブル[#All],2,FALSE)</f>
        <v>#N/A</v>
      </c>
      <c r="AE480" s="330"/>
      <c r="AF480" s="331"/>
      <c r="AG480" s="330"/>
      <c r="AH480" s="332"/>
      <c r="AI480" s="330"/>
      <c r="AJ480" s="332"/>
      <c r="AK480" s="330"/>
      <c r="AL480" s="330"/>
      <c r="AM480" s="330"/>
      <c r="AN480" s="330"/>
      <c r="AO480" s="330"/>
      <c r="AP480" s="323"/>
      <c r="AQ480" s="330"/>
      <c r="AR480" s="323"/>
      <c r="AS480" s="334" t="e">
        <v>#DIV/0!</v>
      </c>
      <c r="AT480" s="85"/>
      <c r="AU480" s="85"/>
      <c r="AV480" s="328" t="e">
        <f>VLOOKUP($AC480,[1]!デモテーブル[#All],3,FALSE)</f>
        <v>#N/A</v>
      </c>
      <c r="AW480" s="328" t="e">
        <f>VLOOKUP($AC480,[1]!デモテーブル[#All],4,FALSE)</f>
        <v>#N/A</v>
      </c>
      <c r="AX480" s="328" t="e">
        <f>VLOOKUP($AC480,[1]!デモテーブル[#All],5,FALSE)</f>
        <v>#N/A</v>
      </c>
      <c r="AY480" s="328" t="e">
        <f>VLOOKUP($AC480,[1]!デモテーブル[#All],6,FALSE)</f>
        <v>#N/A</v>
      </c>
      <c r="AZ480" s="328" t="e">
        <f>VLOOKUP($AC480,[1]!デモテーブル[#All],7,FALSE)</f>
        <v>#N/A</v>
      </c>
      <c r="BA480" s="328" t="e">
        <f>VLOOKUP($AC480,デモテーブル[#All],12,FALSE)</f>
        <v>#N/A</v>
      </c>
      <c r="BB480" s="328" t="e">
        <f>VLOOKUP($AC480,デモテーブル[#All],13,FALSE)</f>
        <v>#N/A</v>
      </c>
    </row>
    <row r="481" spans="2:54" x14ac:dyDescent="0.15">
      <c r="B481" s="76">
        <v>44819</v>
      </c>
      <c r="C481" s="164">
        <v>480</v>
      </c>
      <c r="D481" s="73" t="s">
        <v>181</v>
      </c>
      <c r="E481" s="328" t="s">
        <v>750</v>
      </c>
      <c r="H481" s="329" t="s">
        <v>91</v>
      </c>
      <c r="I481" s="329"/>
      <c r="J481" s="329"/>
      <c r="K481" s="329"/>
      <c r="L481" s="329"/>
      <c r="M481" s="329"/>
      <c r="N481" s="329"/>
      <c r="O481" s="329"/>
      <c r="Z481" s="33"/>
      <c r="AA481" s="33"/>
      <c r="AB481" s="330"/>
      <c r="AC481" s="10" t="str">
        <f>IF(H482="","",TEXT(H482,"@"))</f>
        <v>3763</v>
      </c>
      <c r="AD481" s="330" t="str">
        <f>VLOOKUP($AC481,[1]!デモテーブル[#All],2,FALSE)</f>
        <v>プロシップ</v>
      </c>
      <c r="AE481" s="330" t="s">
        <v>15</v>
      </c>
      <c r="AF481" s="331">
        <f>AP481/AJ481</f>
        <v>8</v>
      </c>
      <c r="AG481" s="330"/>
      <c r="AH481" s="332">
        <f>(AP481-AR481)/AF481</f>
        <v>1069</v>
      </c>
      <c r="AI481" s="330"/>
      <c r="AJ481" s="333">
        <f>VLOOKUP($AC481,テーブル6[#All],5,FALSE)</f>
        <v>1430</v>
      </c>
      <c r="AK481" s="330"/>
      <c r="AL481" s="330"/>
      <c r="AM481" s="330"/>
      <c r="AN481" s="330"/>
      <c r="AO481" s="330"/>
      <c r="AP481" s="323">
        <f>IF(H485="","",VALUE(LEFT(H485,FIND("円",H485)-1)))</f>
        <v>11440</v>
      </c>
      <c r="AQ481" s="330"/>
      <c r="AR481" s="323">
        <f>IF(H487="","",VALUE(LEFT(H487,FIND("円",H487)-1)))</f>
        <v>2888</v>
      </c>
      <c r="AS481" s="334">
        <f t="shared" ref="AS481" si="85">AR481/(AP481-AR481)</f>
        <v>0.33769878391019642</v>
      </c>
      <c r="AT481" s="85"/>
      <c r="AU481" s="85"/>
      <c r="AV481" s="328" t="str">
        <f>VLOOKUP($AC481,[1]!デモテーブル[#All],3,FALSE)</f>
        <v>1株式・投信等</v>
      </c>
      <c r="AW481" s="328" t="str">
        <f>VLOOKUP($AC481,[1]!デモテーブル[#All],4,FALSE)</f>
        <v>1株式</v>
      </c>
      <c r="AX481" s="328" t="str">
        <f>VLOOKUP($AC481,[1]!デモテーブル[#All],5,FALSE)</f>
        <v>情報・通信</v>
      </c>
      <c r="AY481" s="328" t="str">
        <f>VLOOKUP($AC481,[1]!デモテーブル[#All],6,FALSE)</f>
        <v>情報・通信</v>
      </c>
      <c r="AZ481" s="328" t="str">
        <f>VLOOKUP($AC481,[1]!デモテーブル[#All],7,FALSE)</f>
        <v>01 日本円</v>
      </c>
      <c r="BA481" s="328" t="str">
        <f>VLOOKUP($AC481,デモテーブル[#All],12,FALSE)</f>
        <v>リスク・なし</v>
      </c>
      <c r="BB481" s="328" t="str">
        <f>VLOOKUP($AC481,デモテーブル[#All],13,FALSE)</f>
        <v>リスク・有</v>
      </c>
    </row>
    <row r="482" spans="2:54" x14ac:dyDescent="0.15">
      <c r="B482" s="76">
        <v>44819</v>
      </c>
      <c r="C482" s="164">
        <v>481</v>
      </c>
      <c r="D482" s="73" t="s">
        <v>181</v>
      </c>
      <c r="E482" s="328" t="s">
        <v>750</v>
      </c>
      <c r="H482" s="329">
        <v>3763</v>
      </c>
      <c r="I482" s="329"/>
      <c r="J482" s="329"/>
      <c r="K482" s="329"/>
      <c r="L482" s="329"/>
      <c r="M482" s="329"/>
      <c r="N482" s="329"/>
      <c r="O482" s="329"/>
      <c r="Z482" s="33"/>
      <c r="AA482" s="33"/>
      <c r="AB482" s="330"/>
      <c r="AC482" s="335"/>
      <c r="AD482" s="330" t="e">
        <f>VLOOKUP($AC482,[1]!デモテーブル[#All],2,FALSE)</f>
        <v>#N/A</v>
      </c>
      <c r="AE482" s="330"/>
      <c r="AF482" s="331"/>
      <c r="AG482" s="330"/>
      <c r="AH482" s="332"/>
      <c r="AI482" s="330"/>
      <c r="AJ482" s="332"/>
      <c r="AK482" s="330"/>
      <c r="AL482" s="330"/>
      <c r="AM482" s="330"/>
      <c r="AN482" s="330"/>
      <c r="AO482" s="330"/>
      <c r="AP482" s="323"/>
      <c r="AQ482" s="330"/>
      <c r="AR482" s="323"/>
      <c r="AS482" s="334" t="e">
        <v>#DIV/0!</v>
      </c>
      <c r="AT482" s="85"/>
      <c r="AU482" s="85"/>
      <c r="AV482" s="328" t="e">
        <f>VLOOKUP($AC482,[1]!デモテーブル[#All],3,FALSE)</f>
        <v>#N/A</v>
      </c>
      <c r="AW482" s="328" t="e">
        <f>VLOOKUP($AC482,[1]!デモテーブル[#All],4,FALSE)</f>
        <v>#N/A</v>
      </c>
      <c r="AX482" s="328" t="e">
        <f>VLOOKUP($AC482,[1]!デモテーブル[#All],5,FALSE)</f>
        <v>#N/A</v>
      </c>
      <c r="AY482" s="328" t="e">
        <f>VLOOKUP($AC482,[1]!デモテーブル[#All],6,FALSE)</f>
        <v>#N/A</v>
      </c>
      <c r="AZ482" s="328" t="e">
        <f>VLOOKUP($AC482,[1]!デモテーブル[#All],7,FALSE)</f>
        <v>#N/A</v>
      </c>
      <c r="BA482" s="328" t="e">
        <f>VLOOKUP($AC482,デモテーブル[#All],12,FALSE)</f>
        <v>#N/A</v>
      </c>
      <c r="BB482" s="328" t="e">
        <f>VLOOKUP($AC482,デモテーブル[#All],13,FALSE)</f>
        <v>#N/A</v>
      </c>
    </row>
    <row r="483" spans="2:54" x14ac:dyDescent="0.15">
      <c r="B483" s="76">
        <v>44819</v>
      </c>
      <c r="C483" s="164">
        <v>482</v>
      </c>
      <c r="D483" s="73" t="s">
        <v>181</v>
      </c>
      <c r="E483" s="328" t="s">
        <v>750</v>
      </c>
      <c r="H483" s="329" t="s">
        <v>91</v>
      </c>
      <c r="I483" s="329"/>
      <c r="J483" s="329"/>
      <c r="K483" s="329"/>
      <c r="L483" s="329"/>
      <c r="M483" s="329"/>
      <c r="N483" s="329"/>
      <c r="O483" s="329"/>
      <c r="Z483" s="33"/>
      <c r="AA483" s="33"/>
      <c r="AB483" s="330"/>
      <c r="AC483" s="335"/>
      <c r="AD483" s="330" t="e">
        <f>VLOOKUP($AC483,[1]!デモテーブル[#All],2,FALSE)</f>
        <v>#N/A</v>
      </c>
      <c r="AE483" s="330"/>
      <c r="AF483" s="331"/>
      <c r="AG483" s="330"/>
      <c r="AH483" s="332"/>
      <c r="AI483" s="330"/>
      <c r="AJ483" s="332"/>
      <c r="AK483" s="330"/>
      <c r="AL483" s="330"/>
      <c r="AM483" s="330"/>
      <c r="AN483" s="330"/>
      <c r="AO483" s="330"/>
      <c r="AP483" s="323"/>
      <c r="AQ483" s="330"/>
      <c r="AR483" s="323"/>
      <c r="AS483" s="334" t="e">
        <v>#DIV/0!</v>
      </c>
      <c r="AT483" s="85"/>
      <c r="AU483" s="85"/>
      <c r="AV483" s="328" t="e">
        <f>VLOOKUP($AC483,[1]!デモテーブル[#All],3,FALSE)</f>
        <v>#N/A</v>
      </c>
      <c r="AW483" s="328" t="e">
        <f>VLOOKUP($AC483,[1]!デモテーブル[#All],4,FALSE)</f>
        <v>#N/A</v>
      </c>
      <c r="AX483" s="328" t="e">
        <f>VLOOKUP($AC483,[1]!デモテーブル[#All],5,FALSE)</f>
        <v>#N/A</v>
      </c>
      <c r="AY483" s="328" t="e">
        <f>VLOOKUP($AC483,[1]!デモテーブル[#All],6,FALSE)</f>
        <v>#N/A</v>
      </c>
      <c r="AZ483" s="328" t="e">
        <f>VLOOKUP($AC483,[1]!デモテーブル[#All],7,FALSE)</f>
        <v>#N/A</v>
      </c>
      <c r="BA483" s="328" t="e">
        <f>VLOOKUP($AC483,デモテーブル[#All],12,FALSE)</f>
        <v>#N/A</v>
      </c>
      <c r="BB483" s="328" t="e">
        <f>VLOOKUP($AC483,デモテーブル[#All],13,FALSE)</f>
        <v>#N/A</v>
      </c>
    </row>
    <row r="484" spans="2:54" x14ac:dyDescent="0.15">
      <c r="B484" s="76">
        <v>44819</v>
      </c>
      <c r="C484" s="164">
        <v>483</v>
      </c>
      <c r="D484" s="73" t="s">
        <v>181</v>
      </c>
      <c r="E484" s="328" t="s">
        <v>750</v>
      </c>
      <c r="H484" s="329" t="s">
        <v>81</v>
      </c>
      <c r="I484" s="329"/>
      <c r="J484" s="329"/>
      <c r="K484" s="329"/>
      <c r="L484" s="329"/>
      <c r="M484" s="329"/>
      <c r="N484" s="329"/>
      <c r="O484" s="329"/>
      <c r="Z484" s="33"/>
      <c r="AA484" s="33"/>
      <c r="AB484" s="330"/>
      <c r="AC484" s="335"/>
      <c r="AD484" s="330" t="e">
        <f>VLOOKUP($AC484,[1]!デモテーブル[#All],2,FALSE)</f>
        <v>#N/A</v>
      </c>
      <c r="AE484" s="330"/>
      <c r="AF484" s="331"/>
      <c r="AG484" s="330"/>
      <c r="AH484" s="332"/>
      <c r="AI484" s="330"/>
      <c r="AJ484" s="332"/>
      <c r="AK484" s="330"/>
      <c r="AL484" s="330"/>
      <c r="AM484" s="330"/>
      <c r="AN484" s="330"/>
      <c r="AO484" s="330"/>
      <c r="AP484" s="323"/>
      <c r="AQ484" s="330"/>
      <c r="AR484" s="323"/>
      <c r="AS484" s="334" t="e">
        <v>#DIV/0!</v>
      </c>
      <c r="AT484" s="85"/>
      <c r="AU484" s="85"/>
      <c r="AV484" s="328" t="e">
        <f>VLOOKUP($AC484,[1]!デモテーブル[#All],3,FALSE)</f>
        <v>#N/A</v>
      </c>
      <c r="AW484" s="328" t="e">
        <f>VLOOKUP($AC484,[1]!デモテーブル[#All],4,FALSE)</f>
        <v>#N/A</v>
      </c>
      <c r="AX484" s="328" t="e">
        <f>VLOOKUP($AC484,[1]!デモテーブル[#All],5,FALSE)</f>
        <v>#N/A</v>
      </c>
      <c r="AY484" s="328" t="e">
        <f>VLOOKUP($AC484,[1]!デモテーブル[#All],6,FALSE)</f>
        <v>#N/A</v>
      </c>
      <c r="AZ484" s="328" t="e">
        <f>VLOOKUP($AC484,[1]!デモテーブル[#All],7,FALSE)</f>
        <v>#N/A</v>
      </c>
      <c r="BA484" s="328" t="e">
        <f>VLOOKUP($AC484,デモテーブル[#All],12,FALSE)</f>
        <v>#N/A</v>
      </c>
      <c r="BB484" s="328" t="e">
        <f>VLOOKUP($AC484,デモテーブル[#All],13,FALSE)</f>
        <v>#N/A</v>
      </c>
    </row>
    <row r="485" spans="2:54" x14ac:dyDescent="0.15">
      <c r="B485" s="76">
        <v>44819</v>
      </c>
      <c r="C485" s="164">
        <v>484</v>
      </c>
      <c r="D485" s="73" t="s">
        <v>181</v>
      </c>
      <c r="E485" s="328" t="s">
        <v>750</v>
      </c>
      <c r="H485" s="329" t="s">
        <v>813</v>
      </c>
      <c r="I485" s="329"/>
      <c r="J485" s="329"/>
      <c r="K485" s="329"/>
      <c r="L485" s="329"/>
      <c r="M485" s="329"/>
      <c r="N485" s="329"/>
      <c r="O485" s="329"/>
      <c r="Z485" s="33"/>
      <c r="AA485" s="33"/>
      <c r="AB485" s="330"/>
      <c r="AC485" s="335"/>
      <c r="AD485" s="330" t="e">
        <f>VLOOKUP($AC485,[1]!デモテーブル[#All],2,FALSE)</f>
        <v>#N/A</v>
      </c>
      <c r="AE485" s="330"/>
      <c r="AF485" s="331"/>
      <c r="AG485" s="330"/>
      <c r="AH485" s="332"/>
      <c r="AI485" s="330"/>
      <c r="AJ485" s="332"/>
      <c r="AK485" s="330"/>
      <c r="AL485" s="330"/>
      <c r="AM485" s="330"/>
      <c r="AN485" s="330"/>
      <c r="AO485" s="330"/>
      <c r="AP485" s="323"/>
      <c r="AQ485" s="330"/>
      <c r="AR485" s="323"/>
      <c r="AS485" s="334" t="e">
        <v>#DIV/0!</v>
      </c>
      <c r="AT485" s="85"/>
      <c r="AU485" s="85"/>
      <c r="AV485" s="328" t="e">
        <f>VLOOKUP($AC485,[1]!デモテーブル[#All],3,FALSE)</f>
        <v>#N/A</v>
      </c>
      <c r="AW485" s="328" t="e">
        <f>VLOOKUP($AC485,[1]!デモテーブル[#All],4,FALSE)</f>
        <v>#N/A</v>
      </c>
      <c r="AX485" s="328" t="e">
        <f>VLOOKUP($AC485,[1]!デモテーブル[#All],5,FALSE)</f>
        <v>#N/A</v>
      </c>
      <c r="AY485" s="328" t="e">
        <f>VLOOKUP($AC485,[1]!デモテーブル[#All],6,FALSE)</f>
        <v>#N/A</v>
      </c>
      <c r="AZ485" s="328" t="e">
        <f>VLOOKUP($AC485,[1]!デモテーブル[#All],7,FALSE)</f>
        <v>#N/A</v>
      </c>
      <c r="BA485" s="328" t="e">
        <f>VLOOKUP($AC485,デモテーブル[#All],12,FALSE)</f>
        <v>#N/A</v>
      </c>
      <c r="BB485" s="328" t="e">
        <f>VLOOKUP($AC485,デモテーブル[#All],13,FALSE)</f>
        <v>#N/A</v>
      </c>
    </row>
    <row r="486" spans="2:54" x14ac:dyDescent="0.15">
      <c r="B486" s="76">
        <v>44819</v>
      </c>
      <c r="C486" s="164">
        <v>485</v>
      </c>
      <c r="D486" s="73" t="s">
        <v>181</v>
      </c>
      <c r="E486" s="328" t="s">
        <v>750</v>
      </c>
      <c r="H486" s="329" t="s">
        <v>82</v>
      </c>
      <c r="I486" s="329"/>
      <c r="J486" s="329"/>
      <c r="K486" s="329"/>
      <c r="L486" s="329"/>
      <c r="M486" s="329"/>
      <c r="N486" s="329"/>
      <c r="O486" s="329"/>
      <c r="Z486" s="33"/>
      <c r="AA486" s="33"/>
      <c r="AB486" s="330"/>
      <c r="AC486" s="335"/>
      <c r="AD486" s="330" t="e">
        <f>VLOOKUP($AC486,[1]!デモテーブル[#All],2,FALSE)</f>
        <v>#N/A</v>
      </c>
      <c r="AE486" s="330"/>
      <c r="AF486" s="331"/>
      <c r="AG486" s="330"/>
      <c r="AH486" s="332"/>
      <c r="AI486" s="330"/>
      <c r="AJ486" s="332"/>
      <c r="AK486" s="330"/>
      <c r="AL486" s="330"/>
      <c r="AM486" s="330"/>
      <c r="AN486" s="330"/>
      <c r="AO486" s="330"/>
      <c r="AP486" s="323"/>
      <c r="AQ486" s="330"/>
      <c r="AR486" s="323"/>
      <c r="AS486" s="334" t="e">
        <v>#DIV/0!</v>
      </c>
      <c r="AT486" s="85"/>
      <c r="AU486" s="85"/>
      <c r="AV486" s="328" t="e">
        <f>VLOOKUP($AC486,[1]!デモテーブル[#All],3,FALSE)</f>
        <v>#N/A</v>
      </c>
      <c r="AW486" s="328" t="e">
        <f>VLOOKUP($AC486,[1]!デモテーブル[#All],4,FALSE)</f>
        <v>#N/A</v>
      </c>
      <c r="AX486" s="328" t="e">
        <f>VLOOKUP($AC486,[1]!デモテーブル[#All],5,FALSE)</f>
        <v>#N/A</v>
      </c>
      <c r="AY486" s="328" t="e">
        <f>VLOOKUP($AC486,[1]!デモテーブル[#All],6,FALSE)</f>
        <v>#N/A</v>
      </c>
      <c r="AZ486" s="328" t="e">
        <f>VLOOKUP($AC486,[1]!デモテーブル[#All],7,FALSE)</f>
        <v>#N/A</v>
      </c>
      <c r="BA486" s="328" t="e">
        <f>VLOOKUP($AC486,デモテーブル[#All],12,FALSE)</f>
        <v>#N/A</v>
      </c>
      <c r="BB486" s="328" t="e">
        <f>VLOOKUP($AC486,デモテーブル[#All],13,FALSE)</f>
        <v>#N/A</v>
      </c>
    </row>
    <row r="487" spans="2:54" x14ac:dyDescent="0.15">
      <c r="B487" s="76">
        <v>44819</v>
      </c>
      <c r="C487" s="164">
        <v>486</v>
      </c>
      <c r="D487" s="73" t="s">
        <v>181</v>
      </c>
      <c r="E487" s="328" t="s">
        <v>750</v>
      </c>
      <c r="H487" s="329" t="s">
        <v>814</v>
      </c>
      <c r="I487" s="329"/>
      <c r="J487" s="329"/>
      <c r="K487" s="329"/>
      <c r="L487" s="329"/>
      <c r="M487" s="329"/>
      <c r="N487" s="329"/>
      <c r="O487" s="329"/>
      <c r="Z487" s="33"/>
      <c r="AA487" s="33"/>
      <c r="AB487" s="330"/>
      <c r="AC487" s="335"/>
      <c r="AD487" s="330" t="e">
        <f>VLOOKUP($AC487,[1]!デモテーブル[#All],2,FALSE)</f>
        <v>#N/A</v>
      </c>
      <c r="AE487" s="330"/>
      <c r="AF487" s="331"/>
      <c r="AG487" s="330"/>
      <c r="AH487" s="332"/>
      <c r="AI487" s="330"/>
      <c r="AJ487" s="332"/>
      <c r="AK487" s="330"/>
      <c r="AL487" s="330"/>
      <c r="AM487" s="330"/>
      <c r="AN487" s="330"/>
      <c r="AO487" s="330"/>
      <c r="AP487" s="323"/>
      <c r="AQ487" s="330"/>
      <c r="AR487" s="323"/>
      <c r="AS487" s="334" t="e">
        <v>#DIV/0!</v>
      </c>
      <c r="AT487" s="85"/>
      <c r="AU487" s="85"/>
      <c r="AV487" s="328" t="e">
        <f>VLOOKUP($AC487,[1]!デモテーブル[#All],3,FALSE)</f>
        <v>#N/A</v>
      </c>
      <c r="AW487" s="328" t="e">
        <f>VLOOKUP($AC487,[1]!デモテーブル[#All],4,FALSE)</f>
        <v>#N/A</v>
      </c>
      <c r="AX487" s="328" t="e">
        <f>VLOOKUP($AC487,[1]!デモテーブル[#All],5,FALSE)</f>
        <v>#N/A</v>
      </c>
      <c r="AY487" s="328" t="e">
        <f>VLOOKUP($AC487,[1]!デモテーブル[#All],6,FALSE)</f>
        <v>#N/A</v>
      </c>
      <c r="AZ487" s="328" t="e">
        <f>VLOOKUP($AC487,[1]!デモテーブル[#All],7,FALSE)</f>
        <v>#N/A</v>
      </c>
      <c r="BA487" s="328" t="e">
        <f>VLOOKUP($AC487,デモテーブル[#All],12,FALSE)</f>
        <v>#N/A</v>
      </c>
      <c r="BB487" s="328" t="e">
        <f>VLOOKUP($AC487,デモテーブル[#All],13,FALSE)</f>
        <v>#N/A</v>
      </c>
    </row>
    <row r="488" spans="2:54" x14ac:dyDescent="0.15">
      <c r="B488" s="76">
        <v>44819</v>
      </c>
      <c r="C488" s="164">
        <v>487</v>
      </c>
      <c r="D488" s="73" t="s">
        <v>181</v>
      </c>
      <c r="E488" s="328" t="s">
        <v>750</v>
      </c>
      <c r="H488" s="329" t="s">
        <v>92</v>
      </c>
      <c r="I488" s="329"/>
      <c r="J488" s="329"/>
      <c r="K488" s="329"/>
      <c r="L488" s="329"/>
      <c r="M488" s="329"/>
      <c r="N488" s="329"/>
      <c r="O488" s="329"/>
      <c r="Z488" s="33"/>
      <c r="AA488" s="33"/>
      <c r="AB488" s="330"/>
      <c r="AC488" s="10" t="str">
        <f>IF(H489="","",TEXT(H489,"@"))</f>
        <v>4326</v>
      </c>
      <c r="AD488" s="330" t="str">
        <f>VLOOKUP($AC488,[1]!デモテーブル[#All],2,FALSE)</f>
        <v>インテージホールディングス</v>
      </c>
      <c r="AE488" s="330" t="s">
        <v>15</v>
      </c>
      <c r="AF488" s="331">
        <f>AP488/AJ488</f>
        <v>19</v>
      </c>
      <c r="AG488" s="330"/>
      <c r="AH488" s="332">
        <f>(AP488-AR488)/AF488</f>
        <v>767</v>
      </c>
      <c r="AI488" s="330"/>
      <c r="AJ488" s="333">
        <f>VLOOKUP($AC488,テーブル6[#All],5,FALSE)</f>
        <v>1664</v>
      </c>
      <c r="AK488" s="330"/>
      <c r="AL488" s="330"/>
      <c r="AM488" s="330"/>
      <c r="AN488" s="330"/>
      <c r="AO488" s="330"/>
      <c r="AP488" s="323">
        <f>IF(H492="","",VALUE(LEFT(H492,FIND("円",H492)-1)))</f>
        <v>31616</v>
      </c>
      <c r="AQ488" s="330"/>
      <c r="AR488" s="323">
        <f>IF(H494="","",VALUE(LEFT(H494,FIND("円",H494)-1)))</f>
        <v>17043</v>
      </c>
      <c r="AS488" s="334">
        <f t="shared" ref="AS488" si="86">AR488/(AP488-AR488)</f>
        <v>1.1694915254237288</v>
      </c>
      <c r="AT488" s="85"/>
      <c r="AU488" s="85"/>
      <c r="AV488" s="328" t="str">
        <f>VLOOKUP($AC488,[1]!デモテーブル[#All],3,FALSE)</f>
        <v>1株式・投信等</v>
      </c>
      <c r="AW488" s="328" t="str">
        <f>VLOOKUP($AC488,[1]!デモテーブル[#All],4,FALSE)</f>
        <v>1株式</v>
      </c>
      <c r="AX488" s="328" t="str">
        <f>VLOOKUP($AC488,[1]!デモテーブル[#All],5,FALSE)</f>
        <v>情報・通信</v>
      </c>
      <c r="AY488" s="328" t="str">
        <f>VLOOKUP($AC488,[1]!デモテーブル[#All],6,FALSE)</f>
        <v>情報・通信</v>
      </c>
      <c r="AZ488" s="328" t="str">
        <f>VLOOKUP($AC488,[1]!デモテーブル[#All],7,FALSE)</f>
        <v>01 日本円</v>
      </c>
      <c r="BA488" s="328" t="str">
        <f>VLOOKUP($AC488,デモテーブル[#All],12,FALSE)</f>
        <v>リスク・なし</v>
      </c>
      <c r="BB488" s="328" t="str">
        <f>VLOOKUP($AC488,デモテーブル[#All],13,FALSE)</f>
        <v>リスク・有</v>
      </c>
    </row>
    <row r="489" spans="2:54" x14ac:dyDescent="0.15">
      <c r="B489" s="76">
        <v>44819</v>
      </c>
      <c r="C489" s="164">
        <v>488</v>
      </c>
      <c r="D489" s="73" t="s">
        <v>181</v>
      </c>
      <c r="E489" s="328" t="s">
        <v>750</v>
      </c>
      <c r="H489" s="329">
        <v>4326</v>
      </c>
      <c r="I489" s="329"/>
      <c r="J489" s="329"/>
      <c r="K489" s="329"/>
      <c r="L489" s="329"/>
      <c r="M489" s="329"/>
      <c r="N489" s="329"/>
      <c r="O489" s="329"/>
      <c r="Z489" s="33"/>
      <c r="AA489" s="33"/>
      <c r="AB489" s="330"/>
      <c r="AC489" s="335"/>
      <c r="AD489" s="330" t="e">
        <f>VLOOKUP($AC489,[1]!デモテーブル[#All],2,FALSE)</f>
        <v>#N/A</v>
      </c>
      <c r="AE489" s="330"/>
      <c r="AF489" s="331"/>
      <c r="AG489" s="330"/>
      <c r="AH489" s="332"/>
      <c r="AI489" s="330"/>
      <c r="AJ489" s="332"/>
      <c r="AK489" s="330"/>
      <c r="AL489" s="330"/>
      <c r="AM489" s="330"/>
      <c r="AN489" s="330"/>
      <c r="AO489" s="330"/>
      <c r="AP489" s="323"/>
      <c r="AQ489" s="330"/>
      <c r="AR489" s="323"/>
      <c r="AS489" s="334" t="e">
        <v>#DIV/0!</v>
      </c>
      <c r="AT489" s="85"/>
      <c r="AU489" s="85"/>
      <c r="AV489" s="328" t="e">
        <f>VLOOKUP($AC489,[1]!デモテーブル[#All],3,FALSE)</f>
        <v>#N/A</v>
      </c>
      <c r="AW489" s="328" t="e">
        <f>VLOOKUP($AC489,[1]!デモテーブル[#All],4,FALSE)</f>
        <v>#N/A</v>
      </c>
      <c r="AX489" s="328" t="e">
        <f>VLOOKUP($AC489,[1]!デモテーブル[#All],5,FALSE)</f>
        <v>#N/A</v>
      </c>
      <c r="AY489" s="328" t="e">
        <f>VLOOKUP($AC489,[1]!デモテーブル[#All],6,FALSE)</f>
        <v>#N/A</v>
      </c>
      <c r="AZ489" s="328" t="e">
        <f>VLOOKUP($AC489,[1]!デモテーブル[#All],7,FALSE)</f>
        <v>#N/A</v>
      </c>
      <c r="BA489" s="328" t="e">
        <f>VLOOKUP($AC489,デモテーブル[#All],12,FALSE)</f>
        <v>#N/A</v>
      </c>
      <c r="BB489" s="328" t="e">
        <f>VLOOKUP($AC489,デモテーブル[#All],13,FALSE)</f>
        <v>#N/A</v>
      </c>
    </row>
    <row r="490" spans="2:54" x14ac:dyDescent="0.15">
      <c r="B490" s="76">
        <v>44819</v>
      </c>
      <c r="C490" s="164">
        <v>489</v>
      </c>
      <c r="D490" s="73" t="s">
        <v>181</v>
      </c>
      <c r="E490" s="328" t="s">
        <v>750</v>
      </c>
      <c r="H490" s="329" t="s">
        <v>92</v>
      </c>
      <c r="I490" s="329"/>
      <c r="J490" s="329"/>
      <c r="K490" s="329"/>
      <c r="L490" s="329"/>
      <c r="M490" s="329"/>
      <c r="N490" s="329"/>
      <c r="O490" s="329"/>
      <c r="Z490" s="33"/>
      <c r="AA490" s="33"/>
      <c r="AB490" s="330"/>
      <c r="AC490" s="335"/>
      <c r="AD490" s="330" t="e">
        <f>VLOOKUP($AC490,[1]!デモテーブル[#All],2,FALSE)</f>
        <v>#N/A</v>
      </c>
      <c r="AE490" s="330"/>
      <c r="AF490" s="331"/>
      <c r="AG490" s="330"/>
      <c r="AH490" s="332"/>
      <c r="AI490" s="330"/>
      <c r="AJ490" s="332"/>
      <c r="AK490" s="330"/>
      <c r="AL490" s="330"/>
      <c r="AM490" s="330"/>
      <c r="AN490" s="330"/>
      <c r="AO490" s="330"/>
      <c r="AP490" s="323"/>
      <c r="AQ490" s="330"/>
      <c r="AR490" s="323"/>
      <c r="AS490" s="334" t="e">
        <v>#DIV/0!</v>
      </c>
      <c r="AT490" s="85"/>
      <c r="AU490" s="85"/>
      <c r="AV490" s="328" t="e">
        <f>VLOOKUP($AC490,[1]!デモテーブル[#All],3,FALSE)</f>
        <v>#N/A</v>
      </c>
      <c r="AW490" s="328" t="e">
        <f>VLOOKUP($AC490,[1]!デモテーブル[#All],4,FALSE)</f>
        <v>#N/A</v>
      </c>
      <c r="AX490" s="328" t="e">
        <f>VLOOKUP($AC490,[1]!デモテーブル[#All],5,FALSE)</f>
        <v>#N/A</v>
      </c>
      <c r="AY490" s="328" t="e">
        <f>VLOOKUP($AC490,[1]!デモテーブル[#All],6,FALSE)</f>
        <v>#N/A</v>
      </c>
      <c r="AZ490" s="328" t="e">
        <f>VLOOKUP($AC490,[1]!デモテーブル[#All],7,FALSE)</f>
        <v>#N/A</v>
      </c>
      <c r="BA490" s="328" t="e">
        <f>VLOOKUP($AC490,デモテーブル[#All],12,FALSE)</f>
        <v>#N/A</v>
      </c>
      <c r="BB490" s="328" t="e">
        <f>VLOOKUP($AC490,デモテーブル[#All],13,FALSE)</f>
        <v>#N/A</v>
      </c>
    </row>
    <row r="491" spans="2:54" x14ac:dyDescent="0.15">
      <c r="B491" s="76">
        <v>44819</v>
      </c>
      <c r="C491" s="164">
        <v>490</v>
      </c>
      <c r="D491" s="73" t="s">
        <v>181</v>
      </c>
      <c r="E491" s="328" t="s">
        <v>750</v>
      </c>
      <c r="H491" s="329" t="s">
        <v>81</v>
      </c>
      <c r="I491" s="329"/>
      <c r="J491" s="329"/>
      <c r="K491" s="329"/>
      <c r="L491" s="329"/>
      <c r="M491" s="329"/>
      <c r="N491" s="329"/>
      <c r="O491" s="329"/>
      <c r="Z491" s="33"/>
      <c r="AA491" s="33"/>
      <c r="AB491" s="330"/>
      <c r="AC491" s="335"/>
      <c r="AD491" s="330" t="e">
        <f>VLOOKUP($AC491,[1]!デモテーブル[#All],2,FALSE)</f>
        <v>#N/A</v>
      </c>
      <c r="AE491" s="330"/>
      <c r="AF491" s="331"/>
      <c r="AG491" s="330"/>
      <c r="AH491" s="332"/>
      <c r="AI491" s="330"/>
      <c r="AJ491" s="332"/>
      <c r="AK491" s="330"/>
      <c r="AL491" s="330"/>
      <c r="AM491" s="330"/>
      <c r="AN491" s="330"/>
      <c r="AO491" s="330"/>
      <c r="AP491" s="323"/>
      <c r="AQ491" s="330"/>
      <c r="AR491" s="323"/>
      <c r="AS491" s="334" t="e">
        <v>#DIV/0!</v>
      </c>
      <c r="AT491" s="85"/>
      <c r="AU491" s="85"/>
      <c r="AV491" s="328" t="e">
        <f>VLOOKUP($AC491,[1]!デモテーブル[#All],3,FALSE)</f>
        <v>#N/A</v>
      </c>
      <c r="AW491" s="328" t="e">
        <f>VLOOKUP($AC491,[1]!デモテーブル[#All],4,FALSE)</f>
        <v>#N/A</v>
      </c>
      <c r="AX491" s="328" t="e">
        <f>VLOOKUP($AC491,[1]!デモテーブル[#All],5,FALSE)</f>
        <v>#N/A</v>
      </c>
      <c r="AY491" s="328" t="e">
        <f>VLOOKUP($AC491,[1]!デモテーブル[#All],6,FALSE)</f>
        <v>#N/A</v>
      </c>
      <c r="AZ491" s="328" t="e">
        <f>VLOOKUP($AC491,[1]!デモテーブル[#All],7,FALSE)</f>
        <v>#N/A</v>
      </c>
      <c r="BA491" s="328" t="e">
        <f>VLOOKUP($AC491,デモテーブル[#All],12,FALSE)</f>
        <v>#N/A</v>
      </c>
      <c r="BB491" s="328" t="e">
        <f>VLOOKUP($AC491,デモテーブル[#All],13,FALSE)</f>
        <v>#N/A</v>
      </c>
    </row>
    <row r="492" spans="2:54" x14ac:dyDescent="0.15">
      <c r="B492" s="76">
        <v>44819</v>
      </c>
      <c r="C492" s="164">
        <v>491</v>
      </c>
      <c r="D492" s="73" t="s">
        <v>181</v>
      </c>
      <c r="E492" s="328" t="s">
        <v>750</v>
      </c>
      <c r="H492" s="329" t="s">
        <v>815</v>
      </c>
      <c r="I492" s="329"/>
      <c r="J492" s="329"/>
      <c r="K492" s="329"/>
      <c r="L492" s="329"/>
      <c r="M492" s="329"/>
      <c r="N492" s="329"/>
      <c r="O492" s="329"/>
      <c r="Z492" s="33"/>
      <c r="AA492" s="33"/>
      <c r="AB492" s="330"/>
      <c r="AC492" s="335"/>
      <c r="AD492" s="330" t="e">
        <f>VLOOKUP($AC492,[1]!デモテーブル[#All],2,FALSE)</f>
        <v>#N/A</v>
      </c>
      <c r="AE492" s="330"/>
      <c r="AF492" s="331"/>
      <c r="AG492" s="330"/>
      <c r="AH492" s="332"/>
      <c r="AI492" s="330"/>
      <c r="AJ492" s="332"/>
      <c r="AK492" s="330"/>
      <c r="AL492" s="330"/>
      <c r="AM492" s="330"/>
      <c r="AN492" s="330"/>
      <c r="AO492" s="330"/>
      <c r="AP492" s="323"/>
      <c r="AQ492" s="330"/>
      <c r="AR492" s="323"/>
      <c r="AS492" s="334" t="e">
        <v>#DIV/0!</v>
      </c>
      <c r="AT492" s="85"/>
      <c r="AU492" s="85"/>
      <c r="AV492" s="328" t="e">
        <f>VLOOKUP($AC492,[1]!デモテーブル[#All],3,FALSE)</f>
        <v>#N/A</v>
      </c>
      <c r="AW492" s="328" t="e">
        <f>VLOOKUP($AC492,[1]!デモテーブル[#All],4,FALSE)</f>
        <v>#N/A</v>
      </c>
      <c r="AX492" s="328" t="e">
        <f>VLOOKUP($AC492,[1]!デモテーブル[#All],5,FALSE)</f>
        <v>#N/A</v>
      </c>
      <c r="AY492" s="328" t="e">
        <f>VLOOKUP($AC492,[1]!デモテーブル[#All],6,FALSE)</f>
        <v>#N/A</v>
      </c>
      <c r="AZ492" s="328" t="e">
        <f>VLOOKUP($AC492,[1]!デモテーブル[#All],7,FALSE)</f>
        <v>#N/A</v>
      </c>
      <c r="BA492" s="328" t="e">
        <f>VLOOKUP($AC492,デモテーブル[#All],12,FALSE)</f>
        <v>#N/A</v>
      </c>
      <c r="BB492" s="328" t="e">
        <f>VLOOKUP($AC492,デモテーブル[#All],13,FALSE)</f>
        <v>#N/A</v>
      </c>
    </row>
    <row r="493" spans="2:54" x14ac:dyDescent="0.15">
      <c r="B493" s="76">
        <v>44819</v>
      </c>
      <c r="C493" s="164">
        <v>492</v>
      </c>
      <c r="D493" s="73" t="s">
        <v>181</v>
      </c>
      <c r="E493" s="328" t="s">
        <v>750</v>
      </c>
      <c r="H493" s="329" t="s">
        <v>82</v>
      </c>
      <c r="I493" s="329"/>
      <c r="J493" s="329"/>
      <c r="K493" s="329"/>
      <c r="L493" s="329"/>
      <c r="M493" s="329"/>
      <c r="N493" s="329"/>
      <c r="O493" s="329"/>
      <c r="Z493" s="33"/>
      <c r="AA493" s="33"/>
      <c r="AB493" s="330"/>
      <c r="AC493" s="335"/>
      <c r="AD493" s="330" t="e">
        <f>VLOOKUP($AC493,[1]!デモテーブル[#All],2,FALSE)</f>
        <v>#N/A</v>
      </c>
      <c r="AE493" s="330"/>
      <c r="AF493" s="331"/>
      <c r="AG493" s="330"/>
      <c r="AH493" s="332"/>
      <c r="AI493" s="330"/>
      <c r="AJ493" s="332"/>
      <c r="AK493" s="330"/>
      <c r="AL493" s="330"/>
      <c r="AM493" s="330"/>
      <c r="AN493" s="330"/>
      <c r="AO493" s="330"/>
      <c r="AP493" s="323"/>
      <c r="AQ493" s="330"/>
      <c r="AR493" s="323"/>
      <c r="AS493" s="334" t="e">
        <v>#DIV/0!</v>
      </c>
      <c r="AT493" s="85"/>
      <c r="AU493" s="85"/>
      <c r="AV493" s="328" t="e">
        <f>VLOOKUP($AC493,[1]!デモテーブル[#All],3,FALSE)</f>
        <v>#N/A</v>
      </c>
      <c r="AW493" s="328" t="e">
        <f>VLOOKUP($AC493,[1]!デモテーブル[#All],4,FALSE)</f>
        <v>#N/A</v>
      </c>
      <c r="AX493" s="328" t="e">
        <f>VLOOKUP($AC493,[1]!デモテーブル[#All],5,FALSE)</f>
        <v>#N/A</v>
      </c>
      <c r="AY493" s="328" t="e">
        <f>VLOOKUP($AC493,[1]!デモテーブル[#All],6,FALSE)</f>
        <v>#N/A</v>
      </c>
      <c r="AZ493" s="328" t="e">
        <f>VLOOKUP($AC493,[1]!デモテーブル[#All],7,FALSE)</f>
        <v>#N/A</v>
      </c>
      <c r="BA493" s="328" t="e">
        <f>VLOOKUP($AC493,デモテーブル[#All],12,FALSE)</f>
        <v>#N/A</v>
      </c>
      <c r="BB493" s="328" t="e">
        <f>VLOOKUP($AC493,デモテーブル[#All],13,FALSE)</f>
        <v>#N/A</v>
      </c>
    </row>
    <row r="494" spans="2:54" x14ac:dyDescent="0.15">
      <c r="B494" s="76">
        <v>44819</v>
      </c>
      <c r="C494" s="164">
        <v>493</v>
      </c>
      <c r="D494" s="73" t="s">
        <v>181</v>
      </c>
      <c r="E494" s="328" t="s">
        <v>750</v>
      </c>
      <c r="H494" s="329" t="s">
        <v>816</v>
      </c>
      <c r="I494" s="329"/>
      <c r="J494" s="329"/>
      <c r="K494" s="329"/>
      <c r="L494" s="329"/>
      <c r="M494" s="329"/>
      <c r="N494" s="329"/>
      <c r="O494" s="329"/>
      <c r="Z494" s="33"/>
      <c r="AA494" s="33"/>
      <c r="AB494" s="330"/>
      <c r="AC494" s="335"/>
      <c r="AD494" s="330" t="e">
        <f>VLOOKUP($AC494,[1]!デモテーブル[#All],2,FALSE)</f>
        <v>#N/A</v>
      </c>
      <c r="AE494" s="330"/>
      <c r="AF494" s="331"/>
      <c r="AG494" s="330"/>
      <c r="AH494" s="332"/>
      <c r="AI494" s="330"/>
      <c r="AJ494" s="332"/>
      <c r="AK494" s="330"/>
      <c r="AL494" s="330"/>
      <c r="AM494" s="330"/>
      <c r="AN494" s="330"/>
      <c r="AO494" s="330"/>
      <c r="AP494" s="323"/>
      <c r="AQ494" s="330"/>
      <c r="AR494" s="323"/>
      <c r="AS494" s="334" t="e">
        <v>#DIV/0!</v>
      </c>
      <c r="AT494" s="85"/>
      <c r="AU494" s="85"/>
      <c r="AV494" s="328" t="e">
        <f>VLOOKUP($AC494,[1]!デモテーブル[#All],3,FALSE)</f>
        <v>#N/A</v>
      </c>
      <c r="AW494" s="328" t="e">
        <f>VLOOKUP($AC494,[1]!デモテーブル[#All],4,FALSE)</f>
        <v>#N/A</v>
      </c>
      <c r="AX494" s="328" t="e">
        <f>VLOOKUP($AC494,[1]!デモテーブル[#All],5,FALSE)</f>
        <v>#N/A</v>
      </c>
      <c r="AY494" s="328" t="e">
        <f>VLOOKUP($AC494,[1]!デモテーブル[#All],6,FALSE)</f>
        <v>#N/A</v>
      </c>
      <c r="AZ494" s="328" t="e">
        <f>VLOOKUP($AC494,[1]!デモテーブル[#All],7,FALSE)</f>
        <v>#N/A</v>
      </c>
      <c r="BA494" s="328" t="e">
        <f>VLOOKUP($AC494,デモテーブル[#All],12,FALSE)</f>
        <v>#N/A</v>
      </c>
      <c r="BB494" s="328" t="e">
        <f>VLOOKUP($AC494,デモテーブル[#All],13,FALSE)</f>
        <v>#N/A</v>
      </c>
    </row>
    <row r="495" spans="2:54" x14ac:dyDescent="0.15">
      <c r="B495" s="76">
        <v>44819</v>
      </c>
      <c r="C495" s="164">
        <v>494</v>
      </c>
      <c r="D495" s="73" t="s">
        <v>181</v>
      </c>
      <c r="E495" s="328" t="s">
        <v>750</v>
      </c>
      <c r="H495" s="329" t="s">
        <v>93</v>
      </c>
      <c r="I495" s="329"/>
      <c r="J495" s="329"/>
      <c r="K495" s="329"/>
      <c r="L495" s="329"/>
      <c r="M495" s="329"/>
      <c r="N495" s="329"/>
      <c r="O495" s="329"/>
      <c r="Z495" s="33"/>
      <c r="AA495" s="33"/>
      <c r="AB495" s="330"/>
      <c r="AC495" s="10" t="str">
        <f>IF(H496="","",TEXT(H496,"@"))</f>
        <v>4327</v>
      </c>
      <c r="AD495" s="330" t="str">
        <f>VLOOKUP($AC495,[1]!デモテーブル[#All],2,FALSE)</f>
        <v>日本エス・エイチ・エル</v>
      </c>
      <c r="AE495" s="330" t="s">
        <v>15</v>
      </c>
      <c r="AF495" s="331">
        <f>AP495/AJ495</f>
        <v>9</v>
      </c>
      <c r="AG495" s="330"/>
      <c r="AH495" s="332">
        <f>(AP495-AR495)/AF495</f>
        <v>1976</v>
      </c>
      <c r="AI495" s="330"/>
      <c r="AJ495" s="333">
        <f>VLOOKUP($AC495,テーブル6[#All],5,FALSE)</f>
        <v>2706</v>
      </c>
      <c r="AK495" s="330"/>
      <c r="AL495" s="330"/>
      <c r="AM495" s="330"/>
      <c r="AN495" s="330"/>
      <c r="AO495" s="330"/>
      <c r="AP495" s="323">
        <f>IF(H499="","",VALUE(LEFT(H499,FIND("円",H499)-1)))</f>
        <v>24354</v>
      </c>
      <c r="AQ495" s="330"/>
      <c r="AR495" s="323">
        <f>IF(H501="","",VALUE(LEFT(H501,FIND("円",H501)-1)))</f>
        <v>6570</v>
      </c>
      <c r="AS495" s="334">
        <f t="shared" ref="AS495" si="87">AR495/(AP495-AR495)</f>
        <v>0.36943319838056682</v>
      </c>
      <c r="AT495" s="85"/>
      <c r="AU495" s="85"/>
      <c r="AV495" s="328" t="str">
        <f>VLOOKUP($AC495,[1]!デモテーブル[#All],3,FALSE)</f>
        <v>1株式・投信等</v>
      </c>
      <c r="AW495" s="328" t="str">
        <f>VLOOKUP($AC495,[1]!デモテーブル[#All],4,FALSE)</f>
        <v>1株式</v>
      </c>
      <c r="AX495" s="328" t="str">
        <f>VLOOKUP($AC495,[1]!デモテーブル[#All],5,FALSE)</f>
        <v>サービス</v>
      </c>
      <c r="AY495" s="328" t="str">
        <f>VLOOKUP($AC495,[1]!デモテーブル[#All],6,FALSE)</f>
        <v>サービス</v>
      </c>
      <c r="AZ495" s="328" t="str">
        <f>VLOOKUP($AC495,[1]!デモテーブル[#All],7,FALSE)</f>
        <v>01 日本円</v>
      </c>
      <c r="BA495" s="328" t="str">
        <f>VLOOKUP($AC495,デモテーブル[#All],12,FALSE)</f>
        <v>リスク・なし</v>
      </c>
      <c r="BB495" s="328" t="str">
        <f>VLOOKUP($AC495,デモテーブル[#All],13,FALSE)</f>
        <v>リスク・有</v>
      </c>
    </row>
    <row r="496" spans="2:54" x14ac:dyDescent="0.15">
      <c r="B496" s="76">
        <v>44819</v>
      </c>
      <c r="C496" s="164">
        <v>495</v>
      </c>
      <c r="D496" s="73" t="s">
        <v>181</v>
      </c>
      <c r="E496" s="328" t="s">
        <v>750</v>
      </c>
      <c r="H496" s="329">
        <v>4327</v>
      </c>
      <c r="I496" s="329"/>
      <c r="J496" s="329"/>
      <c r="K496" s="329"/>
      <c r="L496" s="329"/>
      <c r="M496" s="329"/>
      <c r="N496" s="329"/>
      <c r="O496" s="329"/>
      <c r="Z496" s="33"/>
      <c r="AA496" s="33"/>
      <c r="AB496" s="330"/>
      <c r="AC496" s="335"/>
      <c r="AD496" s="330" t="e">
        <f>VLOOKUP($AC496,[1]!デモテーブル[#All],2,FALSE)</f>
        <v>#N/A</v>
      </c>
      <c r="AE496" s="330"/>
      <c r="AF496" s="331"/>
      <c r="AG496" s="330"/>
      <c r="AH496" s="332"/>
      <c r="AI496" s="330"/>
      <c r="AJ496" s="332"/>
      <c r="AK496" s="330"/>
      <c r="AL496" s="330"/>
      <c r="AM496" s="330"/>
      <c r="AN496" s="330"/>
      <c r="AO496" s="330"/>
      <c r="AP496" s="323"/>
      <c r="AQ496" s="330"/>
      <c r="AR496" s="323"/>
      <c r="AS496" s="334" t="e">
        <v>#DIV/0!</v>
      </c>
      <c r="AT496" s="85"/>
      <c r="AU496" s="85"/>
      <c r="AV496" s="328" t="e">
        <f>VLOOKUP($AC496,[1]!デモテーブル[#All],3,FALSE)</f>
        <v>#N/A</v>
      </c>
      <c r="AW496" s="328" t="e">
        <f>VLOOKUP($AC496,[1]!デモテーブル[#All],4,FALSE)</f>
        <v>#N/A</v>
      </c>
      <c r="AX496" s="328" t="e">
        <f>VLOOKUP($AC496,[1]!デモテーブル[#All],5,FALSE)</f>
        <v>#N/A</v>
      </c>
      <c r="AY496" s="328" t="e">
        <f>VLOOKUP($AC496,[1]!デモテーブル[#All],6,FALSE)</f>
        <v>#N/A</v>
      </c>
      <c r="AZ496" s="328" t="e">
        <f>VLOOKUP($AC496,[1]!デモテーブル[#All],7,FALSE)</f>
        <v>#N/A</v>
      </c>
      <c r="BA496" s="328" t="e">
        <f>VLOOKUP($AC496,デモテーブル[#All],12,FALSE)</f>
        <v>#N/A</v>
      </c>
      <c r="BB496" s="328" t="e">
        <f>VLOOKUP($AC496,デモテーブル[#All],13,FALSE)</f>
        <v>#N/A</v>
      </c>
    </row>
    <row r="497" spans="2:54" x14ac:dyDescent="0.15">
      <c r="B497" s="76">
        <v>44819</v>
      </c>
      <c r="C497" s="164">
        <v>496</v>
      </c>
      <c r="D497" s="73" t="s">
        <v>181</v>
      </c>
      <c r="E497" s="328" t="s">
        <v>750</v>
      </c>
      <c r="H497" s="329" t="s">
        <v>93</v>
      </c>
      <c r="I497" s="329"/>
      <c r="J497" s="329"/>
      <c r="K497" s="329"/>
      <c r="L497" s="329"/>
      <c r="M497" s="329"/>
      <c r="N497" s="329"/>
      <c r="O497" s="329"/>
      <c r="Z497" s="33"/>
      <c r="AA497" s="33"/>
      <c r="AB497" s="330"/>
      <c r="AC497" s="335"/>
      <c r="AD497" s="330" t="e">
        <f>VLOOKUP($AC497,[1]!デモテーブル[#All],2,FALSE)</f>
        <v>#N/A</v>
      </c>
      <c r="AE497" s="330"/>
      <c r="AF497" s="331"/>
      <c r="AG497" s="330"/>
      <c r="AH497" s="332"/>
      <c r="AI497" s="330"/>
      <c r="AJ497" s="332"/>
      <c r="AK497" s="330"/>
      <c r="AL497" s="330"/>
      <c r="AM497" s="330"/>
      <c r="AN497" s="330"/>
      <c r="AO497" s="330"/>
      <c r="AP497" s="323"/>
      <c r="AQ497" s="330"/>
      <c r="AR497" s="323"/>
      <c r="AS497" s="334" t="e">
        <v>#DIV/0!</v>
      </c>
      <c r="AT497" s="85"/>
      <c r="AU497" s="85"/>
      <c r="AV497" s="328" t="e">
        <f>VLOOKUP($AC497,[1]!デモテーブル[#All],3,FALSE)</f>
        <v>#N/A</v>
      </c>
      <c r="AW497" s="328" t="e">
        <f>VLOOKUP($AC497,[1]!デモテーブル[#All],4,FALSE)</f>
        <v>#N/A</v>
      </c>
      <c r="AX497" s="328" t="e">
        <f>VLOOKUP($AC497,[1]!デモテーブル[#All],5,FALSE)</f>
        <v>#N/A</v>
      </c>
      <c r="AY497" s="328" t="e">
        <f>VLOOKUP($AC497,[1]!デモテーブル[#All],6,FALSE)</f>
        <v>#N/A</v>
      </c>
      <c r="AZ497" s="328" t="e">
        <f>VLOOKUP($AC497,[1]!デモテーブル[#All],7,FALSE)</f>
        <v>#N/A</v>
      </c>
      <c r="BA497" s="328" t="e">
        <f>VLOOKUP($AC497,デモテーブル[#All],12,FALSE)</f>
        <v>#N/A</v>
      </c>
      <c r="BB497" s="328" t="e">
        <f>VLOOKUP($AC497,デモテーブル[#All],13,FALSE)</f>
        <v>#N/A</v>
      </c>
    </row>
    <row r="498" spans="2:54" x14ac:dyDescent="0.15">
      <c r="B498" s="76">
        <v>44819</v>
      </c>
      <c r="C498" s="164">
        <v>497</v>
      </c>
      <c r="D498" s="73" t="s">
        <v>181</v>
      </c>
      <c r="E498" s="328" t="s">
        <v>750</v>
      </c>
      <c r="H498" s="329" t="s">
        <v>81</v>
      </c>
      <c r="I498" s="329"/>
      <c r="J498" s="329"/>
      <c r="K498" s="329"/>
      <c r="L498" s="329"/>
      <c r="M498" s="329"/>
      <c r="N498" s="329"/>
      <c r="O498" s="329"/>
      <c r="Z498" s="33"/>
      <c r="AA498" s="33"/>
      <c r="AB498" s="330"/>
      <c r="AC498" s="335"/>
      <c r="AD498" s="330" t="e">
        <f>VLOOKUP($AC498,[1]!デモテーブル[#All],2,FALSE)</f>
        <v>#N/A</v>
      </c>
      <c r="AE498" s="330"/>
      <c r="AF498" s="331"/>
      <c r="AG498" s="330"/>
      <c r="AH498" s="332"/>
      <c r="AI498" s="330"/>
      <c r="AJ498" s="332"/>
      <c r="AK498" s="330"/>
      <c r="AL498" s="330"/>
      <c r="AM498" s="330"/>
      <c r="AN498" s="330"/>
      <c r="AO498" s="330"/>
      <c r="AP498" s="323"/>
      <c r="AQ498" s="330"/>
      <c r="AR498" s="323"/>
      <c r="AS498" s="334" t="e">
        <v>#DIV/0!</v>
      </c>
      <c r="AT498" s="85"/>
      <c r="AU498" s="85"/>
      <c r="AV498" s="328" t="e">
        <f>VLOOKUP($AC498,[1]!デモテーブル[#All],3,FALSE)</f>
        <v>#N/A</v>
      </c>
      <c r="AW498" s="328" t="e">
        <f>VLOOKUP($AC498,[1]!デモテーブル[#All],4,FALSE)</f>
        <v>#N/A</v>
      </c>
      <c r="AX498" s="328" t="e">
        <f>VLOOKUP($AC498,[1]!デモテーブル[#All],5,FALSE)</f>
        <v>#N/A</v>
      </c>
      <c r="AY498" s="328" t="e">
        <f>VLOOKUP($AC498,[1]!デモテーブル[#All],6,FALSE)</f>
        <v>#N/A</v>
      </c>
      <c r="AZ498" s="328" t="e">
        <f>VLOOKUP($AC498,[1]!デモテーブル[#All],7,FALSE)</f>
        <v>#N/A</v>
      </c>
      <c r="BA498" s="328" t="e">
        <f>VLOOKUP($AC498,デモテーブル[#All],12,FALSE)</f>
        <v>#N/A</v>
      </c>
      <c r="BB498" s="328" t="e">
        <f>VLOOKUP($AC498,デモテーブル[#All],13,FALSE)</f>
        <v>#N/A</v>
      </c>
    </row>
    <row r="499" spans="2:54" x14ac:dyDescent="0.15">
      <c r="B499" s="76">
        <v>44819</v>
      </c>
      <c r="C499" s="164">
        <v>498</v>
      </c>
      <c r="D499" s="73" t="s">
        <v>181</v>
      </c>
      <c r="E499" s="328" t="s">
        <v>750</v>
      </c>
      <c r="H499" s="329" t="s">
        <v>817</v>
      </c>
      <c r="I499" s="329"/>
      <c r="J499" s="329"/>
      <c r="K499" s="329"/>
      <c r="L499" s="329"/>
      <c r="M499" s="329"/>
      <c r="N499" s="329"/>
      <c r="O499" s="329"/>
      <c r="Z499" s="33"/>
      <c r="AA499" s="33"/>
      <c r="AB499" s="330"/>
      <c r="AC499" s="335"/>
      <c r="AD499" s="330" t="e">
        <f>VLOOKUP($AC499,[1]!デモテーブル[#All],2,FALSE)</f>
        <v>#N/A</v>
      </c>
      <c r="AE499" s="330"/>
      <c r="AF499" s="331"/>
      <c r="AG499" s="330"/>
      <c r="AH499" s="332"/>
      <c r="AI499" s="330"/>
      <c r="AJ499" s="332"/>
      <c r="AK499" s="330"/>
      <c r="AL499" s="330"/>
      <c r="AM499" s="330"/>
      <c r="AN499" s="330"/>
      <c r="AO499" s="330"/>
      <c r="AP499" s="323"/>
      <c r="AQ499" s="330"/>
      <c r="AR499" s="323"/>
      <c r="AS499" s="334" t="e">
        <v>#DIV/0!</v>
      </c>
      <c r="AT499" s="85"/>
      <c r="AU499" s="85"/>
      <c r="AV499" s="328" t="e">
        <f>VLOOKUP($AC499,[1]!デモテーブル[#All],3,FALSE)</f>
        <v>#N/A</v>
      </c>
      <c r="AW499" s="328" t="e">
        <f>VLOOKUP($AC499,[1]!デモテーブル[#All],4,FALSE)</f>
        <v>#N/A</v>
      </c>
      <c r="AX499" s="328" t="e">
        <f>VLOOKUP($AC499,[1]!デモテーブル[#All],5,FALSE)</f>
        <v>#N/A</v>
      </c>
      <c r="AY499" s="328" t="e">
        <f>VLOOKUP($AC499,[1]!デモテーブル[#All],6,FALSE)</f>
        <v>#N/A</v>
      </c>
      <c r="AZ499" s="328" t="e">
        <f>VLOOKUP($AC499,[1]!デモテーブル[#All],7,FALSE)</f>
        <v>#N/A</v>
      </c>
      <c r="BA499" s="328" t="e">
        <f>VLOOKUP($AC499,デモテーブル[#All],12,FALSE)</f>
        <v>#N/A</v>
      </c>
      <c r="BB499" s="328" t="e">
        <f>VLOOKUP($AC499,デモテーブル[#All],13,FALSE)</f>
        <v>#N/A</v>
      </c>
    </row>
    <row r="500" spans="2:54" x14ac:dyDescent="0.15">
      <c r="B500" s="76">
        <v>44819</v>
      </c>
      <c r="C500" s="164">
        <v>499</v>
      </c>
      <c r="D500" s="73" t="s">
        <v>181</v>
      </c>
      <c r="E500" s="328" t="s">
        <v>750</v>
      </c>
      <c r="H500" s="329" t="s">
        <v>82</v>
      </c>
      <c r="I500" s="329"/>
      <c r="J500" s="329"/>
      <c r="K500" s="329"/>
      <c r="L500" s="329"/>
      <c r="M500" s="329"/>
      <c r="N500" s="329"/>
      <c r="O500" s="329"/>
      <c r="Z500" s="33"/>
      <c r="AA500" s="33"/>
      <c r="AB500" s="330"/>
      <c r="AC500" s="335"/>
      <c r="AD500" s="330" t="e">
        <f>VLOOKUP($AC500,[1]!デモテーブル[#All],2,FALSE)</f>
        <v>#N/A</v>
      </c>
      <c r="AE500" s="330"/>
      <c r="AF500" s="331"/>
      <c r="AG500" s="330"/>
      <c r="AH500" s="332"/>
      <c r="AI500" s="330"/>
      <c r="AJ500" s="332"/>
      <c r="AK500" s="330"/>
      <c r="AL500" s="330"/>
      <c r="AM500" s="330"/>
      <c r="AN500" s="330"/>
      <c r="AO500" s="330"/>
      <c r="AP500" s="323"/>
      <c r="AQ500" s="330"/>
      <c r="AR500" s="323"/>
      <c r="AS500" s="334" t="e">
        <v>#DIV/0!</v>
      </c>
      <c r="AT500" s="85"/>
      <c r="AU500" s="85"/>
      <c r="AV500" s="328" t="e">
        <f>VLOOKUP($AC500,[1]!デモテーブル[#All],3,FALSE)</f>
        <v>#N/A</v>
      </c>
      <c r="AW500" s="328" t="e">
        <f>VLOOKUP($AC500,[1]!デモテーブル[#All],4,FALSE)</f>
        <v>#N/A</v>
      </c>
      <c r="AX500" s="328" t="e">
        <f>VLOOKUP($AC500,[1]!デモテーブル[#All],5,FALSE)</f>
        <v>#N/A</v>
      </c>
      <c r="AY500" s="328" t="e">
        <f>VLOOKUP($AC500,[1]!デモテーブル[#All],6,FALSE)</f>
        <v>#N/A</v>
      </c>
      <c r="AZ500" s="328" t="e">
        <f>VLOOKUP($AC500,[1]!デモテーブル[#All],7,FALSE)</f>
        <v>#N/A</v>
      </c>
      <c r="BA500" s="328" t="e">
        <f>VLOOKUP($AC500,デモテーブル[#All],12,FALSE)</f>
        <v>#N/A</v>
      </c>
      <c r="BB500" s="328" t="e">
        <f>VLOOKUP($AC500,デモテーブル[#All],13,FALSE)</f>
        <v>#N/A</v>
      </c>
    </row>
    <row r="501" spans="2:54" x14ac:dyDescent="0.15">
      <c r="B501" s="76">
        <v>44819</v>
      </c>
      <c r="C501" s="164">
        <v>500</v>
      </c>
      <c r="D501" s="73" t="s">
        <v>181</v>
      </c>
      <c r="E501" s="328" t="s">
        <v>750</v>
      </c>
      <c r="H501" s="329" t="s">
        <v>818</v>
      </c>
      <c r="I501" s="329"/>
      <c r="J501" s="329"/>
      <c r="K501" s="329"/>
      <c r="L501" s="329"/>
      <c r="M501" s="329"/>
      <c r="N501" s="329"/>
      <c r="O501" s="329"/>
      <c r="Z501" s="33"/>
      <c r="AA501" s="33"/>
      <c r="AB501" s="330"/>
      <c r="AC501" s="335"/>
      <c r="AD501" s="330" t="e">
        <f>VLOOKUP($AC501,[1]!デモテーブル[#All],2,FALSE)</f>
        <v>#N/A</v>
      </c>
      <c r="AE501" s="330"/>
      <c r="AF501" s="331"/>
      <c r="AG501" s="330"/>
      <c r="AH501" s="332"/>
      <c r="AI501" s="330"/>
      <c r="AJ501" s="332"/>
      <c r="AK501" s="330"/>
      <c r="AL501" s="330"/>
      <c r="AM501" s="330"/>
      <c r="AN501" s="330"/>
      <c r="AO501" s="330"/>
      <c r="AP501" s="323"/>
      <c r="AQ501" s="330"/>
      <c r="AR501" s="323"/>
      <c r="AS501" s="334" t="e">
        <v>#DIV/0!</v>
      </c>
      <c r="AT501" s="85"/>
      <c r="AU501" s="85"/>
      <c r="AV501" s="328" t="e">
        <f>VLOOKUP($AC501,[1]!デモテーブル[#All],3,FALSE)</f>
        <v>#N/A</v>
      </c>
      <c r="AW501" s="328" t="e">
        <f>VLOOKUP($AC501,[1]!デモテーブル[#All],4,FALSE)</f>
        <v>#N/A</v>
      </c>
      <c r="AX501" s="328" t="e">
        <f>VLOOKUP($AC501,[1]!デモテーブル[#All],5,FALSE)</f>
        <v>#N/A</v>
      </c>
      <c r="AY501" s="328" t="e">
        <f>VLOOKUP($AC501,[1]!デモテーブル[#All],6,FALSE)</f>
        <v>#N/A</v>
      </c>
      <c r="AZ501" s="328" t="e">
        <f>VLOOKUP($AC501,[1]!デモテーブル[#All],7,FALSE)</f>
        <v>#N/A</v>
      </c>
      <c r="BA501" s="328" t="e">
        <f>VLOOKUP($AC501,デモテーブル[#All],12,FALSE)</f>
        <v>#N/A</v>
      </c>
      <c r="BB501" s="328" t="e">
        <f>VLOOKUP($AC501,デモテーブル[#All],13,FALSE)</f>
        <v>#N/A</v>
      </c>
    </row>
    <row r="502" spans="2:54" x14ac:dyDescent="0.15">
      <c r="B502" s="76">
        <v>44819</v>
      </c>
      <c r="C502" s="164">
        <v>501</v>
      </c>
      <c r="D502" s="73" t="s">
        <v>181</v>
      </c>
      <c r="E502" s="328" t="s">
        <v>750</v>
      </c>
      <c r="H502" s="329" t="s">
        <v>94</v>
      </c>
      <c r="I502" s="329"/>
      <c r="J502" s="329"/>
      <c r="K502" s="329"/>
      <c r="L502" s="329"/>
      <c r="M502" s="329"/>
      <c r="N502" s="329"/>
      <c r="O502" s="329"/>
      <c r="Z502" s="33"/>
      <c r="AA502" s="33"/>
      <c r="AB502" s="330"/>
      <c r="AC502" s="10" t="str">
        <f>IF(H503="","",TEXT(H503,"@"))</f>
        <v>4732</v>
      </c>
      <c r="AD502" s="330" t="str">
        <f>VLOOKUP($AC502,[1]!デモテーブル[#All],2,FALSE)</f>
        <v>ユー・エス・エス</v>
      </c>
      <c r="AE502" s="330" t="s">
        <v>15</v>
      </c>
      <c r="AF502" s="331">
        <f>AP502/AJ502</f>
        <v>9</v>
      </c>
      <c r="AG502" s="330"/>
      <c r="AH502" s="332">
        <f>(AP502-AR502)/AF502</f>
        <v>1382</v>
      </c>
      <c r="AI502" s="330"/>
      <c r="AJ502" s="333">
        <f>VLOOKUP($AC502,テーブル6[#All],5,FALSE)</f>
        <v>2381</v>
      </c>
      <c r="AK502" s="330"/>
      <c r="AL502" s="330"/>
      <c r="AM502" s="330"/>
      <c r="AN502" s="330"/>
      <c r="AO502" s="330"/>
      <c r="AP502" s="323">
        <f>IF(H506="","",VALUE(LEFT(H506,FIND("円",H506)-1)))</f>
        <v>21429</v>
      </c>
      <c r="AQ502" s="330"/>
      <c r="AR502" s="323">
        <f>IF(H508="","",VALUE(LEFT(H508,FIND("円",H508)-1)))</f>
        <v>8991</v>
      </c>
      <c r="AS502" s="334">
        <f t="shared" ref="AS502" si="88">AR502/(AP502-AR502)</f>
        <v>0.72286541244573077</v>
      </c>
      <c r="AT502" s="85"/>
      <c r="AU502" s="85"/>
      <c r="AV502" s="328" t="str">
        <f>VLOOKUP($AC502,[1]!デモテーブル[#All],3,FALSE)</f>
        <v>1株式・投信等</v>
      </c>
      <c r="AW502" s="328" t="str">
        <f>VLOOKUP($AC502,[1]!デモテーブル[#All],4,FALSE)</f>
        <v>1株式</v>
      </c>
      <c r="AX502" s="328" t="str">
        <f>VLOOKUP($AC502,[1]!デモテーブル[#All],5,FALSE)</f>
        <v>サービス</v>
      </c>
      <c r="AY502" s="328" t="str">
        <f>VLOOKUP($AC502,[1]!デモテーブル[#All],6,FALSE)</f>
        <v>サービス</v>
      </c>
      <c r="AZ502" s="328" t="str">
        <f>VLOOKUP($AC502,[1]!デモテーブル[#All],7,FALSE)</f>
        <v>01 日本円</v>
      </c>
      <c r="BA502" s="328" t="str">
        <f>VLOOKUP($AC502,デモテーブル[#All],12,FALSE)</f>
        <v>リスク・なし</v>
      </c>
      <c r="BB502" s="328" t="str">
        <f>VLOOKUP($AC502,デモテーブル[#All],13,FALSE)</f>
        <v>リスク・有</v>
      </c>
    </row>
    <row r="503" spans="2:54" x14ac:dyDescent="0.15">
      <c r="B503" s="76">
        <v>44819</v>
      </c>
      <c r="C503" s="164">
        <v>502</v>
      </c>
      <c r="D503" s="73" t="s">
        <v>181</v>
      </c>
      <c r="E503" s="328" t="s">
        <v>750</v>
      </c>
      <c r="H503" s="329">
        <v>4732</v>
      </c>
      <c r="I503" s="329"/>
      <c r="J503" s="329"/>
      <c r="K503" s="329"/>
      <c r="L503" s="329"/>
      <c r="M503" s="329"/>
      <c r="N503" s="329"/>
      <c r="O503" s="329"/>
      <c r="Z503" s="33"/>
      <c r="AA503" s="33"/>
      <c r="AB503" s="330"/>
      <c r="AC503" s="335"/>
      <c r="AD503" s="330" t="e">
        <f>VLOOKUP($AC503,[1]!デモテーブル[#All],2,FALSE)</f>
        <v>#N/A</v>
      </c>
      <c r="AE503" s="330"/>
      <c r="AF503" s="331"/>
      <c r="AG503" s="330"/>
      <c r="AH503" s="332"/>
      <c r="AI503" s="330"/>
      <c r="AJ503" s="332"/>
      <c r="AK503" s="330"/>
      <c r="AL503" s="330"/>
      <c r="AM503" s="330"/>
      <c r="AN503" s="330"/>
      <c r="AO503" s="330"/>
      <c r="AP503" s="323"/>
      <c r="AQ503" s="330"/>
      <c r="AR503" s="323"/>
      <c r="AS503" s="334" t="e">
        <v>#DIV/0!</v>
      </c>
      <c r="AT503" s="85"/>
      <c r="AU503" s="85"/>
      <c r="AV503" s="328" t="e">
        <f>VLOOKUP($AC503,[1]!デモテーブル[#All],3,FALSE)</f>
        <v>#N/A</v>
      </c>
      <c r="AW503" s="328" t="e">
        <f>VLOOKUP($AC503,[1]!デモテーブル[#All],4,FALSE)</f>
        <v>#N/A</v>
      </c>
      <c r="AX503" s="328" t="e">
        <f>VLOOKUP($AC503,[1]!デモテーブル[#All],5,FALSE)</f>
        <v>#N/A</v>
      </c>
      <c r="AY503" s="328" t="e">
        <f>VLOOKUP($AC503,[1]!デモテーブル[#All],6,FALSE)</f>
        <v>#N/A</v>
      </c>
      <c r="AZ503" s="328" t="e">
        <f>VLOOKUP($AC503,[1]!デモテーブル[#All],7,FALSE)</f>
        <v>#N/A</v>
      </c>
      <c r="BA503" s="328" t="e">
        <f>VLOOKUP($AC503,デモテーブル[#All],12,FALSE)</f>
        <v>#N/A</v>
      </c>
      <c r="BB503" s="328" t="e">
        <f>VLOOKUP($AC503,デモテーブル[#All],13,FALSE)</f>
        <v>#N/A</v>
      </c>
    </row>
    <row r="504" spans="2:54" x14ac:dyDescent="0.15">
      <c r="B504" s="76">
        <v>44819</v>
      </c>
      <c r="C504" s="164">
        <v>503</v>
      </c>
      <c r="D504" s="73" t="s">
        <v>181</v>
      </c>
      <c r="E504" s="328" t="s">
        <v>750</v>
      </c>
      <c r="H504" s="329" t="s">
        <v>94</v>
      </c>
      <c r="I504" s="329"/>
      <c r="J504" s="329"/>
      <c r="K504" s="329"/>
      <c r="L504" s="329"/>
      <c r="M504" s="329"/>
      <c r="N504" s="329"/>
      <c r="O504" s="329"/>
      <c r="Z504" s="33"/>
      <c r="AA504" s="33"/>
      <c r="AB504" s="330"/>
      <c r="AC504" s="335"/>
      <c r="AD504" s="330" t="e">
        <f>VLOOKUP($AC504,[1]!デモテーブル[#All],2,FALSE)</f>
        <v>#N/A</v>
      </c>
      <c r="AE504" s="330"/>
      <c r="AF504" s="331"/>
      <c r="AG504" s="330"/>
      <c r="AH504" s="332"/>
      <c r="AI504" s="330"/>
      <c r="AJ504" s="332"/>
      <c r="AK504" s="330"/>
      <c r="AL504" s="330"/>
      <c r="AM504" s="330"/>
      <c r="AN504" s="330"/>
      <c r="AO504" s="330"/>
      <c r="AP504" s="323"/>
      <c r="AQ504" s="330"/>
      <c r="AR504" s="323"/>
      <c r="AS504" s="334" t="e">
        <v>#DIV/0!</v>
      </c>
      <c r="AT504" s="85"/>
      <c r="AU504" s="85"/>
      <c r="AV504" s="328" t="e">
        <f>VLOOKUP($AC504,[1]!デモテーブル[#All],3,FALSE)</f>
        <v>#N/A</v>
      </c>
      <c r="AW504" s="328" t="e">
        <f>VLOOKUP($AC504,[1]!デモテーブル[#All],4,FALSE)</f>
        <v>#N/A</v>
      </c>
      <c r="AX504" s="328" t="e">
        <f>VLOOKUP($AC504,[1]!デモテーブル[#All],5,FALSE)</f>
        <v>#N/A</v>
      </c>
      <c r="AY504" s="328" t="e">
        <f>VLOOKUP($AC504,[1]!デモテーブル[#All],6,FALSE)</f>
        <v>#N/A</v>
      </c>
      <c r="AZ504" s="328" t="e">
        <f>VLOOKUP($AC504,[1]!デモテーブル[#All],7,FALSE)</f>
        <v>#N/A</v>
      </c>
      <c r="BA504" s="328" t="e">
        <f>VLOOKUP($AC504,デモテーブル[#All],12,FALSE)</f>
        <v>#N/A</v>
      </c>
      <c r="BB504" s="328" t="e">
        <f>VLOOKUP($AC504,デモテーブル[#All],13,FALSE)</f>
        <v>#N/A</v>
      </c>
    </row>
    <row r="505" spans="2:54" x14ac:dyDescent="0.15">
      <c r="B505" s="76">
        <v>44819</v>
      </c>
      <c r="C505" s="164">
        <v>504</v>
      </c>
      <c r="D505" s="73" t="s">
        <v>181</v>
      </c>
      <c r="E505" s="328" t="s">
        <v>750</v>
      </c>
      <c r="H505" s="329" t="s">
        <v>81</v>
      </c>
      <c r="I505" s="329"/>
      <c r="J505" s="329"/>
      <c r="K505" s="329"/>
      <c r="L505" s="329"/>
      <c r="M505" s="329"/>
      <c r="N505" s="329"/>
      <c r="O505" s="329"/>
      <c r="Z505" s="33"/>
      <c r="AA505" s="33"/>
      <c r="AB505" s="330"/>
      <c r="AC505" s="335"/>
      <c r="AD505" s="330" t="e">
        <f>VLOOKUP($AC505,[1]!デモテーブル[#All],2,FALSE)</f>
        <v>#N/A</v>
      </c>
      <c r="AE505" s="330"/>
      <c r="AF505" s="331"/>
      <c r="AG505" s="330"/>
      <c r="AH505" s="332"/>
      <c r="AI505" s="330"/>
      <c r="AJ505" s="332"/>
      <c r="AK505" s="330"/>
      <c r="AL505" s="330"/>
      <c r="AM505" s="330"/>
      <c r="AN505" s="330"/>
      <c r="AO505" s="330"/>
      <c r="AP505" s="323"/>
      <c r="AQ505" s="330"/>
      <c r="AR505" s="323"/>
      <c r="AS505" s="334" t="e">
        <v>#DIV/0!</v>
      </c>
      <c r="AT505" s="85"/>
      <c r="AU505" s="85"/>
      <c r="AV505" s="328" t="e">
        <f>VLOOKUP($AC505,[1]!デモテーブル[#All],3,FALSE)</f>
        <v>#N/A</v>
      </c>
      <c r="AW505" s="328" t="e">
        <f>VLOOKUP($AC505,[1]!デモテーブル[#All],4,FALSE)</f>
        <v>#N/A</v>
      </c>
      <c r="AX505" s="328" t="e">
        <f>VLOOKUP($AC505,[1]!デモテーブル[#All],5,FALSE)</f>
        <v>#N/A</v>
      </c>
      <c r="AY505" s="328" t="e">
        <f>VLOOKUP($AC505,[1]!デモテーブル[#All],6,FALSE)</f>
        <v>#N/A</v>
      </c>
      <c r="AZ505" s="328" t="e">
        <f>VLOOKUP($AC505,[1]!デモテーブル[#All],7,FALSE)</f>
        <v>#N/A</v>
      </c>
      <c r="BA505" s="328" t="e">
        <f>VLOOKUP($AC505,デモテーブル[#All],12,FALSE)</f>
        <v>#N/A</v>
      </c>
      <c r="BB505" s="328" t="e">
        <f>VLOOKUP($AC505,デモテーブル[#All],13,FALSE)</f>
        <v>#N/A</v>
      </c>
    </row>
    <row r="506" spans="2:54" x14ac:dyDescent="0.15">
      <c r="B506" s="76">
        <v>44819</v>
      </c>
      <c r="C506" s="164">
        <v>505</v>
      </c>
      <c r="D506" s="73" t="s">
        <v>181</v>
      </c>
      <c r="E506" s="328" t="s">
        <v>750</v>
      </c>
      <c r="H506" s="329" t="s">
        <v>819</v>
      </c>
      <c r="I506" s="329"/>
      <c r="J506" s="329"/>
      <c r="K506" s="329"/>
      <c r="L506" s="329"/>
      <c r="M506" s="329"/>
      <c r="N506" s="329"/>
      <c r="O506" s="329"/>
      <c r="Z506" s="33"/>
      <c r="AA506" s="33"/>
      <c r="AB506" s="330"/>
      <c r="AC506" s="335"/>
      <c r="AD506" s="330" t="e">
        <f>VLOOKUP($AC506,[1]!デモテーブル[#All],2,FALSE)</f>
        <v>#N/A</v>
      </c>
      <c r="AE506" s="330"/>
      <c r="AF506" s="331"/>
      <c r="AG506" s="330"/>
      <c r="AH506" s="332"/>
      <c r="AI506" s="330"/>
      <c r="AJ506" s="332"/>
      <c r="AK506" s="330"/>
      <c r="AL506" s="330"/>
      <c r="AM506" s="330"/>
      <c r="AN506" s="330"/>
      <c r="AO506" s="330"/>
      <c r="AP506" s="323"/>
      <c r="AQ506" s="330"/>
      <c r="AR506" s="323"/>
      <c r="AS506" s="334" t="e">
        <v>#DIV/0!</v>
      </c>
      <c r="AT506" s="85"/>
      <c r="AU506" s="85"/>
      <c r="AV506" s="328" t="e">
        <f>VLOOKUP($AC506,[1]!デモテーブル[#All],3,FALSE)</f>
        <v>#N/A</v>
      </c>
      <c r="AW506" s="328" t="e">
        <f>VLOOKUP($AC506,[1]!デモテーブル[#All],4,FALSE)</f>
        <v>#N/A</v>
      </c>
      <c r="AX506" s="328" t="e">
        <f>VLOOKUP($AC506,[1]!デモテーブル[#All],5,FALSE)</f>
        <v>#N/A</v>
      </c>
      <c r="AY506" s="328" t="e">
        <f>VLOOKUP($AC506,[1]!デモテーブル[#All],6,FALSE)</f>
        <v>#N/A</v>
      </c>
      <c r="AZ506" s="328" t="e">
        <f>VLOOKUP($AC506,[1]!デモテーブル[#All],7,FALSE)</f>
        <v>#N/A</v>
      </c>
      <c r="BA506" s="328" t="e">
        <f>VLOOKUP($AC506,デモテーブル[#All],12,FALSE)</f>
        <v>#N/A</v>
      </c>
      <c r="BB506" s="328" t="e">
        <f>VLOOKUP($AC506,デモテーブル[#All],13,FALSE)</f>
        <v>#N/A</v>
      </c>
    </row>
    <row r="507" spans="2:54" x14ac:dyDescent="0.15">
      <c r="B507" s="76">
        <v>44819</v>
      </c>
      <c r="C507" s="164">
        <v>506</v>
      </c>
      <c r="D507" s="73" t="s">
        <v>181</v>
      </c>
      <c r="E507" s="328" t="s">
        <v>750</v>
      </c>
      <c r="H507" s="329" t="s">
        <v>82</v>
      </c>
      <c r="I507" s="329"/>
      <c r="J507" s="329"/>
      <c r="K507" s="329"/>
      <c r="L507" s="329"/>
      <c r="M507" s="329"/>
      <c r="N507" s="329"/>
      <c r="O507" s="329"/>
      <c r="Z507" s="33"/>
      <c r="AA507" s="33"/>
      <c r="AB507" s="330"/>
      <c r="AC507" s="335"/>
      <c r="AD507" s="330" t="e">
        <f>VLOOKUP($AC507,[1]!デモテーブル[#All],2,FALSE)</f>
        <v>#N/A</v>
      </c>
      <c r="AE507" s="330"/>
      <c r="AF507" s="331"/>
      <c r="AG507" s="330"/>
      <c r="AH507" s="332"/>
      <c r="AI507" s="330"/>
      <c r="AJ507" s="332"/>
      <c r="AK507" s="330"/>
      <c r="AL507" s="330"/>
      <c r="AM507" s="330"/>
      <c r="AN507" s="330"/>
      <c r="AO507" s="330"/>
      <c r="AP507" s="323"/>
      <c r="AQ507" s="330"/>
      <c r="AR507" s="323"/>
      <c r="AS507" s="334" t="e">
        <v>#DIV/0!</v>
      </c>
      <c r="AT507" s="85"/>
      <c r="AU507" s="85"/>
      <c r="AV507" s="328" t="e">
        <f>VLOOKUP($AC507,[1]!デモテーブル[#All],3,FALSE)</f>
        <v>#N/A</v>
      </c>
      <c r="AW507" s="328" t="e">
        <f>VLOOKUP($AC507,[1]!デモテーブル[#All],4,FALSE)</f>
        <v>#N/A</v>
      </c>
      <c r="AX507" s="328" t="e">
        <f>VLOOKUP($AC507,[1]!デモテーブル[#All],5,FALSE)</f>
        <v>#N/A</v>
      </c>
      <c r="AY507" s="328" t="e">
        <f>VLOOKUP($AC507,[1]!デモテーブル[#All],6,FALSE)</f>
        <v>#N/A</v>
      </c>
      <c r="AZ507" s="328" t="e">
        <f>VLOOKUP($AC507,[1]!デモテーブル[#All],7,FALSE)</f>
        <v>#N/A</v>
      </c>
      <c r="BA507" s="328" t="e">
        <f>VLOOKUP($AC507,デモテーブル[#All],12,FALSE)</f>
        <v>#N/A</v>
      </c>
      <c r="BB507" s="328" t="e">
        <f>VLOOKUP($AC507,デモテーブル[#All],13,FALSE)</f>
        <v>#N/A</v>
      </c>
    </row>
    <row r="508" spans="2:54" x14ac:dyDescent="0.15">
      <c r="B508" s="76">
        <v>44819</v>
      </c>
      <c r="C508" s="164">
        <v>507</v>
      </c>
      <c r="D508" s="73" t="s">
        <v>181</v>
      </c>
      <c r="E508" s="328" t="s">
        <v>750</v>
      </c>
      <c r="H508" s="329" t="s">
        <v>820</v>
      </c>
      <c r="I508" s="329"/>
      <c r="J508" s="329"/>
      <c r="K508" s="329"/>
      <c r="L508" s="329"/>
      <c r="M508" s="329"/>
      <c r="N508" s="329"/>
      <c r="O508" s="329"/>
      <c r="Z508" s="33"/>
      <c r="AA508" s="33"/>
      <c r="AB508" s="330"/>
      <c r="AC508" s="335"/>
      <c r="AD508" s="330" t="e">
        <f>VLOOKUP($AC508,[1]!デモテーブル[#All],2,FALSE)</f>
        <v>#N/A</v>
      </c>
      <c r="AE508" s="330"/>
      <c r="AF508" s="331"/>
      <c r="AG508" s="330"/>
      <c r="AH508" s="332"/>
      <c r="AI508" s="330"/>
      <c r="AJ508" s="332"/>
      <c r="AK508" s="330"/>
      <c r="AL508" s="330"/>
      <c r="AM508" s="330"/>
      <c r="AN508" s="330"/>
      <c r="AO508" s="330"/>
      <c r="AP508" s="323"/>
      <c r="AQ508" s="330"/>
      <c r="AR508" s="323"/>
      <c r="AS508" s="334" t="e">
        <v>#DIV/0!</v>
      </c>
      <c r="AT508" s="85"/>
      <c r="AU508" s="85"/>
      <c r="AV508" s="328" t="e">
        <f>VLOOKUP($AC508,[1]!デモテーブル[#All],3,FALSE)</f>
        <v>#N/A</v>
      </c>
      <c r="AW508" s="328" t="e">
        <f>VLOOKUP($AC508,[1]!デモテーブル[#All],4,FALSE)</f>
        <v>#N/A</v>
      </c>
      <c r="AX508" s="328" t="e">
        <f>VLOOKUP($AC508,[1]!デモテーブル[#All],5,FALSE)</f>
        <v>#N/A</v>
      </c>
      <c r="AY508" s="328" t="e">
        <f>VLOOKUP($AC508,[1]!デモテーブル[#All],6,FALSE)</f>
        <v>#N/A</v>
      </c>
      <c r="AZ508" s="328" t="e">
        <f>VLOOKUP($AC508,[1]!デモテーブル[#All],7,FALSE)</f>
        <v>#N/A</v>
      </c>
      <c r="BA508" s="328" t="e">
        <f>VLOOKUP($AC508,デモテーブル[#All],12,FALSE)</f>
        <v>#N/A</v>
      </c>
      <c r="BB508" s="328" t="e">
        <f>VLOOKUP($AC508,デモテーブル[#All],13,FALSE)</f>
        <v>#N/A</v>
      </c>
    </row>
    <row r="509" spans="2:54" x14ac:dyDescent="0.15">
      <c r="B509" s="76">
        <v>44819</v>
      </c>
      <c r="C509" s="164">
        <v>508</v>
      </c>
      <c r="D509" s="73" t="s">
        <v>181</v>
      </c>
      <c r="E509" s="328" t="s">
        <v>750</v>
      </c>
      <c r="H509" s="329" t="s">
        <v>95</v>
      </c>
      <c r="I509" s="329"/>
      <c r="J509" s="329"/>
      <c r="K509" s="329"/>
      <c r="L509" s="329"/>
      <c r="M509" s="329"/>
      <c r="N509" s="329"/>
      <c r="O509" s="329"/>
      <c r="Z509" s="33"/>
      <c r="AA509" s="33"/>
      <c r="AB509" s="330"/>
      <c r="AC509" s="10" t="str">
        <f>IF(H510="","",TEXT(H510,"@"))</f>
        <v>5108</v>
      </c>
      <c r="AD509" s="330" t="str">
        <f>VLOOKUP($AC509,[1]!デモテーブル[#All],2,FALSE)</f>
        <v>ブリヂストン</v>
      </c>
      <c r="AE509" s="330" t="s">
        <v>15</v>
      </c>
      <c r="AF509" s="331">
        <f>AP509/AJ509</f>
        <v>5</v>
      </c>
      <c r="AG509" s="330"/>
      <c r="AH509" s="332">
        <f>(AP509-AR509)/AF509</f>
        <v>3160</v>
      </c>
      <c r="AI509" s="330"/>
      <c r="AJ509" s="333">
        <f>VLOOKUP($AC509,テーブル6[#All],5,FALSE)</f>
        <v>5090</v>
      </c>
      <c r="AK509" s="330"/>
      <c r="AL509" s="330"/>
      <c r="AM509" s="330"/>
      <c r="AN509" s="330"/>
      <c r="AO509" s="330"/>
      <c r="AP509" s="323">
        <f>IF(H513="","",VALUE(LEFT(H513,FIND("円",H513)-1)))</f>
        <v>25450</v>
      </c>
      <c r="AQ509" s="330"/>
      <c r="AR509" s="323">
        <f>IF(H515="","",VALUE(LEFT(H515,FIND("円",H515)-1)))</f>
        <v>9650</v>
      </c>
      <c r="AS509" s="334">
        <f t="shared" ref="AS509" si="89">AR509/(AP509-AR509)</f>
        <v>0.61075949367088611</v>
      </c>
      <c r="AT509" s="85"/>
      <c r="AU509" s="85"/>
      <c r="AV509" s="328" t="str">
        <f>VLOOKUP($AC509,[1]!デモテーブル[#All],3,FALSE)</f>
        <v>1株式・投信等</v>
      </c>
      <c r="AW509" s="328" t="str">
        <f>VLOOKUP($AC509,[1]!デモテーブル[#All],4,FALSE)</f>
        <v>1株式</v>
      </c>
      <c r="AX509" s="328" t="str">
        <f>VLOOKUP($AC509,[1]!デモテーブル[#All],5,FALSE)</f>
        <v>製造業</v>
      </c>
      <c r="AY509" s="328" t="str">
        <f>VLOOKUP($AC509,[1]!デモテーブル[#All],6,FALSE)</f>
        <v>製造業・ゴム</v>
      </c>
      <c r="AZ509" s="328" t="str">
        <f>VLOOKUP($AC509,[1]!デモテーブル[#All],7,FALSE)</f>
        <v>01 日本円</v>
      </c>
      <c r="BA509" s="328" t="str">
        <f>VLOOKUP($AC509,デモテーブル[#All],12,FALSE)</f>
        <v>リスク・なし</v>
      </c>
      <c r="BB509" s="328" t="str">
        <f>VLOOKUP($AC509,デモテーブル[#All],13,FALSE)</f>
        <v>リスク・有</v>
      </c>
    </row>
    <row r="510" spans="2:54" x14ac:dyDescent="0.15">
      <c r="B510" s="76">
        <v>44819</v>
      </c>
      <c r="C510" s="164">
        <v>509</v>
      </c>
      <c r="D510" s="73" t="s">
        <v>181</v>
      </c>
      <c r="E510" s="328" t="s">
        <v>750</v>
      </c>
      <c r="H510" s="329">
        <v>5108</v>
      </c>
      <c r="I510" s="329"/>
      <c r="J510" s="329"/>
      <c r="K510" s="329"/>
      <c r="L510" s="329"/>
      <c r="M510" s="329"/>
      <c r="N510" s="329"/>
      <c r="O510" s="329"/>
      <c r="Z510" s="33"/>
      <c r="AA510" s="33"/>
      <c r="AB510" s="330"/>
      <c r="AC510" s="335"/>
      <c r="AD510" s="330" t="e">
        <f>VLOOKUP($AC510,[1]!デモテーブル[#All],2,FALSE)</f>
        <v>#N/A</v>
      </c>
      <c r="AE510" s="330"/>
      <c r="AF510" s="331"/>
      <c r="AG510" s="330"/>
      <c r="AH510" s="332"/>
      <c r="AI510" s="330"/>
      <c r="AJ510" s="332"/>
      <c r="AK510" s="330"/>
      <c r="AL510" s="330"/>
      <c r="AM510" s="330"/>
      <c r="AN510" s="330"/>
      <c r="AO510" s="330"/>
      <c r="AP510" s="323"/>
      <c r="AQ510" s="330"/>
      <c r="AR510" s="323"/>
      <c r="AS510" s="334" t="e">
        <v>#DIV/0!</v>
      </c>
      <c r="AT510" s="85"/>
      <c r="AU510" s="85"/>
      <c r="AV510" s="328" t="e">
        <f>VLOOKUP($AC510,[1]!デモテーブル[#All],3,FALSE)</f>
        <v>#N/A</v>
      </c>
      <c r="AW510" s="328" t="e">
        <f>VLOOKUP($AC510,[1]!デモテーブル[#All],4,FALSE)</f>
        <v>#N/A</v>
      </c>
      <c r="AX510" s="328" t="e">
        <f>VLOOKUP($AC510,[1]!デモテーブル[#All],5,FALSE)</f>
        <v>#N/A</v>
      </c>
      <c r="AY510" s="328" t="e">
        <f>VLOOKUP($AC510,[1]!デモテーブル[#All],6,FALSE)</f>
        <v>#N/A</v>
      </c>
      <c r="AZ510" s="328" t="e">
        <f>VLOOKUP($AC510,[1]!デモテーブル[#All],7,FALSE)</f>
        <v>#N/A</v>
      </c>
      <c r="BA510" s="328" t="e">
        <f>VLOOKUP($AC510,デモテーブル[#All],12,FALSE)</f>
        <v>#N/A</v>
      </c>
      <c r="BB510" s="328" t="e">
        <f>VLOOKUP($AC510,デモテーブル[#All],13,FALSE)</f>
        <v>#N/A</v>
      </c>
    </row>
    <row r="511" spans="2:54" x14ac:dyDescent="0.15">
      <c r="B511" s="76">
        <v>44819</v>
      </c>
      <c r="C511" s="164">
        <v>510</v>
      </c>
      <c r="D511" s="73" t="s">
        <v>181</v>
      </c>
      <c r="E511" s="328" t="s">
        <v>750</v>
      </c>
      <c r="H511" s="329" t="s">
        <v>95</v>
      </c>
      <c r="I511" s="329"/>
      <c r="J511" s="329"/>
      <c r="K511" s="329"/>
      <c r="L511" s="329"/>
      <c r="M511" s="329"/>
      <c r="N511" s="329"/>
      <c r="O511" s="329"/>
      <c r="Z511" s="33"/>
      <c r="AA511" s="33"/>
      <c r="AB511" s="330"/>
      <c r="AC511" s="335"/>
      <c r="AD511" s="330" t="e">
        <f>VLOOKUP($AC511,[1]!デモテーブル[#All],2,FALSE)</f>
        <v>#N/A</v>
      </c>
      <c r="AE511" s="330"/>
      <c r="AF511" s="331"/>
      <c r="AG511" s="330"/>
      <c r="AH511" s="332"/>
      <c r="AI511" s="330"/>
      <c r="AJ511" s="332"/>
      <c r="AK511" s="330"/>
      <c r="AL511" s="330"/>
      <c r="AM511" s="330"/>
      <c r="AN511" s="330"/>
      <c r="AO511" s="330"/>
      <c r="AP511" s="323"/>
      <c r="AQ511" s="330"/>
      <c r="AR511" s="323"/>
      <c r="AS511" s="334" t="e">
        <v>#DIV/0!</v>
      </c>
      <c r="AT511" s="85"/>
      <c r="AU511" s="85"/>
      <c r="AV511" s="328" t="e">
        <f>VLOOKUP($AC511,[1]!デモテーブル[#All],3,FALSE)</f>
        <v>#N/A</v>
      </c>
      <c r="AW511" s="328" t="e">
        <f>VLOOKUP($AC511,[1]!デモテーブル[#All],4,FALSE)</f>
        <v>#N/A</v>
      </c>
      <c r="AX511" s="328" t="e">
        <f>VLOOKUP($AC511,[1]!デモテーブル[#All],5,FALSE)</f>
        <v>#N/A</v>
      </c>
      <c r="AY511" s="328" t="e">
        <f>VLOOKUP($AC511,[1]!デモテーブル[#All],6,FALSE)</f>
        <v>#N/A</v>
      </c>
      <c r="AZ511" s="328" t="e">
        <f>VLOOKUP($AC511,[1]!デモテーブル[#All],7,FALSE)</f>
        <v>#N/A</v>
      </c>
      <c r="BA511" s="328" t="e">
        <f>VLOOKUP($AC511,デモテーブル[#All],12,FALSE)</f>
        <v>#N/A</v>
      </c>
      <c r="BB511" s="328" t="e">
        <f>VLOOKUP($AC511,デモテーブル[#All],13,FALSE)</f>
        <v>#N/A</v>
      </c>
    </row>
    <row r="512" spans="2:54" x14ac:dyDescent="0.15">
      <c r="B512" s="76">
        <v>44819</v>
      </c>
      <c r="C512" s="164">
        <v>511</v>
      </c>
      <c r="D512" s="73" t="s">
        <v>181</v>
      </c>
      <c r="E512" s="328" t="s">
        <v>750</v>
      </c>
      <c r="H512" s="329" t="s">
        <v>81</v>
      </c>
      <c r="I512" s="329"/>
      <c r="J512" s="329"/>
      <c r="K512" s="329"/>
      <c r="L512" s="329"/>
      <c r="M512" s="329"/>
      <c r="N512" s="329"/>
      <c r="O512" s="329"/>
      <c r="Z512" s="33"/>
      <c r="AA512" s="33"/>
      <c r="AB512" s="330"/>
      <c r="AC512" s="335"/>
      <c r="AD512" s="330" t="e">
        <f>VLOOKUP($AC512,[1]!デモテーブル[#All],2,FALSE)</f>
        <v>#N/A</v>
      </c>
      <c r="AE512" s="330"/>
      <c r="AF512" s="331"/>
      <c r="AG512" s="330"/>
      <c r="AH512" s="332"/>
      <c r="AI512" s="330"/>
      <c r="AJ512" s="332"/>
      <c r="AK512" s="330"/>
      <c r="AL512" s="330"/>
      <c r="AM512" s="330"/>
      <c r="AN512" s="330"/>
      <c r="AO512" s="330"/>
      <c r="AP512" s="323"/>
      <c r="AQ512" s="330"/>
      <c r="AR512" s="323"/>
      <c r="AS512" s="334" t="e">
        <v>#DIV/0!</v>
      </c>
      <c r="AT512" s="85"/>
      <c r="AU512" s="85"/>
      <c r="AV512" s="328" t="e">
        <f>VLOOKUP($AC512,[1]!デモテーブル[#All],3,FALSE)</f>
        <v>#N/A</v>
      </c>
      <c r="AW512" s="328" t="e">
        <f>VLOOKUP($AC512,[1]!デモテーブル[#All],4,FALSE)</f>
        <v>#N/A</v>
      </c>
      <c r="AX512" s="328" t="e">
        <f>VLOOKUP($AC512,[1]!デモテーブル[#All],5,FALSE)</f>
        <v>#N/A</v>
      </c>
      <c r="AY512" s="328" t="e">
        <f>VLOOKUP($AC512,[1]!デモテーブル[#All],6,FALSE)</f>
        <v>#N/A</v>
      </c>
      <c r="AZ512" s="328" t="e">
        <f>VLOOKUP($AC512,[1]!デモテーブル[#All],7,FALSE)</f>
        <v>#N/A</v>
      </c>
      <c r="BA512" s="328" t="e">
        <f>VLOOKUP($AC512,デモテーブル[#All],12,FALSE)</f>
        <v>#N/A</v>
      </c>
      <c r="BB512" s="328" t="e">
        <f>VLOOKUP($AC512,デモテーブル[#All],13,FALSE)</f>
        <v>#N/A</v>
      </c>
    </row>
    <row r="513" spans="2:54" x14ac:dyDescent="0.15">
      <c r="B513" s="76">
        <v>44819</v>
      </c>
      <c r="C513" s="164">
        <v>512</v>
      </c>
      <c r="D513" s="73" t="s">
        <v>181</v>
      </c>
      <c r="E513" s="328" t="s">
        <v>750</v>
      </c>
      <c r="H513" s="329" t="s">
        <v>821</v>
      </c>
      <c r="I513" s="329"/>
      <c r="J513" s="329"/>
      <c r="K513" s="329"/>
      <c r="L513" s="329"/>
      <c r="M513" s="329"/>
      <c r="N513" s="329"/>
      <c r="O513" s="329"/>
      <c r="Z513" s="33"/>
      <c r="AA513" s="33"/>
      <c r="AB513" s="330"/>
      <c r="AC513" s="335"/>
      <c r="AD513" s="330" t="e">
        <f>VLOOKUP($AC513,[1]!デモテーブル[#All],2,FALSE)</f>
        <v>#N/A</v>
      </c>
      <c r="AE513" s="330"/>
      <c r="AF513" s="331"/>
      <c r="AG513" s="330"/>
      <c r="AH513" s="332"/>
      <c r="AI513" s="330"/>
      <c r="AJ513" s="332"/>
      <c r="AK513" s="330"/>
      <c r="AL513" s="330"/>
      <c r="AM513" s="330"/>
      <c r="AN513" s="330"/>
      <c r="AO513" s="330"/>
      <c r="AP513" s="323"/>
      <c r="AQ513" s="330"/>
      <c r="AR513" s="323"/>
      <c r="AS513" s="334" t="e">
        <v>#DIV/0!</v>
      </c>
      <c r="AT513" s="85"/>
      <c r="AU513" s="85"/>
      <c r="AV513" s="328" t="e">
        <f>VLOOKUP($AC513,[1]!デモテーブル[#All],3,FALSE)</f>
        <v>#N/A</v>
      </c>
      <c r="AW513" s="328" t="e">
        <f>VLOOKUP($AC513,[1]!デモテーブル[#All],4,FALSE)</f>
        <v>#N/A</v>
      </c>
      <c r="AX513" s="328" t="e">
        <f>VLOOKUP($AC513,[1]!デモテーブル[#All],5,FALSE)</f>
        <v>#N/A</v>
      </c>
      <c r="AY513" s="328" t="e">
        <f>VLOOKUP($AC513,[1]!デモテーブル[#All],6,FALSE)</f>
        <v>#N/A</v>
      </c>
      <c r="AZ513" s="328" t="e">
        <f>VLOOKUP($AC513,[1]!デモテーブル[#All],7,FALSE)</f>
        <v>#N/A</v>
      </c>
      <c r="BA513" s="328" t="e">
        <f>VLOOKUP($AC513,デモテーブル[#All],12,FALSE)</f>
        <v>#N/A</v>
      </c>
      <c r="BB513" s="328" t="e">
        <f>VLOOKUP($AC513,デモテーブル[#All],13,FALSE)</f>
        <v>#N/A</v>
      </c>
    </row>
    <row r="514" spans="2:54" x14ac:dyDescent="0.15">
      <c r="B514" s="76">
        <v>44819</v>
      </c>
      <c r="C514" s="164">
        <v>513</v>
      </c>
      <c r="D514" s="73" t="s">
        <v>181</v>
      </c>
      <c r="E514" s="328" t="s">
        <v>750</v>
      </c>
      <c r="H514" s="329" t="s">
        <v>82</v>
      </c>
      <c r="I514" s="329"/>
      <c r="J514" s="329"/>
      <c r="K514" s="329"/>
      <c r="L514" s="329"/>
      <c r="M514" s="329"/>
      <c r="N514" s="329"/>
      <c r="O514" s="329"/>
      <c r="Z514" s="33"/>
      <c r="AA514" s="33"/>
      <c r="AB514" s="330"/>
      <c r="AC514" s="335"/>
      <c r="AD514" s="330" t="e">
        <f>VLOOKUP($AC514,[1]!デモテーブル[#All],2,FALSE)</f>
        <v>#N/A</v>
      </c>
      <c r="AE514" s="330"/>
      <c r="AF514" s="331"/>
      <c r="AG514" s="330"/>
      <c r="AH514" s="332"/>
      <c r="AI514" s="330"/>
      <c r="AJ514" s="332"/>
      <c r="AK514" s="330"/>
      <c r="AL514" s="330"/>
      <c r="AM514" s="330"/>
      <c r="AN514" s="330"/>
      <c r="AO514" s="330"/>
      <c r="AP514" s="323"/>
      <c r="AQ514" s="330"/>
      <c r="AR514" s="323"/>
      <c r="AS514" s="334" t="e">
        <v>#DIV/0!</v>
      </c>
      <c r="AT514" s="85"/>
      <c r="AU514" s="85"/>
      <c r="AV514" s="328" t="e">
        <f>VLOOKUP($AC514,[1]!デモテーブル[#All],3,FALSE)</f>
        <v>#N/A</v>
      </c>
      <c r="AW514" s="328" t="e">
        <f>VLOOKUP($AC514,[1]!デモテーブル[#All],4,FALSE)</f>
        <v>#N/A</v>
      </c>
      <c r="AX514" s="328" t="e">
        <f>VLOOKUP($AC514,[1]!デモテーブル[#All],5,FALSE)</f>
        <v>#N/A</v>
      </c>
      <c r="AY514" s="328" t="e">
        <f>VLOOKUP($AC514,[1]!デモテーブル[#All],6,FALSE)</f>
        <v>#N/A</v>
      </c>
      <c r="AZ514" s="328" t="e">
        <f>VLOOKUP($AC514,[1]!デモテーブル[#All],7,FALSE)</f>
        <v>#N/A</v>
      </c>
      <c r="BA514" s="328" t="e">
        <f>VLOOKUP($AC514,デモテーブル[#All],12,FALSE)</f>
        <v>#N/A</v>
      </c>
      <c r="BB514" s="328" t="e">
        <f>VLOOKUP($AC514,デモテーブル[#All],13,FALSE)</f>
        <v>#N/A</v>
      </c>
    </row>
    <row r="515" spans="2:54" x14ac:dyDescent="0.15">
      <c r="B515" s="76">
        <v>44819</v>
      </c>
      <c r="C515" s="164">
        <v>514</v>
      </c>
      <c r="D515" s="73" t="s">
        <v>181</v>
      </c>
      <c r="E515" s="328" t="s">
        <v>750</v>
      </c>
      <c r="H515" s="329" t="s">
        <v>822</v>
      </c>
      <c r="I515" s="329"/>
      <c r="J515" s="329"/>
      <c r="K515" s="329"/>
      <c r="L515" s="329"/>
      <c r="M515" s="329"/>
      <c r="N515" s="329"/>
      <c r="O515" s="329"/>
      <c r="Z515" s="33"/>
      <c r="AA515" s="33"/>
      <c r="AB515" s="330"/>
      <c r="AC515" s="335"/>
      <c r="AD515" s="330" t="e">
        <f>VLOOKUP($AC515,[1]!デモテーブル[#All],2,FALSE)</f>
        <v>#N/A</v>
      </c>
      <c r="AE515" s="330"/>
      <c r="AF515" s="331"/>
      <c r="AG515" s="330"/>
      <c r="AH515" s="332"/>
      <c r="AI515" s="330"/>
      <c r="AJ515" s="332"/>
      <c r="AK515" s="330"/>
      <c r="AL515" s="330"/>
      <c r="AM515" s="330"/>
      <c r="AN515" s="330"/>
      <c r="AO515" s="330"/>
      <c r="AP515" s="323"/>
      <c r="AQ515" s="330"/>
      <c r="AR515" s="323"/>
      <c r="AS515" s="334" t="e">
        <v>#DIV/0!</v>
      </c>
      <c r="AT515" s="85"/>
      <c r="AU515" s="85"/>
      <c r="AV515" s="328" t="e">
        <f>VLOOKUP($AC515,[1]!デモテーブル[#All],3,FALSE)</f>
        <v>#N/A</v>
      </c>
      <c r="AW515" s="328" t="e">
        <f>VLOOKUP($AC515,[1]!デモテーブル[#All],4,FALSE)</f>
        <v>#N/A</v>
      </c>
      <c r="AX515" s="328" t="e">
        <f>VLOOKUP($AC515,[1]!デモテーブル[#All],5,FALSE)</f>
        <v>#N/A</v>
      </c>
      <c r="AY515" s="328" t="e">
        <f>VLOOKUP($AC515,[1]!デモテーブル[#All],6,FALSE)</f>
        <v>#N/A</v>
      </c>
      <c r="AZ515" s="328" t="e">
        <f>VLOOKUP($AC515,[1]!デモテーブル[#All],7,FALSE)</f>
        <v>#N/A</v>
      </c>
      <c r="BA515" s="328" t="e">
        <f>VLOOKUP($AC515,デモテーブル[#All],12,FALSE)</f>
        <v>#N/A</v>
      </c>
      <c r="BB515" s="328" t="e">
        <f>VLOOKUP($AC515,デモテーブル[#All],13,FALSE)</f>
        <v>#N/A</v>
      </c>
    </row>
    <row r="516" spans="2:54" x14ac:dyDescent="0.15">
      <c r="B516" s="76">
        <v>44819</v>
      </c>
      <c r="C516" s="164">
        <v>515</v>
      </c>
      <c r="D516" s="73" t="s">
        <v>181</v>
      </c>
      <c r="E516" s="328" t="s">
        <v>750</v>
      </c>
      <c r="H516" s="329" t="s">
        <v>96</v>
      </c>
      <c r="I516" s="329"/>
      <c r="J516" s="329"/>
      <c r="K516" s="329"/>
      <c r="L516" s="329"/>
      <c r="M516" s="329"/>
      <c r="N516" s="329"/>
      <c r="O516" s="329"/>
      <c r="Z516" s="33"/>
      <c r="AA516" s="33"/>
      <c r="AB516" s="330"/>
      <c r="AC516" s="10" t="str">
        <f>IF(H517="","",TEXT(H517,"@"))</f>
        <v>6087</v>
      </c>
      <c r="AD516" s="330" t="str">
        <f>VLOOKUP($AC516,[1]!デモテーブル[#All],2,FALSE)</f>
        <v>アビスト</v>
      </c>
      <c r="AE516" s="330" t="s">
        <v>15</v>
      </c>
      <c r="AF516" s="331">
        <f>AP516/AJ516</f>
        <v>6</v>
      </c>
      <c r="AG516" s="330"/>
      <c r="AH516" s="332">
        <f>(AP516-AR516)/AF516</f>
        <v>1625</v>
      </c>
      <c r="AI516" s="330"/>
      <c r="AJ516" s="333">
        <f>VLOOKUP($AC516,テーブル6[#All],5,FALSE)</f>
        <v>2979</v>
      </c>
      <c r="AK516" s="330"/>
      <c r="AL516" s="330"/>
      <c r="AM516" s="330"/>
      <c r="AN516" s="330"/>
      <c r="AO516" s="330"/>
      <c r="AP516" s="323">
        <f>IF(H520="","",VALUE(LEFT(H520,FIND("円",H520)-1)))</f>
        <v>17874</v>
      </c>
      <c r="AQ516" s="330"/>
      <c r="AR516" s="323">
        <f>IF(H522="","",VALUE(LEFT(H522,FIND("円",H522)-1)))</f>
        <v>8124</v>
      </c>
      <c r="AS516" s="334">
        <f t="shared" ref="AS516" si="90">AR516/(AP516-AR516)</f>
        <v>0.83323076923076922</v>
      </c>
      <c r="AT516" s="85"/>
      <c r="AU516" s="85"/>
      <c r="AV516" s="328" t="str">
        <f>VLOOKUP($AC516,[1]!デモテーブル[#All],3,FALSE)</f>
        <v>1株式・投信等</v>
      </c>
      <c r="AW516" s="328" t="str">
        <f>VLOOKUP($AC516,[1]!デモテーブル[#All],4,FALSE)</f>
        <v>1株式</v>
      </c>
      <c r="AX516" s="328" t="str">
        <f>VLOOKUP($AC516,[1]!デモテーブル[#All],5,FALSE)</f>
        <v>サービス</v>
      </c>
      <c r="AY516" s="328" t="str">
        <f>VLOOKUP($AC516,[1]!デモテーブル[#All],6,FALSE)</f>
        <v>サービス</v>
      </c>
      <c r="AZ516" s="328" t="str">
        <f>VLOOKUP($AC516,[1]!デモテーブル[#All],7,FALSE)</f>
        <v>01 日本円</v>
      </c>
      <c r="BA516" s="328" t="str">
        <f>VLOOKUP($AC516,デモテーブル[#All],12,FALSE)</f>
        <v>リスク・なし</v>
      </c>
      <c r="BB516" s="328" t="str">
        <f>VLOOKUP($AC516,デモテーブル[#All],13,FALSE)</f>
        <v>リスク・有</v>
      </c>
    </row>
    <row r="517" spans="2:54" x14ac:dyDescent="0.15">
      <c r="B517" s="76">
        <v>44819</v>
      </c>
      <c r="C517" s="164">
        <v>516</v>
      </c>
      <c r="D517" s="73" t="s">
        <v>181</v>
      </c>
      <c r="E517" s="328" t="s">
        <v>750</v>
      </c>
      <c r="H517" s="329">
        <v>6087</v>
      </c>
      <c r="I517" s="329"/>
      <c r="J517" s="329"/>
      <c r="K517" s="329"/>
      <c r="L517" s="329"/>
      <c r="M517" s="329"/>
      <c r="N517" s="329"/>
      <c r="O517" s="329"/>
      <c r="Z517" s="33"/>
      <c r="AA517" s="33"/>
      <c r="AB517" s="330"/>
      <c r="AC517" s="335"/>
      <c r="AD517" s="330" t="e">
        <f>VLOOKUP($AC517,[1]!デモテーブル[#All],2,FALSE)</f>
        <v>#N/A</v>
      </c>
      <c r="AE517" s="330"/>
      <c r="AF517" s="331"/>
      <c r="AG517" s="330"/>
      <c r="AH517" s="332"/>
      <c r="AI517" s="330"/>
      <c r="AJ517" s="332"/>
      <c r="AK517" s="330"/>
      <c r="AL517" s="330"/>
      <c r="AM517" s="330"/>
      <c r="AN517" s="330"/>
      <c r="AO517" s="330"/>
      <c r="AP517" s="323"/>
      <c r="AQ517" s="330"/>
      <c r="AR517" s="323"/>
      <c r="AS517" s="334" t="e">
        <v>#DIV/0!</v>
      </c>
      <c r="AT517" s="85"/>
      <c r="AU517" s="85"/>
      <c r="AV517" s="328" t="e">
        <f>VLOOKUP($AC517,[1]!デモテーブル[#All],3,FALSE)</f>
        <v>#N/A</v>
      </c>
      <c r="AW517" s="328" t="e">
        <f>VLOOKUP($AC517,[1]!デモテーブル[#All],4,FALSE)</f>
        <v>#N/A</v>
      </c>
      <c r="AX517" s="328" t="e">
        <f>VLOOKUP($AC517,[1]!デモテーブル[#All],5,FALSE)</f>
        <v>#N/A</v>
      </c>
      <c r="AY517" s="328" t="e">
        <f>VLOOKUP($AC517,[1]!デモテーブル[#All],6,FALSE)</f>
        <v>#N/A</v>
      </c>
      <c r="AZ517" s="328" t="e">
        <f>VLOOKUP($AC517,[1]!デモテーブル[#All],7,FALSE)</f>
        <v>#N/A</v>
      </c>
      <c r="BA517" s="328" t="e">
        <f>VLOOKUP($AC517,デモテーブル[#All],12,FALSE)</f>
        <v>#N/A</v>
      </c>
      <c r="BB517" s="328" t="e">
        <f>VLOOKUP($AC517,デモテーブル[#All],13,FALSE)</f>
        <v>#N/A</v>
      </c>
    </row>
    <row r="518" spans="2:54" x14ac:dyDescent="0.15">
      <c r="B518" s="76">
        <v>44819</v>
      </c>
      <c r="C518" s="164">
        <v>517</v>
      </c>
      <c r="D518" s="73" t="s">
        <v>181</v>
      </c>
      <c r="E518" s="328" t="s">
        <v>750</v>
      </c>
      <c r="H518" s="329" t="s">
        <v>96</v>
      </c>
      <c r="I518" s="329"/>
      <c r="J518" s="329"/>
      <c r="K518" s="329"/>
      <c r="L518" s="329"/>
      <c r="M518" s="329"/>
      <c r="N518" s="329"/>
      <c r="O518" s="329"/>
      <c r="Z518" s="33"/>
      <c r="AA518" s="33"/>
      <c r="AB518" s="330"/>
      <c r="AC518" s="335"/>
      <c r="AD518" s="330" t="e">
        <f>VLOOKUP($AC518,[1]!デモテーブル[#All],2,FALSE)</f>
        <v>#N/A</v>
      </c>
      <c r="AE518" s="330"/>
      <c r="AF518" s="331"/>
      <c r="AG518" s="330"/>
      <c r="AH518" s="332"/>
      <c r="AI518" s="330"/>
      <c r="AJ518" s="332"/>
      <c r="AK518" s="330"/>
      <c r="AL518" s="330"/>
      <c r="AM518" s="330"/>
      <c r="AN518" s="330"/>
      <c r="AO518" s="330"/>
      <c r="AP518" s="323"/>
      <c r="AQ518" s="330"/>
      <c r="AR518" s="323"/>
      <c r="AS518" s="334" t="e">
        <v>#DIV/0!</v>
      </c>
      <c r="AT518" s="85"/>
      <c r="AU518" s="85"/>
      <c r="AV518" s="328" t="e">
        <f>VLOOKUP($AC518,[1]!デモテーブル[#All],3,FALSE)</f>
        <v>#N/A</v>
      </c>
      <c r="AW518" s="328" t="e">
        <f>VLOOKUP($AC518,[1]!デモテーブル[#All],4,FALSE)</f>
        <v>#N/A</v>
      </c>
      <c r="AX518" s="328" t="e">
        <f>VLOOKUP($AC518,[1]!デモテーブル[#All],5,FALSE)</f>
        <v>#N/A</v>
      </c>
      <c r="AY518" s="328" t="e">
        <f>VLOOKUP($AC518,[1]!デモテーブル[#All],6,FALSE)</f>
        <v>#N/A</v>
      </c>
      <c r="AZ518" s="328" t="e">
        <f>VLOOKUP($AC518,[1]!デモテーブル[#All],7,FALSE)</f>
        <v>#N/A</v>
      </c>
      <c r="BA518" s="328" t="e">
        <f>VLOOKUP($AC518,デモテーブル[#All],12,FALSE)</f>
        <v>#N/A</v>
      </c>
      <c r="BB518" s="328" t="e">
        <f>VLOOKUP($AC518,デモテーブル[#All],13,FALSE)</f>
        <v>#N/A</v>
      </c>
    </row>
    <row r="519" spans="2:54" x14ac:dyDescent="0.15">
      <c r="B519" s="76">
        <v>44819</v>
      </c>
      <c r="C519" s="164">
        <v>518</v>
      </c>
      <c r="D519" s="73" t="s">
        <v>181</v>
      </c>
      <c r="E519" s="328" t="s">
        <v>750</v>
      </c>
      <c r="H519" s="329" t="s">
        <v>81</v>
      </c>
      <c r="I519" s="329"/>
      <c r="J519" s="329"/>
      <c r="K519" s="329"/>
      <c r="L519" s="329"/>
      <c r="M519" s="329"/>
      <c r="N519" s="329"/>
      <c r="O519" s="329"/>
      <c r="Z519" s="33"/>
      <c r="AA519" s="33"/>
      <c r="AB519" s="330"/>
      <c r="AC519" s="335"/>
      <c r="AD519" s="330" t="e">
        <f>VLOOKUP($AC519,[1]!デモテーブル[#All],2,FALSE)</f>
        <v>#N/A</v>
      </c>
      <c r="AE519" s="330"/>
      <c r="AF519" s="331"/>
      <c r="AG519" s="330"/>
      <c r="AH519" s="332"/>
      <c r="AI519" s="330"/>
      <c r="AJ519" s="332"/>
      <c r="AK519" s="330"/>
      <c r="AL519" s="330"/>
      <c r="AM519" s="330"/>
      <c r="AN519" s="330"/>
      <c r="AO519" s="330"/>
      <c r="AP519" s="323"/>
      <c r="AQ519" s="330"/>
      <c r="AR519" s="323"/>
      <c r="AS519" s="334" t="e">
        <v>#DIV/0!</v>
      </c>
      <c r="AT519" s="85"/>
      <c r="AU519" s="85"/>
      <c r="AV519" s="328" t="e">
        <f>VLOOKUP($AC519,[1]!デモテーブル[#All],3,FALSE)</f>
        <v>#N/A</v>
      </c>
      <c r="AW519" s="328" t="e">
        <f>VLOOKUP($AC519,[1]!デモテーブル[#All],4,FALSE)</f>
        <v>#N/A</v>
      </c>
      <c r="AX519" s="328" t="e">
        <f>VLOOKUP($AC519,[1]!デモテーブル[#All],5,FALSE)</f>
        <v>#N/A</v>
      </c>
      <c r="AY519" s="328" t="e">
        <f>VLOOKUP($AC519,[1]!デモテーブル[#All],6,FALSE)</f>
        <v>#N/A</v>
      </c>
      <c r="AZ519" s="328" t="e">
        <f>VLOOKUP($AC519,[1]!デモテーブル[#All],7,FALSE)</f>
        <v>#N/A</v>
      </c>
      <c r="BA519" s="328" t="e">
        <f>VLOOKUP($AC519,デモテーブル[#All],12,FALSE)</f>
        <v>#N/A</v>
      </c>
      <c r="BB519" s="328" t="e">
        <f>VLOOKUP($AC519,デモテーブル[#All],13,FALSE)</f>
        <v>#N/A</v>
      </c>
    </row>
    <row r="520" spans="2:54" x14ac:dyDescent="0.15">
      <c r="B520" s="76">
        <v>44819</v>
      </c>
      <c r="C520" s="164">
        <v>519</v>
      </c>
      <c r="D520" s="73" t="s">
        <v>181</v>
      </c>
      <c r="E520" s="328" t="s">
        <v>750</v>
      </c>
      <c r="H520" s="329" t="s">
        <v>823</v>
      </c>
      <c r="I520" s="329"/>
      <c r="J520" s="329"/>
      <c r="K520" s="329"/>
      <c r="L520" s="329"/>
      <c r="M520" s="329"/>
      <c r="N520" s="329"/>
      <c r="O520" s="329"/>
      <c r="Z520" s="33"/>
      <c r="AA520" s="33"/>
      <c r="AB520" s="330"/>
      <c r="AC520" s="335"/>
      <c r="AD520" s="330" t="e">
        <f>VLOOKUP($AC520,[1]!デモテーブル[#All],2,FALSE)</f>
        <v>#N/A</v>
      </c>
      <c r="AE520" s="330"/>
      <c r="AF520" s="331"/>
      <c r="AG520" s="330"/>
      <c r="AH520" s="332"/>
      <c r="AI520" s="330"/>
      <c r="AJ520" s="332"/>
      <c r="AK520" s="330"/>
      <c r="AL520" s="330"/>
      <c r="AM520" s="330"/>
      <c r="AN520" s="330"/>
      <c r="AO520" s="330"/>
      <c r="AP520" s="323"/>
      <c r="AQ520" s="330"/>
      <c r="AR520" s="323"/>
      <c r="AS520" s="334" t="e">
        <v>#DIV/0!</v>
      </c>
      <c r="AT520" s="85"/>
      <c r="AU520" s="85"/>
      <c r="AV520" s="328" t="e">
        <f>VLOOKUP($AC520,[1]!デモテーブル[#All],3,FALSE)</f>
        <v>#N/A</v>
      </c>
      <c r="AW520" s="328" t="e">
        <f>VLOOKUP($AC520,[1]!デモテーブル[#All],4,FALSE)</f>
        <v>#N/A</v>
      </c>
      <c r="AX520" s="328" t="e">
        <f>VLOOKUP($AC520,[1]!デモテーブル[#All],5,FALSE)</f>
        <v>#N/A</v>
      </c>
      <c r="AY520" s="328" t="e">
        <f>VLOOKUP($AC520,[1]!デモテーブル[#All],6,FALSE)</f>
        <v>#N/A</v>
      </c>
      <c r="AZ520" s="328" t="e">
        <f>VLOOKUP($AC520,[1]!デモテーブル[#All],7,FALSE)</f>
        <v>#N/A</v>
      </c>
      <c r="BA520" s="328" t="e">
        <f>VLOOKUP($AC520,デモテーブル[#All],12,FALSE)</f>
        <v>#N/A</v>
      </c>
      <c r="BB520" s="328" t="e">
        <f>VLOOKUP($AC520,デモテーブル[#All],13,FALSE)</f>
        <v>#N/A</v>
      </c>
    </row>
    <row r="521" spans="2:54" x14ac:dyDescent="0.15">
      <c r="B521" s="76">
        <v>44819</v>
      </c>
      <c r="C521" s="164">
        <v>520</v>
      </c>
      <c r="D521" s="73" t="s">
        <v>181</v>
      </c>
      <c r="E521" s="328" t="s">
        <v>750</v>
      </c>
      <c r="H521" s="329" t="s">
        <v>82</v>
      </c>
      <c r="I521" s="329"/>
      <c r="J521" s="329"/>
      <c r="K521" s="329"/>
      <c r="L521" s="329"/>
      <c r="M521" s="329"/>
      <c r="N521" s="329"/>
      <c r="O521" s="329"/>
      <c r="Z521" s="33"/>
      <c r="AA521" s="33"/>
      <c r="AB521" s="330"/>
      <c r="AC521" s="335"/>
      <c r="AD521" s="330" t="e">
        <f>VLOOKUP($AC521,[1]!デモテーブル[#All],2,FALSE)</f>
        <v>#N/A</v>
      </c>
      <c r="AE521" s="330"/>
      <c r="AF521" s="331"/>
      <c r="AG521" s="330"/>
      <c r="AH521" s="332"/>
      <c r="AI521" s="330"/>
      <c r="AJ521" s="332"/>
      <c r="AK521" s="330"/>
      <c r="AL521" s="330"/>
      <c r="AM521" s="330"/>
      <c r="AN521" s="330"/>
      <c r="AO521" s="330"/>
      <c r="AP521" s="323"/>
      <c r="AQ521" s="330"/>
      <c r="AR521" s="323"/>
      <c r="AS521" s="334" t="e">
        <v>#DIV/0!</v>
      </c>
      <c r="AT521" s="85"/>
      <c r="AU521" s="85"/>
      <c r="AV521" s="328" t="e">
        <f>VLOOKUP($AC521,[1]!デモテーブル[#All],3,FALSE)</f>
        <v>#N/A</v>
      </c>
      <c r="AW521" s="328" t="e">
        <f>VLOOKUP($AC521,[1]!デモテーブル[#All],4,FALSE)</f>
        <v>#N/A</v>
      </c>
      <c r="AX521" s="328" t="e">
        <f>VLOOKUP($AC521,[1]!デモテーブル[#All],5,FALSE)</f>
        <v>#N/A</v>
      </c>
      <c r="AY521" s="328" t="e">
        <f>VLOOKUP($AC521,[1]!デモテーブル[#All],6,FALSE)</f>
        <v>#N/A</v>
      </c>
      <c r="AZ521" s="328" t="e">
        <f>VLOOKUP($AC521,[1]!デモテーブル[#All],7,FALSE)</f>
        <v>#N/A</v>
      </c>
      <c r="BA521" s="328" t="e">
        <f>VLOOKUP($AC521,デモテーブル[#All],12,FALSE)</f>
        <v>#N/A</v>
      </c>
      <c r="BB521" s="328" t="e">
        <f>VLOOKUP($AC521,デモテーブル[#All],13,FALSE)</f>
        <v>#N/A</v>
      </c>
    </row>
    <row r="522" spans="2:54" x14ac:dyDescent="0.15">
      <c r="B522" s="76">
        <v>44819</v>
      </c>
      <c r="C522" s="164">
        <v>521</v>
      </c>
      <c r="D522" s="73" t="s">
        <v>181</v>
      </c>
      <c r="E522" s="328" t="s">
        <v>750</v>
      </c>
      <c r="H522" s="329" t="s">
        <v>824</v>
      </c>
      <c r="I522" s="329"/>
      <c r="J522" s="329"/>
      <c r="K522" s="329"/>
      <c r="L522" s="329"/>
      <c r="M522" s="329"/>
      <c r="N522" s="329"/>
      <c r="O522" s="329"/>
      <c r="Z522" s="33"/>
      <c r="AA522" s="33"/>
      <c r="AB522" s="330"/>
      <c r="AC522" s="335"/>
      <c r="AD522" s="330" t="e">
        <f>VLOOKUP($AC522,[1]!デモテーブル[#All],2,FALSE)</f>
        <v>#N/A</v>
      </c>
      <c r="AE522" s="330"/>
      <c r="AF522" s="331"/>
      <c r="AG522" s="330"/>
      <c r="AH522" s="332"/>
      <c r="AI522" s="330"/>
      <c r="AJ522" s="332"/>
      <c r="AK522" s="330"/>
      <c r="AL522" s="330"/>
      <c r="AM522" s="330"/>
      <c r="AN522" s="330"/>
      <c r="AO522" s="330"/>
      <c r="AP522" s="323"/>
      <c r="AQ522" s="330"/>
      <c r="AR522" s="323"/>
      <c r="AS522" s="334" t="e">
        <v>#DIV/0!</v>
      </c>
      <c r="AT522" s="85"/>
      <c r="AU522" s="85"/>
      <c r="AV522" s="328" t="e">
        <f>VLOOKUP($AC522,[1]!デモテーブル[#All],3,FALSE)</f>
        <v>#N/A</v>
      </c>
      <c r="AW522" s="328" t="e">
        <f>VLOOKUP($AC522,[1]!デモテーブル[#All],4,FALSE)</f>
        <v>#N/A</v>
      </c>
      <c r="AX522" s="328" t="e">
        <f>VLOOKUP($AC522,[1]!デモテーブル[#All],5,FALSE)</f>
        <v>#N/A</v>
      </c>
      <c r="AY522" s="328" t="e">
        <f>VLOOKUP($AC522,[1]!デモテーブル[#All],6,FALSE)</f>
        <v>#N/A</v>
      </c>
      <c r="AZ522" s="328" t="e">
        <f>VLOOKUP($AC522,[1]!デモテーブル[#All],7,FALSE)</f>
        <v>#N/A</v>
      </c>
      <c r="BA522" s="328" t="e">
        <f>VLOOKUP($AC522,デモテーブル[#All],12,FALSE)</f>
        <v>#N/A</v>
      </c>
      <c r="BB522" s="328" t="e">
        <f>VLOOKUP($AC522,デモテーブル[#All],13,FALSE)</f>
        <v>#N/A</v>
      </c>
    </row>
    <row r="523" spans="2:54" x14ac:dyDescent="0.15">
      <c r="B523" s="76">
        <v>44819</v>
      </c>
      <c r="C523" s="164">
        <v>522</v>
      </c>
      <c r="D523" s="73" t="s">
        <v>181</v>
      </c>
      <c r="E523" s="328" t="s">
        <v>750</v>
      </c>
      <c r="H523" s="329" t="s">
        <v>97</v>
      </c>
      <c r="I523" s="329"/>
      <c r="J523" s="329"/>
      <c r="K523" s="329"/>
      <c r="L523" s="329"/>
      <c r="M523" s="329"/>
      <c r="N523" s="329"/>
      <c r="O523" s="329"/>
      <c r="Z523" s="33"/>
      <c r="AA523" s="33"/>
      <c r="AB523" s="330"/>
      <c r="AC523" s="10" t="str">
        <f>IF(H524="","",TEXT(H524,"@"))</f>
        <v>6113</v>
      </c>
      <c r="AD523" s="330" t="str">
        <f>VLOOKUP($AC523,[1]!デモテーブル[#All],2,FALSE)</f>
        <v>アマダ</v>
      </c>
      <c r="AE523" s="330" t="s">
        <v>15</v>
      </c>
      <c r="AF523" s="331">
        <f>AP523/AJ523</f>
        <v>13</v>
      </c>
      <c r="AG523" s="330"/>
      <c r="AH523" s="332">
        <f>(AP523-AR523)/AF523</f>
        <v>776</v>
      </c>
      <c r="AI523" s="330"/>
      <c r="AJ523" s="333">
        <f>VLOOKUP($AC523,テーブル6[#All],5,FALSE)</f>
        <v>1079</v>
      </c>
      <c r="AK523" s="330"/>
      <c r="AL523" s="330"/>
      <c r="AM523" s="330"/>
      <c r="AN523" s="330"/>
      <c r="AO523" s="330"/>
      <c r="AP523" s="323">
        <f>IF(H527="","",VALUE(LEFT(H527,FIND("円",H527)-1)))</f>
        <v>14027</v>
      </c>
      <c r="AQ523" s="330"/>
      <c r="AR523" s="323">
        <f>IF(H529="","",VALUE(LEFT(H529,FIND("円",H529)-1)))</f>
        <v>3939</v>
      </c>
      <c r="AS523" s="334">
        <f t="shared" ref="AS523" si="91">AR523/(AP523-AR523)</f>
        <v>0.3904639175257732</v>
      </c>
      <c r="AT523" s="85"/>
      <c r="AU523" s="85"/>
      <c r="AV523" s="328" t="str">
        <f>VLOOKUP($AC523,[1]!デモテーブル[#All],3,FALSE)</f>
        <v>1株式・投信等</v>
      </c>
      <c r="AW523" s="328" t="str">
        <f>VLOOKUP($AC523,[1]!デモテーブル[#All],4,FALSE)</f>
        <v>1株式</v>
      </c>
      <c r="AX523" s="328" t="str">
        <f>VLOOKUP($AC523,[1]!デモテーブル[#All],5,FALSE)</f>
        <v>製造業</v>
      </c>
      <c r="AY523" s="328" t="str">
        <f>VLOOKUP($AC523,[1]!デモテーブル[#All],6,FALSE)</f>
        <v>製造業・機械</v>
      </c>
      <c r="AZ523" s="328" t="str">
        <f>VLOOKUP($AC523,[1]!デモテーブル[#All],7,FALSE)</f>
        <v>01 日本円</v>
      </c>
      <c r="BA523" s="328" t="str">
        <f>VLOOKUP($AC523,デモテーブル[#All],12,FALSE)</f>
        <v>リスク・なし</v>
      </c>
      <c r="BB523" s="328" t="str">
        <f>VLOOKUP($AC523,デモテーブル[#All],13,FALSE)</f>
        <v>リスク・有</v>
      </c>
    </row>
    <row r="524" spans="2:54" x14ac:dyDescent="0.15">
      <c r="B524" s="76">
        <v>44819</v>
      </c>
      <c r="C524" s="164">
        <v>523</v>
      </c>
      <c r="D524" s="73" t="s">
        <v>181</v>
      </c>
      <c r="E524" s="328" t="s">
        <v>750</v>
      </c>
      <c r="H524" s="329">
        <v>6113</v>
      </c>
      <c r="I524" s="329"/>
      <c r="J524" s="329"/>
      <c r="K524" s="329"/>
      <c r="L524" s="329"/>
      <c r="M524" s="329"/>
      <c r="N524" s="329"/>
      <c r="O524" s="329"/>
      <c r="Z524" s="33"/>
      <c r="AA524" s="33"/>
      <c r="AB524" s="330"/>
      <c r="AC524" s="335"/>
      <c r="AD524" s="330" t="e">
        <f>VLOOKUP($AC524,[1]!デモテーブル[#All],2,FALSE)</f>
        <v>#N/A</v>
      </c>
      <c r="AE524" s="330"/>
      <c r="AF524" s="331"/>
      <c r="AG524" s="330"/>
      <c r="AH524" s="332"/>
      <c r="AI524" s="330"/>
      <c r="AJ524" s="332"/>
      <c r="AK524" s="330"/>
      <c r="AL524" s="330"/>
      <c r="AM524" s="330"/>
      <c r="AN524" s="330"/>
      <c r="AO524" s="330"/>
      <c r="AP524" s="323"/>
      <c r="AQ524" s="330"/>
      <c r="AR524" s="323"/>
      <c r="AS524" s="334" t="e">
        <v>#DIV/0!</v>
      </c>
      <c r="AT524" s="85"/>
      <c r="AU524" s="85"/>
      <c r="AV524" s="328" t="e">
        <f>VLOOKUP($AC524,[1]!デモテーブル[#All],3,FALSE)</f>
        <v>#N/A</v>
      </c>
      <c r="AW524" s="328" t="e">
        <f>VLOOKUP($AC524,[1]!デモテーブル[#All],4,FALSE)</f>
        <v>#N/A</v>
      </c>
      <c r="AX524" s="328" t="e">
        <f>VLOOKUP($AC524,[1]!デモテーブル[#All],5,FALSE)</f>
        <v>#N/A</v>
      </c>
      <c r="AY524" s="328" t="e">
        <f>VLOOKUP($AC524,[1]!デモテーブル[#All],6,FALSE)</f>
        <v>#N/A</v>
      </c>
      <c r="AZ524" s="328" t="e">
        <f>VLOOKUP($AC524,[1]!デモテーブル[#All],7,FALSE)</f>
        <v>#N/A</v>
      </c>
      <c r="BA524" s="328" t="e">
        <f>VLOOKUP($AC524,デモテーブル[#All],12,FALSE)</f>
        <v>#N/A</v>
      </c>
      <c r="BB524" s="328" t="e">
        <f>VLOOKUP($AC524,デモテーブル[#All],13,FALSE)</f>
        <v>#N/A</v>
      </c>
    </row>
    <row r="525" spans="2:54" x14ac:dyDescent="0.15">
      <c r="B525" s="76">
        <v>44819</v>
      </c>
      <c r="C525" s="164">
        <v>524</v>
      </c>
      <c r="D525" s="73" t="s">
        <v>181</v>
      </c>
      <c r="E525" s="328" t="s">
        <v>750</v>
      </c>
      <c r="H525" s="329" t="s">
        <v>97</v>
      </c>
      <c r="I525" s="329"/>
      <c r="J525" s="329"/>
      <c r="K525" s="329"/>
      <c r="L525" s="329"/>
      <c r="M525" s="329"/>
      <c r="N525" s="329"/>
      <c r="O525" s="329"/>
      <c r="Z525" s="33"/>
      <c r="AA525" s="33"/>
      <c r="AB525" s="330"/>
      <c r="AC525" s="335"/>
      <c r="AD525" s="330" t="e">
        <f>VLOOKUP($AC525,[1]!デモテーブル[#All],2,FALSE)</f>
        <v>#N/A</v>
      </c>
      <c r="AE525" s="330"/>
      <c r="AF525" s="331"/>
      <c r="AG525" s="330"/>
      <c r="AH525" s="332"/>
      <c r="AI525" s="330"/>
      <c r="AJ525" s="332"/>
      <c r="AK525" s="330"/>
      <c r="AL525" s="330"/>
      <c r="AM525" s="330"/>
      <c r="AN525" s="330"/>
      <c r="AO525" s="330"/>
      <c r="AP525" s="323"/>
      <c r="AQ525" s="330"/>
      <c r="AR525" s="323"/>
      <c r="AS525" s="334" t="e">
        <v>#DIV/0!</v>
      </c>
      <c r="AT525" s="85"/>
      <c r="AU525" s="85"/>
      <c r="AV525" s="328" t="e">
        <f>VLOOKUP($AC525,[1]!デモテーブル[#All],3,FALSE)</f>
        <v>#N/A</v>
      </c>
      <c r="AW525" s="328" t="e">
        <f>VLOOKUP($AC525,[1]!デモテーブル[#All],4,FALSE)</f>
        <v>#N/A</v>
      </c>
      <c r="AX525" s="328" t="e">
        <f>VLOOKUP($AC525,[1]!デモテーブル[#All],5,FALSE)</f>
        <v>#N/A</v>
      </c>
      <c r="AY525" s="328" t="e">
        <f>VLOOKUP($AC525,[1]!デモテーブル[#All],6,FALSE)</f>
        <v>#N/A</v>
      </c>
      <c r="AZ525" s="328" t="e">
        <f>VLOOKUP($AC525,[1]!デモテーブル[#All],7,FALSE)</f>
        <v>#N/A</v>
      </c>
      <c r="BA525" s="328" t="e">
        <f>VLOOKUP($AC525,デモテーブル[#All],12,FALSE)</f>
        <v>#N/A</v>
      </c>
      <c r="BB525" s="328" t="e">
        <f>VLOOKUP($AC525,デモテーブル[#All],13,FALSE)</f>
        <v>#N/A</v>
      </c>
    </row>
    <row r="526" spans="2:54" x14ac:dyDescent="0.15">
      <c r="B526" s="76">
        <v>44819</v>
      </c>
      <c r="C526" s="164">
        <v>525</v>
      </c>
      <c r="D526" s="73" t="s">
        <v>181</v>
      </c>
      <c r="E526" s="328" t="s">
        <v>750</v>
      </c>
      <c r="H526" s="329" t="s">
        <v>81</v>
      </c>
      <c r="I526" s="329"/>
      <c r="J526" s="329"/>
      <c r="K526" s="329"/>
      <c r="L526" s="329"/>
      <c r="M526" s="329"/>
      <c r="N526" s="329"/>
      <c r="O526" s="329"/>
      <c r="Z526" s="33"/>
      <c r="AA526" s="33"/>
      <c r="AB526" s="330"/>
      <c r="AC526" s="335"/>
      <c r="AD526" s="330" t="e">
        <f>VLOOKUP($AC526,[1]!デモテーブル[#All],2,FALSE)</f>
        <v>#N/A</v>
      </c>
      <c r="AE526" s="330"/>
      <c r="AF526" s="331"/>
      <c r="AG526" s="330"/>
      <c r="AH526" s="332"/>
      <c r="AI526" s="330"/>
      <c r="AJ526" s="332"/>
      <c r="AK526" s="330"/>
      <c r="AL526" s="330"/>
      <c r="AM526" s="330"/>
      <c r="AN526" s="330"/>
      <c r="AO526" s="330"/>
      <c r="AP526" s="323"/>
      <c r="AQ526" s="330"/>
      <c r="AR526" s="323"/>
      <c r="AS526" s="334" t="e">
        <v>#DIV/0!</v>
      </c>
      <c r="AT526" s="85"/>
      <c r="AU526" s="85"/>
      <c r="AV526" s="328" t="e">
        <f>VLOOKUP($AC526,[1]!デモテーブル[#All],3,FALSE)</f>
        <v>#N/A</v>
      </c>
      <c r="AW526" s="328" t="e">
        <f>VLOOKUP($AC526,[1]!デモテーブル[#All],4,FALSE)</f>
        <v>#N/A</v>
      </c>
      <c r="AX526" s="328" t="e">
        <f>VLOOKUP($AC526,[1]!デモテーブル[#All],5,FALSE)</f>
        <v>#N/A</v>
      </c>
      <c r="AY526" s="328" t="e">
        <f>VLOOKUP($AC526,[1]!デモテーブル[#All],6,FALSE)</f>
        <v>#N/A</v>
      </c>
      <c r="AZ526" s="328" t="e">
        <f>VLOOKUP($AC526,[1]!デモテーブル[#All],7,FALSE)</f>
        <v>#N/A</v>
      </c>
      <c r="BA526" s="328" t="e">
        <f>VLOOKUP($AC526,デモテーブル[#All],12,FALSE)</f>
        <v>#N/A</v>
      </c>
      <c r="BB526" s="328" t="e">
        <f>VLOOKUP($AC526,デモテーブル[#All],13,FALSE)</f>
        <v>#N/A</v>
      </c>
    </row>
    <row r="527" spans="2:54" x14ac:dyDescent="0.15">
      <c r="B527" s="76">
        <v>44819</v>
      </c>
      <c r="C527" s="164">
        <v>526</v>
      </c>
      <c r="D527" s="73" t="s">
        <v>181</v>
      </c>
      <c r="E527" s="328" t="s">
        <v>750</v>
      </c>
      <c r="H527" s="329" t="s">
        <v>825</v>
      </c>
      <c r="I527" s="329"/>
      <c r="J527" s="329"/>
      <c r="K527" s="329"/>
      <c r="L527" s="329"/>
      <c r="M527" s="329"/>
      <c r="N527" s="329"/>
      <c r="O527" s="329"/>
      <c r="Z527" s="33"/>
      <c r="AA527" s="33"/>
      <c r="AB527" s="330"/>
      <c r="AC527" s="335"/>
      <c r="AD527" s="330" t="e">
        <f>VLOOKUP($AC527,[1]!デモテーブル[#All],2,FALSE)</f>
        <v>#N/A</v>
      </c>
      <c r="AE527" s="330"/>
      <c r="AF527" s="331"/>
      <c r="AG527" s="330"/>
      <c r="AH527" s="332"/>
      <c r="AI527" s="330"/>
      <c r="AJ527" s="332"/>
      <c r="AK527" s="330"/>
      <c r="AL527" s="330"/>
      <c r="AM527" s="330"/>
      <c r="AN527" s="330"/>
      <c r="AO527" s="330"/>
      <c r="AP527" s="323"/>
      <c r="AQ527" s="330"/>
      <c r="AR527" s="323"/>
      <c r="AS527" s="334" t="e">
        <v>#DIV/0!</v>
      </c>
      <c r="AT527" s="85"/>
      <c r="AU527" s="85"/>
      <c r="AV527" s="328" t="e">
        <f>VLOOKUP($AC527,[1]!デモテーブル[#All],3,FALSE)</f>
        <v>#N/A</v>
      </c>
      <c r="AW527" s="328" t="e">
        <f>VLOOKUP($AC527,[1]!デモテーブル[#All],4,FALSE)</f>
        <v>#N/A</v>
      </c>
      <c r="AX527" s="328" t="e">
        <f>VLOOKUP($AC527,[1]!デモテーブル[#All],5,FALSE)</f>
        <v>#N/A</v>
      </c>
      <c r="AY527" s="328" t="e">
        <f>VLOOKUP($AC527,[1]!デモテーブル[#All],6,FALSE)</f>
        <v>#N/A</v>
      </c>
      <c r="AZ527" s="328" t="e">
        <f>VLOOKUP($AC527,[1]!デモテーブル[#All],7,FALSE)</f>
        <v>#N/A</v>
      </c>
      <c r="BA527" s="328" t="e">
        <f>VLOOKUP($AC527,デモテーブル[#All],12,FALSE)</f>
        <v>#N/A</v>
      </c>
      <c r="BB527" s="328" t="e">
        <f>VLOOKUP($AC527,デモテーブル[#All],13,FALSE)</f>
        <v>#N/A</v>
      </c>
    </row>
    <row r="528" spans="2:54" x14ac:dyDescent="0.15">
      <c r="B528" s="76">
        <v>44819</v>
      </c>
      <c r="C528" s="164">
        <v>527</v>
      </c>
      <c r="D528" s="73" t="s">
        <v>181</v>
      </c>
      <c r="E528" s="328" t="s">
        <v>750</v>
      </c>
      <c r="H528" s="329" t="s">
        <v>82</v>
      </c>
      <c r="I528" s="329"/>
      <c r="J528" s="329"/>
      <c r="K528" s="329"/>
      <c r="L528" s="329"/>
      <c r="M528" s="329"/>
      <c r="N528" s="329"/>
      <c r="O528" s="329"/>
      <c r="Z528" s="33"/>
      <c r="AA528" s="33"/>
      <c r="AB528" s="330"/>
      <c r="AC528" s="335"/>
      <c r="AD528" s="330" t="e">
        <f>VLOOKUP($AC528,[1]!デモテーブル[#All],2,FALSE)</f>
        <v>#N/A</v>
      </c>
      <c r="AE528" s="330"/>
      <c r="AF528" s="331"/>
      <c r="AG528" s="330"/>
      <c r="AH528" s="332"/>
      <c r="AI528" s="330"/>
      <c r="AJ528" s="332"/>
      <c r="AK528" s="330"/>
      <c r="AL528" s="330"/>
      <c r="AM528" s="330"/>
      <c r="AN528" s="330"/>
      <c r="AO528" s="330"/>
      <c r="AP528" s="323"/>
      <c r="AQ528" s="330"/>
      <c r="AR528" s="323"/>
      <c r="AS528" s="334" t="e">
        <v>#DIV/0!</v>
      </c>
      <c r="AT528" s="85"/>
      <c r="AU528" s="85"/>
      <c r="AV528" s="328" t="e">
        <f>VLOOKUP($AC528,[1]!デモテーブル[#All],3,FALSE)</f>
        <v>#N/A</v>
      </c>
      <c r="AW528" s="328" t="e">
        <f>VLOOKUP($AC528,[1]!デモテーブル[#All],4,FALSE)</f>
        <v>#N/A</v>
      </c>
      <c r="AX528" s="328" t="e">
        <f>VLOOKUP($AC528,[1]!デモテーブル[#All],5,FALSE)</f>
        <v>#N/A</v>
      </c>
      <c r="AY528" s="328" t="e">
        <f>VLOOKUP($AC528,[1]!デモテーブル[#All],6,FALSE)</f>
        <v>#N/A</v>
      </c>
      <c r="AZ528" s="328" t="e">
        <f>VLOOKUP($AC528,[1]!デモテーブル[#All],7,FALSE)</f>
        <v>#N/A</v>
      </c>
      <c r="BA528" s="328" t="e">
        <f>VLOOKUP($AC528,デモテーブル[#All],12,FALSE)</f>
        <v>#N/A</v>
      </c>
      <c r="BB528" s="328" t="e">
        <f>VLOOKUP($AC528,デモテーブル[#All],13,FALSE)</f>
        <v>#N/A</v>
      </c>
    </row>
    <row r="529" spans="2:54" x14ac:dyDescent="0.15">
      <c r="B529" s="76">
        <v>44819</v>
      </c>
      <c r="C529" s="164">
        <v>528</v>
      </c>
      <c r="D529" s="73" t="s">
        <v>181</v>
      </c>
      <c r="E529" s="328" t="s">
        <v>750</v>
      </c>
      <c r="H529" s="329" t="s">
        <v>826</v>
      </c>
      <c r="I529" s="329"/>
      <c r="J529" s="329"/>
      <c r="K529" s="329"/>
      <c r="L529" s="329"/>
      <c r="M529" s="329"/>
      <c r="N529" s="329"/>
      <c r="O529" s="329"/>
      <c r="Z529" s="33"/>
      <c r="AA529" s="33"/>
      <c r="AB529" s="330"/>
      <c r="AC529" s="335"/>
      <c r="AD529" s="330" t="e">
        <f>VLOOKUP($AC529,[1]!デモテーブル[#All],2,FALSE)</f>
        <v>#N/A</v>
      </c>
      <c r="AE529" s="330"/>
      <c r="AF529" s="331"/>
      <c r="AG529" s="330"/>
      <c r="AH529" s="332"/>
      <c r="AI529" s="330"/>
      <c r="AJ529" s="332"/>
      <c r="AK529" s="330"/>
      <c r="AL529" s="330"/>
      <c r="AM529" s="330"/>
      <c r="AN529" s="330"/>
      <c r="AO529" s="330"/>
      <c r="AP529" s="323"/>
      <c r="AQ529" s="330"/>
      <c r="AR529" s="323"/>
      <c r="AS529" s="334" t="e">
        <v>#DIV/0!</v>
      </c>
      <c r="AT529" s="85"/>
      <c r="AU529" s="85"/>
      <c r="AV529" s="328" t="e">
        <f>VLOOKUP($AC529,[1]!デモテーブル[#All],3,FALSE)</f>
        <v>#N/A</v>
      </c>
      <c r="AW529" s="328" t="e">
        <f>VLOOKUP($AC529,[1]!デモテーブル[#All],4,FALSE)</f>
        <v>#N/A</v>
      </c>
      <c r="AX529" s="328" t="e">
        <f>VLOOKUP($AC529,[1]!デモテーブル[#All],5,FALSE)</f>
        <v>#N/A</v>
      </c>
      <c r="AY529" s="328" t="e">
        <f>VLOOKUP($AC529,[1]!デモテーブル[#All],6,FALSE)</f>
        <v>#N/A</v>
      </c>
      <c r="AZ529" s="328" t="e">
        <f>VLOOKUP($AC529,[1]!デモテーブル[#All],7,FALSE)</f>
        <v>#N/A</v>
      </c>
      <c r="BA529" s="328" t="e">
        <f>VLOOKUP($AC529,デモテーブル[#All],12,FALSE)</f>
        <v>#N/A</v>
      </c>
      <c r="BB529" s="328" t="e">
        <f>VLOOKUP($AC529,デモテーブル[#All],13,FALSE)</f>
        <v>#N/A</v>
      </c>
    </row>
    <row r="530" spans="2:54" x14ac:dyDescent="0.15">
      <c r="B530" s="76">
        <v>44819</v>
      </c>
      <c r="C530" s="164">
        <v>529</v>
      </c>
      <c r="D530" s="73" t="s">
        <v>181</v>
      </c>
      <c r="E530" s="328" t="s">
        <v>750</v>
      </c>
      <c r="H530" s="329"/>
      <c r="I530" s="329"/>
      <c r="J530" s="329"/>
      <c r="K530" s="329"/>
      <c r="L530" s="329"/>
      <c r="M530" s="329"/>
      <c r="N530" s="329"/>
      <c r="O530" s="329"/>
      <c r="Z530" s="33"/>
      <c r="AA530" s="33"/>
      <c r="AB530" s="330"/>
      <c r="AC530" s="10" t="str">
        <f>IF(H531="","",TEXT(H531,"@"))</f>
        <v/>
      </c>
      <c r="AD530" s="330" t="e">
        <f>VLOOKUP($AC530,[1]!デモテーブル[#All],2,FALSE)</f>
        <v>#N/A</v>
      </c>
      <c r="AE530" s="330" t="s">
        <v>15</v>
      </c>
      <c r="AF530" s="331" t="e">
        <f>AP530/AJ530</f>
        <v>#VALUE!</v>
      </c>
      <c r="AG530" s="330"/>
      <c r="AH530" s="332" t="e">
        <f>(AP530-AR530)/AF530</f>
        <v>#VALUE!</v>
      </c>
      <c r="AI530" s="330"/>
      <c r="AJ530" s="333" t="e">
        <f>VLOOKUP($AC530,テーブル6[#All],5,FALSE)</f>
        <v>#N/A</v>
      </c>
      <c r="AK530" s="330"/>
      <c r="AL530" s="330"/>
      <c r="AM530" s="330"/>
      <c r="AN530" s="330"/>
      <c r="AO530" s="330"/>
      <c r="AP530" s="323" t="str">
        <f>IF(H534="","",VALUE(LEFT(H534,FIND("円",H534)-1)))</f>
        <v/>
      </c>
      <c r="AQ530" s="330"/>
      <c r="AR530" s="323" t="str">
        <f>IF(H536="","",VALUE(LEFT(H536,FIND("円",H536)-1)))</f>
        <v/>
      </c>
      <c r="AS530" s="334" t="e">
        <f t="shared" ref="AS530" si="92">AR530/(AP530-AR530)</f>
        <v>#VALUE!</v>
      </c>
      <c r="AT530" s="85"/>
      <c r="AU530" s="85"/>
      <c r="AV530" s="328" t="e">
        <f>VLOOKUP($AC530,[1]!デモテーブル[#All],3,FALSE)</f>
        <v>#N/A</v>
      </c>
      <c r="AW530" s="328" t="e">
        <f>VLOOKUP($AC530,[1]!デモテーブル[#All],4,FALSE)</f>
        <v>#N/A</v>
      </c>
      <c r="AX530" s="328" t="e">
        <f>VLOOKUP($AC530,[1]!デモテーブル[#All],5,FALSE)</f>
        <v>#N/A</v>
      </c>
      <c r="AY530" s="328" t="e">
        <f>VLOOKUP($AC530,[1]!デモテーブル[#All],6,FALSE)</f>
        <v>#N/A</v>
      </c>
      <c r="AZ530" s="328" t="e">
        <f>VLOOKUP($AC530,[1]!デモテーブル[#All],7,FALSE)</f>
        <v>#N/A</v>
      </c>
      <c r="BA530" s="328" t="e">
        <f>VLOOKUP($AC530,デモテーブル[#All],12,FALSE)</f>
        <v>#N/A</v>
      </c>
      <c r="BB530" s="328" t="e">
        <f>VLOOKUP($AC530,デモテーブル[#All],13,FALSE)</f>
        <v>#N/A</v>
      </c>
    </row>
    <row r="531" spans="2:54" x14ac:dyDescent="0.15">
      <c r="B531" s="76">
        <v>44819</v>
      </c>
      <c r="C531" s="164">
        <v>530</v>
      </c>
      <c r="D531" s="73" t="s">
        <v>181</v>
      </c>
      <c r="E531" s="328" t="s">
        <v>750</v>
      </c>
      <c r="H531" s="329"/>
      <c r="I531" s="329"/>
      <c r="J531" s="329"/>
      <c r="K531" s="329"/>
      <c r="L531" s="329"/>
      <c r="M531" s="329"/>
      <c r="N531" s="329"/>
      <c r="O531" s="329"/>
      <c r="Z531" s="33"/>
      <c r="AA531" s="33"/>
      <c r="AB531" s="330"/>
      <c r="AC531" s="335"/>
      <c r="AD531" s="330" t="e">
        <f>VLOOKUP($AC531,[1]!デモテーブル[#All],2,FALSE)</f>
        <v>#N/A</v>
      </c>
      <c r="AE531" s="330"/>
      <c r="AF531" s="331"/>
      <c r="AG531" s="330"/>
      <c r="AH531" s="332"/>
      <c r="AI531" s="330"/>
      <c r="AJ531" s="332"/>
      <c r="AK531" s="330"/>
      <c r="AL531" s="330"/>
      <c r="AM531" s="330"/>
      <c r="AN531" s="330"/>
      <c r="AO531" s="330"/>
      <c r="AP531" s="323"/>
      <c r="AQ531" s="330"/>
      <c r="AR531" s="323"/>
      <c r="AS531" s="334" t="e">
        <v>#DIV/0!</v>
      </c>
      <c r="AT531" s="85"/>
      <c r="AU531" s="85"/>
      <c r="AV531" s="328" t="e">
        <f>VLOOKUP($AC531,[1]!デモテーブル[#All],3,FALSE)</f>
        <v>#N/A</v>
      </c>
      <c r="AW531" s="328" t="e">
        <f>VLOOKUP($AC531,[1]!デモテーブル[#All],4,FALSE)</f>
        <v>#N/A</v>
      </c>
      <c r="AX531" s="328" t="e">
        <f>VLOOKUP($AC531,[1]!デモテーブル[#All],5,FALSE)</f>
        <v>#N/A</v>
      </c>
      <c r="AY531" s="328" t="e">
        <f>VLOOKUP($AC531,[1]!デモテーブル[#All],6,FALSE)</f>
        <v>#N/A</v>
      </c>
      <c r="AZ531" s="328" t="e">
        <f>VLOOKUP($AC531,[1]!デモテーブル[#All],7,FALSE)</f>
        <v>#N/A</v>
      </c>
      <c r="BA531" s="328" t="e">
        <f>VLOOKUP($AC531,デモテーブル[#All],12,FALSE)</f>
        <v>#N/A</v>
      </c>
      <c r="BB531" s="328" t="e">
        <f>VLOOKUP($AC531,デモテーブル[#All],13,FALSE)</f>
        <v>#N/A</v>
      </c>
    </row>
    <row r="532" spans="2:54" x14ac:dyDescent="0.15">
      <c r="B532" s="76">
        <v>44819</v>
      </c>
      <c r="C532" s="164">
        <v>531</v>
      </c>
      <c r="D532" s="73" t="s">
        <v>181</v>
      </c>
      <c r="E532" s="328" t="s">
        <v>750</v>
      </c>
      <c r="H532" s="329"/>
      <c r="I532" s="329"/>
      <c r="J532" s="329"/>
      <c r="K532" s="329"/>
      <c r="L532" s="329"/>
      <c r="M532" s="329"/>
      <c r="N532" s="329"/>
      <c r="O532" s="329"/>
      <c r="Z532" s="33"/>
      <c r="AA532" s="33"/>
      <c r="AB532" s="330"/>
      <c r="AC532" s="335"/>
      <c r="AD532" s="330" t="e">
        <f>VLOOKUP($AC532,[1]!デモテーブル[#All],2,FALSE)</f>
        <v>#N/A</v>
      </c>
      <c r="AE532" s="330"/>
      <c r="AF532" s="331"/>
      <c r="AG532" s="330"/>
      <c r="AH532" s="332"/>
      <c r="AI532" s="330"/>
      <c r="AJ532" s="332"/>
      <c r="AK532" s="330"/>
      <c r="AL532" s="330"/>
      <c r="AM532" s="330"/>
      <c r="AN532" s="330"/>
      <c r="AO532" s="330"/>
      <c r="AP532" s="323"/>
      <c r="AQ532" s="330"/>
      <c r="AR532" s="323"/>
      <c r="AS532" s="334" t="e">
        <v>#DIV/0!</v>
      </c>
      <c r="AT532" s="85"/>
      <c r="AU532" s="85"/>
      <c r="AV532" s="328" t="e">
        <f>VLOOKUP($AC532,[1]!デモテーブル[#All],3,FALSE)</f>
        <v>#N/A</v>
      </c>
      <c r="AW532" s="328" t="e">
        <f>VLOOKUP($AC532,[1]!デモテーブル[#All],4,FALSE)</f>
        <v>#N/A</v>
      </c>
      <c r="AX532" s="328" t="e">
        <f>VLOOKUP($AC532,[1]!デモテーブル[#All],5,FALSE)</f>
        <v>#N/A</v>
      </c>
      <c r="AY532" s="328" t="e">
        <f>VLOOKUP($AC532,[1]!デモテーブル[#All],6,FALSE)</f>
        <v>#N/A</v>
      </c>
      <c r="AZ532" s="328" t="e">
        <f>VLOOKUP($AC532,[1]!デモテーブル[#All],7,FALSE)</f>
        <v>#N/A</v>
      </c>
      <c r="BA532" s="328" t="e">
        <f>VLOOKUP($AC532,デモテーブル[#All],12,FALSE)</f>
        <v>#N/A</v>
      </c>
      <c r="BB532" s="328" t="e">
        <f>VLOOKUP($AC532,デモテーブル[#All],13,FALSE)</f>
        <v>#N/A</v>
      </c>
    </row>
    <row r="533" spans="2:54" x14ac:dyDescent="0.15">
      <c r="B533" s="76">
        <v>44819</v>
      </c>
      <c r="C533" s="164">
        <v>532</v>
      </c>
      <c r="D533" s="73" t="s">
        <v>181</v>
      </c>
      <c r="E533" s="328" t="s">
        <v>750</v>
      </c>
      <c r="H533" s="329"/>
      <c r="I533" s="329"/>
      <c r="J533" s="329"/>
      <c r="K533" s="329"/>
      <c r="L533" s="329"/>
      <c r="M533" s="329"/>
      <c r="N533" s="329"/>
      <c r="O533" s="329"/>
      <c r="Z533" s="33"/>
      <c r="AA533" s="33"/>
      <c r="AB533" s="330"/>
      <c r="AC533" s="335"/>
      <c r="AD533" s="330" t="e">
        <f>VLOOKUP($AC533,[1]!デモテーブル[#All],2,FALSE)</f>
        <v>#N/A</v>
      </c>
      <c r="AE533" s="330"/>
      <c r="AF533" s="331"/>
      <c r="AG533" s="330"/>
      <c r="AH533" s="332"/>
      <c r="AI533" s="330"/>
      <c r="AJ533" s="332"/>
      <c r="AK533" s="330"/>
      <c r="AL533" s="330"/>
      <c r="AM533" s="330"/>
      <c r="AN533" s="330"/>
      <c r="AO533" s="330"/>
      <c r="AP533" s="323"/>
      <c r="AQ533" s="330"/>
      <c r="AR533" s="323"/>
      <c r="AS533" s="334" t="e">
        <v>#DIV/0!</v>
      </c>
      <c r="AT533" s="85"/>
      <c r="AU533" s="85"/>
      <c r="AV533" s="328" t="e">
        <f>VLOOKUP($AC533,[1]!デモテーブル[#All],3,FALSE)</f>
        <v>#N/A</v>
      </c>
      <c r="AW533" s="328" t="e">
        <f>VLOOKUP($AC533,[1]!デモテーブル[#All],4,FALSE)</f>
        <v>#N/A</v>
      </c>
      <c r="AX533" s="328" t="e">
        <f>VLOOKUP($AC533,[1]!デモテーブル[#All],5,FALSE)</f>
        <v>#N/A</v>
      </c>
      <c r="AY533" s="328" t="e">
        <f>VLOOKUP($AC533,[1]!デモテーブル[#All],6,FALSE)</f>
        <v>#N/A</v>
      </c>
      <c r="AZ533" s="328" t="e">
        <f>VLOOKUP($AC533,[1]!デモテーブル[#All],7,FALSE)</f>
        <v>#N/A</v>
      </c>
      <c r="BA533" s="328" t="e">
        <f>VLOOKUP($AC533,デモテーブル[#All],12,FALSE)</f>
        <v>#N/A</v>
      </c>
      <c r="BB533" s="328" t="e">
        <f>VLOOKUP($AC533,デモテーブル[#All],13,FALSE)</f>
        <v>#N/A</v>
      </c>
    </row>
    <row r="534" spans="2:54" x14ac:dyDescent="0.15">
      <c r="B534" s="76">
        <v>44819</v>
      </c>
      <c r="C534" s="164">
        <v>533</v>
      </c>
      <c r="D534" s="73" t="s">
        <v>181</v>
      </c>
      <c r="E534" s="328" t="s">
        <v>750</v>
      </c>
      <c r="H534" s="329"/>
      <c r="I534" s="329"/>
      <c r="J534" s="329"/>
      <c r="K534" s="329"/>
      <c r="L534" s="329"/>
      <c r="M534" s="329"/>
      <c r="N534" s="329"/>
      <c r="O534" s="329"/>
      <c r="Z534" s="33"/>
      <c r="AA534" s="33"/>
      <c r="AB534" s="330"/>
      <c r="AC534" s="335"/>
      <c r="AD534" s="330" t="e">
        <f>VLOOKUP($AC534,[1]!デモテーブル[#All],2,FALSE)</f>
        <v>#N/A</v>
      </c>
      <c r="AE534" s="330"/>
      <c r="AF534" s="331"/>
      <c r="AG534" s="330"/>
      <c r="AH534" s="332"/>
      <c r="AI534" s="330"/>
      <c r="AJ534" s="332"/>
      <c r="AK534" s="330"/>
      <c r="AL534" s="330"/>
      <c r="AM534" s="330"/>
      <c r="AN534" s="330"/>
      <c r="AO534" s="330"/>
      <c r="AP534" s="323"/>
      <c r="AQ534" s="330"/>
      <c r="AR534" s="323"/>
      <c r="AS534" s="334" t="e">
        <v>#DIV/0!</v>
      </c>
      <c r="AT534" s="85"/>
      <c r="AU534" s="85"/>
      <c r="AV534" s="328" t="e">
        <f>VLOOKUP($AC534,[1]!デモテーブル[#All],3,FALSE)</f>
        <v>#N/A</v>
      </c>
      <c r="AW534" s="328" t="e">
        <f>VLOOKUP($AC534,[1]!デモテーブル[#All],4,FALSE)</f>
        <v>#N/A</v>
      </c>
      <c r="AX534" s="328" t="e">
        <f>VLOOKUP($AC534,[1]!デモテーブル[#All],5,FALSE)</f>
        <v>#N/A</v>
      </c>
      <c r="AY534" s="328" t="e">
        <f>VLOOKUP($AC534,[1]!デモテーブル[#All],6,FALSE)</f>
        <v>#N/A</v>
      </c>
      <c r="AZ534" s="328" t="e">
        <f>VLOOKUP($AC534,[1]!デモテーブル[#All],7,FALSE)</f>
        <v>#N/A</v>
      </c>
      <c r="BA534" s="328" t="e">
        <f>VLOOKUP($AC534,デモテーブル[#All],12,FALSE)</f>
        <v>#N/A</v>
      </c>
      <c r="BB534" s="328" t="e">
        <f>VLOOKUP($AC534,デモテーブル[#All],13,FALSE)</f>
        <v>#N/A</v>
      </c>
    </row>
    <row r="535" spans="2:54" x14ac:dyDescent="0.15">
      <c r="B535" s="76">
        <v>44819</v>
      </c>
      <c r="C535" s="164">
        <v>534</v>
      </c>
      <c r="D535" s="73" t="s">
        <v>181</v>
      </c>
      <c r="E535" s="328" t="s">
        <v>750</v>
      </c>
      <c r="H535" s="329"/>
      <c r="I535" s="329"/>
      <c r="J535" s="329"/>
      <c r="K535" s="329"/>
      <c r="L535" s="329"/>
      <c r="M535" s="329"/>
      <c r="N535" s="329"/>
      <c r="O535" s="329"/>
      <c r="Z535" s="33"/>
      <c r="AA535" s="33"/>
      <c r="AB535" s="330"/>
      <c r="AC535" s="335"/>
      <c r="AD535" s="330" t="e">
        <f>VLOOKUP($AC535,[1]!デモテーブル[#All],2,FALSE)</f>
        <v>#N/A</v>
      </c>
      <c r="AE535" s="330"/>
      <c r="AF535" s="331"/>
      <c r="AG535" s="330"/>
      <c r="AH535" s="332"/>
      <c r="AI535" s="330"/>
      <c r="AJ535" s="332"/>
      <c r="AK535" s="330"/>
      <c r="AL535" s="330"/>
      <c r="AM535" s="330"/>
      <c r="AN535" s="330"/>
      <c r="AO535" s="330"/>
      <c r="AP535" s="323"/>
      <c r="AQ535" s="330"/>
      <c r="AR535" s="323"/>
      <c r="AS535" s="334" t="e">
        <v>#DIV/0!</v>
      </c>
      <c r="AT535" s="85"/>
      <c r="AU535" s="85"/>
      <c r="AV535" s="328" t="e">
        <f>VLOOKUP($AC535,[1]!デモテーブル[#All],3,FALSE)</f>
        <v>#N/A</v>
      </c>
      <c r="AW535" s="328" t="e">
        <f>VLOOKUP($AC535,[1]!デモテーブル[#All],4,FALSE)</f>
        <v>#N/A</v>
      </c>
      <c r="AX535" s="328" t="e">
        <f>VLOOKUP($AC535,[1]!デモテーブル[#All],5,FALSE)</f>
        <v>#N/A</v>
      </c>
      <c r="AY535" s="328" t="e">
        <f>VLOOKUP($AC535,[1]!デモテーブル[#All],6,FALSE)</f>
        <v>#N/A</v>
      </c>
      <c r="AZ535" s="328" t="e">
        <f>VLOOKUP($AC535,[1]!デモテーブル[#All],7,FALSE)</f>
        <v>#N/A</v>
      </c>
      <c r="BA535" s="328" t="e">
        <f>VLOOKUP($AC535,デモテーブル[#All],12,FALSE)</f>
        <v>#N/A</v>
      </c>
      <c r="BB535" s="328" t="e">
        <f>VLOOKUP($AC535,デモテーブル[#All],13,FALSE)</f>
        <v>#N/A</v>
      </c>
    </row>
    <row r="536" spans="2:54" x14ac:dyDescent="0.15">
      <c r="B536" s="76">
        <v>44819</v>
      </c>
      <c r="C536" s="164">
        <v>535</v>
      </c>
      <c r="D536" s="73" t="s">
        <v>181</v>
      </c>
      <c r="E536" s="328" t="s">
        <v>750</v>
      </c>
      <c r="H536" s="329"/>
      <c r="I536" s="329"/>
      <c r="J536" s="329"/>
      <c r="K536" s="329"/>
      <c r="L536" s="329"/>
      <c r="M536" s="329"/>
      <c r="N536" s="329"/>
      <c r="O536" s="329"/>
      <c r="Z536" s="33"/>
      <c r="AA536" s="33"/>
      <c r="AB536" s="330"/>
      <c r="AC536" s="335"/>
      <c r="AD536" s="330" t="e">
        <f>VLOOKUP($AC536,[1]!デモテーブル[#All],2,FALSE)</f>
        <v>#N/A</v>
      </c>
      <c r="AE536" s="330"/>
      <c r="AF536" s="331"/>
      <c r="AG536" s="330"/>
      <c r="AH536" s="332"/>
      <c r="AI536" s="330"/>
      <c r="AJ536" s="332"/>
      <c r="AK536" s="330"/>
      <c r="AL536" s="330"/>
      <c r="AM536" s="330"/>
      <c r="AN536" s="330"/>
      <c r="AO536" s="330"/>
      <c r="AP536" s="323"/>
      <c r="AQ536" s="330"/>
      <c r="AR536" s="323"/>
      <c r="AS536" s="334" t="e">
        <v>#DIV/0!</v>
      </c>
      <c r="AT536" s="85"/>
      <c r="AU536" s="85"/>
      <c r="AV536" s="328" t="e">
        <f>VLOOKUP($AC536,[1]!デモテーブル[#All],3,FALSE)</f>
        <v>#N/A</v>
      </c>
      <c r="AW536" s="328" t="e">
        <f>VLOOKUP($AC536,[1]!デモテーブル[#All],4,FALSE)</f>
        <v>#N/A</v>
      </c>
      <c r="AX536" s="328" t="e">
        <f>VLOOKUP($AC536,[1]!デモテーブル[#All],5,FALSE)</f>
        <v>#N/A</v>
      </c>
      <c r="AY536" s="328" t="e">
        <f>VLOOKUP($AC536,[1]!デモテーブル[#All],6,FALSE)</f>
        <v>#N/A</v>
      </c>
      <c r="AZ536" s="328" t="e">
        <f>VLOOKUP($AC536,[1]!デモテーブル[#All],7,FALSE)</f>
        <v>#N/A</v>
      </c>
      <c r="BA536" s="328" t="e">
        <f>VLOOKUP($AC536,デモテーブル[#All],12,FALSE)</f>
        <v>#N/A</v>
      </c>
      <c r="BB536" s="328" t="e">
        <f>VLOOKUP($AC536,デモテーブル[#All],13,FALSE)</f>
        <v>#N/A</v>
      </c>
    </row>
    <row r="537" spans="2:54" x14ac:dyDescent="0.15">
      <c r="B537" s="76">
        <v>44819</v>
      </c>
      <c r="C537" s="164">
        <v>536</v>
      </c>
      <c r="D537" s="73" t="s">
        <v>181</v>
      </c>
      <c r="E537" s="328" t="s">
        <v>750</v>
      </c>
      <c r="H537" s="329"/>
      <c r="I537" s="329"/>
      <c r="J537" s="329"/>
      <c r="K537" s="329"/>
      <c r="L537" s="329"/>
      <c r="M537" s="329"/>
      <c r="N537" s="329"/>
      <c r="O537" s="329"/>
      <c r="Z537" s="33"/>
      <c r="AA537" s="33"/>
      <c r="AB537" s="330"/>
      <c r="AC537" s="10" t="str">
        <f>IF(H538="","",TEXT(H538,"@"))</f>
        <v/>
      </c>
      <c r="AD537" s="330" t="e">
        <f>VLOOKUP($AC537,[1]!デモテーブル[#All],2,FALSE)</f>
        <v>#N/A</v>
      </c>
      <c r="AE537" s="330" t="s">
        <v>15</v>
      </c>
      <c r="AF537" s="331" t="e">
        <f>AP537/AJ537</f>
        <v>#VALUE!</v>
      </c>
      <c r="AG537" s="330"/>
      <c r="AH537" s="332" t="e">
        <f>(AP537-AR537)/AF537</f>
        <v>#VALUE!</v>
      </c>
      <c r="AI537" s="330"/>
      <c r="AJ537" s="333" t="e">
        <f>VLOOKUP($AC537,テーブル6[#All],5,FALSE)</f>
        <v>#N/A</v>
      </c>
      <c r="AK537" s="330"/>
      <c r="AL537" s="330"/>
      <c r="AM537" s="330"/>
      <c r="AN537" s="330"/>
      <c r="AO537" s="330"/>
      <c r="AP537" s="323" t="str">
        <f>IF(H541="","",VALUE(LEFT(H541,FIND("円",H541)-1)))</f>
        <v/>
      </c>
      <c r="AQ537" s="330"/>
      <c r="AR537" s="323" t="str">
        <f>IF(H543="","",VALUE(LEFT(H543,FIND("円",H543)-1)))</f>
        <v/>
      </c>
      <c r="AS537" s="334" t="e">
        <f t="shared" ref="AS537" si="93">AR537/(AP537-AR537)</f>
        <v>#VALUE!</v>
      </c>
      <c r="AT537" s="85"/>
      <c r="AU537" s="85"/>
      <c r="AV537" s="328" t="e">
        <f>VLOOKUP($AC537,[1]!デモテーブル[#All],3,FALSE)</f>
        <v>#N/A</v>
      </c>
      <c r="AW537" s="328" t="e">
        <f>VLOOKUP($AC537,[1]!デモテーブル[#All],4,FALSE)</f>
        <v>#N/A</v>
      </c>
      <c r="AX537" s="328" t="e">
        <f>VLOOKUP($AC537,[1]!デモテーブル[#All],5,FALSE)</f>
        <v>#N/A</v>
      </c>
      <c r="AY537" s="328" t="e">
        <f>VLOOKUP($AC537,[1]!デモテーブル[#All],6,FALSE)</f>
        <v>#N/A</v>
      </c>
      <c r="AZ537" s="328" t="e">
        <f>VLOOKUP($AC537,[1]!デモテーブル[#All],7,FALSE)</f>
        <v>#N/A</v>
      </c>
      <c r="BA537" s="328" t="e">
        <f>VLOOKUP($AC537,デモテーブル[#All],12,FALSE)</f>
        <v>#N/A</v>
      </c>
      <c r="BB537" s="328" t="e">
        <f>VLOOKUP($AC537,デモテーブル[#All],13,FALSE)</f>
        <v>#N/A</v>
      </c>
    </row>
    <row r="538" spans="2:54" x14ac:dyDescent="0.15">
      <c r="B538" s="76">
        <v>44819</v>
      </c>
      <c r="C538" s="164">
        <v>537</v>
      </c>
      <c r="D538" s="73" t="s">
        <v>181</v>
      </c>
      <c r="E538" s="328" t="s">
        <v>750</v>
      </c>
      <c r="H538" s="329"/>
      <c r="I538" s="329"/>
      <c r="J538" s="329"/>
      <c r="K538" s="329"/>
      <c r="L538" s="329"/>
      <c r="M538" s="329"/>
      <c r="N538" s="329"/>
      <c r="O538" s="329"/>
      <c r="Z538" s="33"/>
      <c r="AA538" s="33"/>
      <c r="AB538" s="330"/>
      <c r="AC538" s="335"/>
      <c r="AD538" s="330" t="e">
        <f>VLOOKUP($AC538,[1]!デモテーブル[#All],2,FALSE)</f>
        <v>#N/A</v>
      </c>
      <c r="AE538" s="330"/>
      <c r="AF538" s="331"/>
      <c r="AG538" s="330"/>
      <c r="AH538" s="332"/>
      <c r="AI538" s="330"/>
      <c r="AJ538" s="332"/>
      <c r="AK538" s="330"/>
      <c r="AL538" s="330"/>
      <c r="AM538" s="330"/>
      <c r="AN538" s="330"/>
      <c r="AO538" s="330"/>
      <c r="AP538" s="323"/>
      <c r="AQ538" s="330"/>
      <c r="AR538" s="323"/>
      <c r="AS538" s="334" t="e">
        <v>#DIV/0!</v>
      </c>
      <c r="AT538" s="85"/>
      <c r="AU538" s="85"/>
      <c r="AV538" s="328" t="e">
        <f>VLOOKUP($AC538,[1]!デモテーブル[#All],3,FALSE)</f>
        <v>#N/A</v>
      </c>
      <c r="AW538" s="328" t="e">
        <f>VLOOKUP($AC538,[1]!デモテーブル[#All],4,FALSE)</f>
        <v>#N/A</v>
      </c>
      <c r="AX538" s="328" t="e">
        <f>VLOOKUP($AC538,[1]!デモテーブル[#All],5,FALSE)</f>
        <v>#N/A</v>
      </c>
      <c r="AY538" s="328" t="e">
        <f>VLOOKUP($AC538,[1]!デモテーブル[#All],6,FALSE)</f>
        <v>#N/A</v>
      </c>
      <c r="AZ538" s="328" t="e">
        <f>VLOOKUP($AC538,[1]!デモテーブル[#All],7,FALSE)</f>
        <v>#N/A</v>
      </c>
      <c r="BA538" s="328" t="e">
        <f>VLOOKUP($AC538,デモテーブル[#All],12,FALSE)</f>
        <v>#N/A</v>
      </c>
      <c r="BB538" s="328" t="e">
        <f>VLOOKUP($AC538,デモテーブル[#All],13,FALSE)</f>
        <v>#N/A</v>
      </c>
    </row>
    <row r="539" spans="2:54" x14ac:dyDescent="0.15">
      <c r="B539" s="76">
        <v>44819</v>
      </c>
      <c r="C539" s="164">
        <v>538</v>
      </c>
      <c r="D539" s="73" t="s">
        <v>181</v>
      </c>
      <c r="E539" s="328" t="s">
        <v>750</v>
      </c>
      <c r="H539" s="329"/>
      <c r="I539" s="329"/>
      <c r="J539" s="329"/>
      <c r="K539" s="329"/>
      <c r="L539" s="329"/>
      <c r="M539" s="329"/>
      <c r="N539" s="329"/>
      <c r="O539" s="329"/>
      <c r="Z539" s="33"/>
      <c r="AA539" s="33"/>
      <c r="AB539" s="330"/>
      <c r="AC539" s="335"/>
      <c r="AD539" s="330" t="e">
        <f>VLOOKUP($AC539,[1]!デモテーブル[#All],2,FALSE)</f>
        <v>#N/A</v>
      </c>
      <c r="AE539" s="330"/>
      <c r="AF539" s="331"/>
      <c r="AG539" s="330"/>
      <c r="AH539" s="332"/>
      <c r="AI539" s="330"/>
      <c r="AJ539" s="332"/>
      <c r="AK539" s="330"/>
      <c r="AL539" s="330"/>
      <c r="AM539" s="330"/>
      <c r="AN539" s="330"/>
      <c r="AO539" s="330"/>
      <c r="AP539" s="323"/>
      <c r="AQ539" s="330"/>
      <c r="AR539" s="323"/>
      <c r="AS539" s="334" t="e">
        <v>#DIV/0!</v>
      </c>
      <c r="AT539" s="85"/>
      <c r="AU539" s="85"/>
      <c r="AV539" s="328" t="e">
        <f>VLOOKUP($AC539,[1]!デモテーブル[#All],3,FALSE)</f>
        <v>#N/A</v>
      </c>
      <c r="AW539" s="328" t="e">
        <f>VLOOKUP($AC539,[1]!デモテーブル[#All],4,FALSE)</f>
        <v>#N/A</v>
      </c>
      <c r="AX539" s="328" t="e">
        <f>VLOOKUP($AC539,[1]!デモテーブル[#All],5,FALSE)</f>
        <v>#N/A</v>
      </c>
      <c r="AY539" s="328" t="e">
        <f>VLOOKUP($AC539,[1]!デモテーブル[#All],6,FALSE)</f>
        <v>#N/A</v>
      </c>
      <c r="AZ539" s="328" t="e">
        <f>VLOOKUP($AC539,[1]!デモテーブル[#All],7,FALSE)</f>
        <v>#N/A</v>
      </c>
      <c r="BA539" s="328" t="e">
        <f>VLOOKUP($AC539,デモテーブル[#All],12,FALSE)</f>
        <v>#N/A</v>
      </c>
      <c r="BB539" s="328" t="e">
        <f>VLOOKUP($AC539,デモテーブル[#All],13,FALSE)</f>
        <v>#N/A</v>
      </c>
    </row>
    <row r="540" spans="2:54" x14ac:dyDescent="0.15">
      <c r="B540" s="76">
        <v>44819</v>
      </c>
      <c r="C540" s="164">
        <v>539</v>
      </c>
      <c r="D540" s="73" t="s">
        <v>181</v>
      </c>
      <c r="E540" s="328" t="s">
        <v>750</v>
      </c>
      <c r="H540" s="329"/>
      <c r="I540" s="329"/>
      <c r="J540" s="329"/>
      <c r="K540" s="329"/>
      <c r="L540" s="329"/>
      <c r="M540" s="329"/>
      <c r="N540" s="329"/>
      <c r="O540" s="329"/>
      <c r="Z540" s="33"/>
      <c r="AA540" s="33"/>
      <c r="AB540" s="330"/>
      <c r="AC540" s="335"/>
      <c r="AD540" s="330" t="e">
        <f>VLOOKUP($AC540,[1]!デモテーブル[#All],2,FALSE)</f>
        <v>#N/A</v>
      </c>
      <c r="AE540" s="330"/>
      <c r="AF540" s="331"/>
      <c r="AG540" s="330"/>
      <c r="AH540" s="332"/>
      <c r="AI540" s="330"/>
      <c r="AJ540" s="332"/>
      <c r="AK540" s="330"/>
      <c r="AL540" s="330"/>
      <c r="AM540" s="330"/>
      <c r="AN540" s="330"/>
      <c r="AO540" s="330"/>
      <c r="AP540" s="323"/>
      <c r="AQ540" s="330"/>
      <c r="AR540" s="323"/>
      <c r="AS540" s="334" t="e">
        <v>#DIV/0!</v>
      </c>
      <c r="AT540" s="85"/>
      <c r="AU540" s="85"/>
      <c r="AV540" s="328" t="e">
        <f>VLOOKUP($AC540,[1]!デモテーブル[#All],3,FALSE)</f>
        <v>#N/A</v>
      </c>
      <c r="AW540" s="328" t="e">
        <f>VLOOKUP($AC540,[1]!デモテーブル[#All],4,FALSE)</f>
        <v>#N/A</v>
      </c>
      <c r="AX540" s="328" t="e">
        <f>VLOOKUP($AC540,[1]!デモテーブル[#All],5,FALSE)</f>
        <v>#N/A</v>
      </c>
      <c r="AY540" s="328" t="e">
        <f>VLOOKUP($AC540,[1]!デモテーブル[#All],6,FALSE)</f>
        <v>#N/A</v>
      </c>
      <c r="AZ540" s="328" t="e">
        <f>VLOOKUP($AC540,[1]!デモテーブル[#All],7,FALSE)</f>
        <v>#N/A</v>
      </c>
      <c r="BA540" s="328" t="e">
        <f>VLOOKUP($AC540,デモテーブル[#All],12,FALSE)</f>
        <v>#N/A</v>
      </c>
      <c r="BB540" s="328" t="e">
        <f>VLOOKUP($AC540,デモテーブル[#All],13,FALSE)</f>
        <v>#N/A</v>
      </c>
    </row>
    <row r="541" spans="2:54" x14ac:dyDescent="0.15">
      <c r="B541" s="76">
        <v>44819</v>
      </c>
      <c r="C541" s="164">
        <v>540</v>
      </c>
      <c r="D541" s="73" t="s">
        <v>181</v>
      </c>
      <c r="E541" s="328" t="s">
        <v>750</v>
      </c>
      <c r="H541" s="329"/>
      <c r="I541" s="329"/>
      <c r="J541" s="329"/>
      <c r="K541" s="329"/>
      <c r="L541" s="329"/>
      <c r="M541" s="329"/>
      <c r="N541" s="329"/>
      <c r="O541" s="329"/>
      <c r="Z541" s="33"/>
      <c r="AA541" s="33"/>
      <c r="AB541" s="330"/>
      <c r="AC541" s="335"/>
      <c r="AD541" s="330" t="e">
        <f>VLOOKUP($AC541,[1]!デモテーブル[#All],2,FALSE)</f>
        <v>#N/A</v>
      </c>
      <c r="AE541" s="330"/>
      <c r="AF541" s="331"/>
      <c r="AG541" s="330"/>
      <c r="AH541" s="332"/>
      <c r="AI541" s="330"/>
      <c r="AJ541" s="332"/>
      <c r="AK541" s="330"/>
      <c r="AL541" s="330"/>
      <c r="AM541" s="330"/>
      <c r="AN541" s="330"/>
      <c r="AO541" s="330"/>
      <c r="AP541" s="323"/>
      <c r="AQ541" s="330"/>
      <c r="AR541" s="323"/>
      <c r="AS541" s="334" t="e">
        <v>#DIV/0!</v>
      </c>
      <c r="AT541" s="85"/>
      <c r="AU541" s="85"/>
      <c r="AV541" s="328" t="e">
        <f>VLOOKUP($AC541,[1]!デモテーブル[#All],3,FALSE)</f>
        <v>#N/A</v>
      </c>
      <c r="AW541" s="328" t="e">
        <f>VLOOKUP($AC541,[1]!デモテーブル[#All],4,FALSE)</f>
        <v>#N/A</v>
      </c>
      <c r="AX541" s="328" t="e">
        <f>VLOOKUP($AC541,[1]!デモテーブル[#All],5,FALSE)</f>
        <v>#N/A</v>
      </c>
      <c r="AY541" s="328" t="e">
        <f>VLOOKUP($AC541,[1]!デモテーブル[#All],6,FALSE)</f>
        <v>#N/A</v>
      </c>
      <c r="AZ541" s="328" t="e">
        <f>VLOOKUP($AC541,[1]!デモテーブル[#All],7,FALSE)</f>
        <v>#N/A</v>
      </c>
      <c r="BA541" s="328" t="e">
        <f>VLOOKUP($AC541,デモテーブル[#All],12,FALSE)</f>
        <v>#N/A</v>
      </c>
      <c r="BB541" s="328" t="e">
        <f>VLOOKUP($AC541,デモテーブル[#All],13,FALSE)</f>
        <v>#N/A</v>
      </c>
    </row>
    <row r="542" spans="2:54" x14ac:dyDescent="0.15">
      <c r="B542" s="76">
        <v>44819</v>
      </c>
      <c r="C542" s="164">
        <v>541</v>
      </c>
      <c r="D542" s="73" t="s">
        <v>181</v>
      </c>
      <c r="E542" s="328" t="s">
        <v>750</v>
      </c>
      <c r="H542" s="329"/>
      <c r="I542" s="329"/>
      <c r="J542" s="329"/>
      <c r="K542" s="329"/>
      <c r="L542" s="329"/>
      <c r="M542" s="329"/>
      <c r="N542" s="329"/>
      <c r="O542" s="329"/>
      <c r="Z542" s="33"/>
      <c r="AA542" s="33"/>
      <c r="AB542" s="330"/>
      <c r="AC542" s="335"/>
      <c r="AD542" s="330" t="e">
        <f>VLOOKUP($AC542,[1]!デモテーブル[#All],2,FALSE)</f>
        <v>#N/A</v>
      </c>
      <c r="AE542" s="330"/>
      <c r="AF542" s="331"/>
      <c r="AG542" s="330"/>
      <c r="AH542" s="332"/>
      <c r="AI542" s="330"/>
      <c r="AJ542" s="332"/>
      <c r="AK542" s="330"/>
      <c r="AL542" s="330"/>
      <c r="AM542" s="330"/>
      <c r="AN542" s="330"/>
      <c r="AO542" s="330"/>
      <c r="AP542" s="323"/>
      <c r="AQ542" s="330"/>
      <c r="AR542" s="323"/>
      <c r="AS542" s="334" t="e">
        <v>#DIV/0!</v>
      </c>
      <c r="AT542" s="85"/>
      <c r="AU542" s="85"/>
      <c r="AV542" s="328" t="e">
        <f>VLOOKUP($AC542,[1]!デモテーブル[#All],3,FALSE)</f>
        <v>#N/A</v>
      </c>
      <c r="AW542" s="328" t="e">
        <f>VLOOKUP($AC542,[1]!デモテーブル[#All],4,FALSE)</f>
        <v>#N/A</v>
      </c>
      <c r="AX542" s="328" t="e">
        <f>VLOOKUP($AC542,[1]!デモテーブル[#All],5,FALSE)</f>
        <v>#N/A</v>
      </c>
      <c r="AY542" s="328" t="e">
        <f>VLOOKUP($AC542,[1]!デモテーブル[#All],6,FALSE)</f>
        <v>#N/A</v>
      </c>
      <c r="AZ542" s="328" t="e">
        <f>VLOOKUP($AC542,[1]!デモテーブル[#All],7,FALSE)</f>
        <v>#N/A</v>
      </c>
      <c r="BA542" s="328" t="e">
        <f>VLOOKUP($AC542,デモテーブル[#All],12,FALSE)</f>
        <v>#N/A</v>
      </c>
      <c r="BB542" s="328" t="e">
        <f>VLOOKUP($AC542,デモテーブル[#All],13,FALSE)</f>
        <v>#N/A</v>
      </c>
    </row>
    <row r="543" spans="2:54" x14ac:dyDescent="0.15">
      <c r="B543" s="76">
        <v>44819</v>
      </c>
      <c r="C543" s="164">
        <v>542</v>
      </c>
      <c r="D543" s="73" t="s">
        <v>181</v>
      </c>
      <c r="E543" s="328" t="s">
        <v>750</v>
      </c>
      <c r="H543" s="329"/>
      <c r="I543" s="329"/>
      <c r="J543" s="329"/>
      <c r="K543" s="329"/>
      <c r="L543" s="329"/>
      <c r="M543" s="329"/>
      <c r="N543" s="329"/>
      <c r="O543" s="329"/>
      <c r="Z543" s="33"/>
      <c r="AA543" s="33"/>
      <c r="AB543" s="330"/>
      <c r="AC543" s="335"/>
      <c r="AD543" s="330" t="e">
        <f>VLOOKUP($AC543,[1]!デモテーブル[#All],2,FALSE)</f>
        <v>#N/A</v>
      </c>
      <c r="AE543" s="330"/>
      <c r="AF543" s="331"/>
      <c r="AG543" s="330"/>
      <c r="AH543" s="332"/>
      <c r="AI543" s="330"/>
      <c r="AJ543" s="332"/>
      <c r="AK543" s="330"/>
      <c r="AL543" s="330"/>
      <c r="AM543" s="330"/>
      <c r="AN543" s="330"/>
      <c r="AO543" s="330"/>
      <c r="AP543" s="323"/>
      <c r="AQ543" s="330"/>
      <c r="AR543" s="323"/>
      <c r="AS543" s="334" t="e">
        <v>#DIV/0!</v>
      </c>
      <c r="AT543" s="85"/>
      <c r="AU543" s="85"/>
      <c r="AV543" s="328" t="e">
        <f>VLOOKUP($AC543,[1]!デモテーブル[#All],3,FALSE)</f>
        <v>#N/A</v>
      </c>
      <c r="AW543" s="328" t="e">
        <f>VLOOKUP($AC543,[1]!デモテーブル[#All],4,FALSE)</f>
        <v>#N/A</v>
      </c>
      <c r="AX543" s="328" t="e">
        <f>VLOOKUP($AC543,[1]!デモテーブル[#All],5,FALSE)</f>
        <v>#N/A</v>
      </c>
      <c r="AY543" s="328" t="e">
        <f>VLOOKUP($AC543,[1]!デモテーブル[#All],6,FALSE)</f>
        <v>#N/A</v>
      </c>
      <c r="AZ543" s="328" t="e">
        <f>VLOOKUP($AC543,[1]!デモテーブル[#All],7,FALSE)</f>
        <v>#N/A</v>
      </c>
      <c r="BA543" s="328" t="e">
        <f>VLOOKUP($AC543,デモテーブル[#All],12,FALSE)</f>
        <v>#N/A</v>
      </c>
      <c r="BB543" s="328" t="e">
        <f>VLOOKUP($AC543,デモテーブル[#All],13,FALSE)</f>
        <v>#N/A</v>
      </c>
    </row>
    <row r="544" spans="2:54" x14ac:dyDescent="0.15">
      <c r="B544" s="76">
        <v>44819</v>
      </c>
      <c r="C544" s="164">
        <v>543</v>
      </c>
      <c r="D544" s="73" t="s">
        <v>181</v>
      </c>
      <c r="E544" s="328" t="s">
        <v>750</v>
      </c>
      <c r="H544" s="329"/>
      <c r="I544" s="329"/>
      <c r="J544" s="329"/>
      <c r="K544" s="329"/>
      <c r="L544" s="329"/>
      <c r="M544" s="329"/>
      <c r="N544" s="329"/>
      <c r="O544" s="329"/>
      <c r="Z544" s="33"/>
      <c r="AA544" s="33"/>
      <c r="AB544" s="330"/>
      <c r="AC544" s="10" t="str">
        <f>IF(H545="","",TEXT(H545,"@"))</f>
        <v/>
      </c>
      <c r="AD544" s="330" t="e">
        <f>VLOOKUP($AC544,[1]!デモテーブル[#All],2,FALSE)</f>
        <v>#N/A</v>
      </c>
      <c r="AE544" s="330" t="s">
        <v>15</v>
      </c>
      <c r="AF544" s="331" t="e">
        <f>AP544/AJ544</f>
        <v>#VALUE!</v>
      </c>
      <c r="AG544" s="330"/>
      <c r="AH544" s="332" t="e">
        <f>(AP544-AR544)/AF544</f>
        <v>#VALUE!</v>
      </c>
      <c r="AI544" s="330"/>
      <c r="AJ544" s="333" t="e">
        <f>VLOOKUP($AC544,テーブル6[#All],5,FALSE)</f>
        <v>#N/A</v>
      </c>
      <c r="AK544" s="330"/>
      <c r="AL544" s="330"/>
      <c r="AM544" s="330"/>
      <c r="AN544" s="330"/>
      <c r="AO544" s="330"/>
      <c r="AP544" s="323" t="str">
        <f>IF(H548="","",VALUE(LEFT(H548,FIND("円",H548)-1)))</f>
        <v/>
      </c>
      <c r="AQ544" s="330"/>
      <c r="AR544" s="323" t="str">
        <f>IF(H550="","",VALUE(LEFT(H550,FIND("円",H550)-1)))</f>
        <v/>
      </c>
      <c r="AS544" s="334" t="e">
        <f t="shared" ref="AS544" si="94">AR544/(AP544-AR544)</f>
        <v>#VALUE!</v>
      </c>
      <c r="AT544" s="85"/>
      <c r="AU544" s="85"/>
      <c r="AV544" s="328" t="e">
        <f>VLOOKUP($AC544,[1]!デモテーブル[#All],3,FALSE)</f>
        <v>#N/A</v>
      </c>
      <c r="AW544" s="328" t="e">
        <f>VLOOKUP($AC544,[1]!デモテーブル[#All],4,FALSE)</f>
        <v>#N/A</v>
      </c>
      <c r="AX544" s="328" t="e">
        <f>VLOOKUP($AC544,[1]!デモテーブル[#All],5,FALSE)</f>
        <v>#N/A</v>
      </c>
      <c r="AY544" s="328" t="e">
        <f>VLOOKUP($AC544,[1]!デモテーブル[#All],6,FALSE)</f>
        <v>#N/A</v>
      </c>
      <c r="AZ544" s="328" t="e">
        <f>VLOOKUP($AC544,[1]!デモテーブル[#All],7,FALSE)</f>
        <v>#N/A</v>
      </c>
      <c r="BA544" s="328" t="e">
        <f>VLOOKUP($AC544,デモテーブル[#All],12,FALSE)</f>
        <v>#N/A</v>
      </c>
      <c r="BB544" s="328" t="e">
        <f>VLOOKUP($AC544,デモテーブル[#All],13,FALSE)</f>
        <v>#N/A</v>
      </c>
    </row>
    <row r="545" spans="2:54" x14ac:dyDescent="0.15">
      <c r="B545" s="76">
        <v>44819</v>
      </c>
      <c r="C545" s="164">
        <v>544</v>
      </c>
      <c r="D545" s="73" t="s">
        <v>181</v>
      </c>
      <c r="E545" s="328" t="s">
        <v>750</v>
      </c>
      <c r="H545" s="329"/>
      <c r="I545" s="329"/>
      <c r="J545" s="329"/>
      <c r="K545" s="329"/>
      <c r="L545" s="329"/>
      <c r="M545" s="329"/>
      <c r="N545" s="329"/>
      <c r="O545" s="329"/>
      <c r="Z545" s="33"/>
      <c r="AA545" s="33"/>
      <c r="AB545" s="330"/>
      <c r="AC545" s="335"/>
      <c r="AD545" s="330" t="e">
        <f>VLOOKUP($AC545,[1]!デモテーブル[#All],2,FALSE)</f>
        <v>#N/A</v>
      </c>
      <c r="AE545" s="330"/>
      <c r="AF545" s="331"/>
      <c r="AG545" s="330"/>
      <c r="AH545" s="332"/>
      <c r="AI545" s="330"/>
      <c r="AJ545" s="332"/>
      <c r="AK545" s="330"/>
      <c r="AL545" s="330"/>
      <c r="AM545" s="330"/>
      <c r="AN545" s="330"/>
      <c r="AO545" s="330"/>
      <c r="AP545" s="323"/>
      <c r="AQ545" s="330"/>
      <c r="AR545" s="323"/>
      <c r="AS545" s="334" t="e">
        <v>#DIV/0!</v>
      </c>
      <c r="AT545" s="85"/>
      <c r="AU545" s="85"/>
      <c r="AV545" s="328" t="e">
        <f>VLOOKUP($AC545,[1]!デモテーブル[#All],3,FALSE)</f>
        <v>#N/A</v>
      </c>
      <c r="AW545" s="328" t="e">
        <f>VLOOKUP($AC545,[1]!デモテーブル[#All],4,FALSE)</f>
        <v>#N/A</v>
      </c>
      <c r="AX545" s="328" t="e">
        <f>VLOOKUP($AC545,[1]!デモテーブル[#All],5,FALSE)</f>
        <v>#N/A</v>
      </c>
      <c r="AY545" s="328" t="e">
        <f>VLOOKUP($AC545,[1]!デモテーブル[#All],6,FALSE)</f>
        <v>#N/A</v>
      </c>
      <c r="AZ545" s="328" t="e">
        <f>VLOOKUP($AC545,[1]!デモテーブル[#All],7,FALSE)</f>
        <v>#N/A</v>
      </c>
      <c r="BA545" s="328" t="e">
        <f>VLOOKUP($AC545,デモテーブル[#All],12,FALSE)</f>
        <v>#N/A</v>
      </c>
      <c r="BB545" s="328" t="e">
        <f>VLOOKUP($AC545,デモテーブル[#All],13,FALSE)</f>
        <v>#N/A</v>
      </c>
    </row>
    <row r="546" spans="2:54" x14ac:dyDescent="0.15">
      <c r="B546" s="76">
        <v>44819</v>
      </c>
      <c r="C546" s="164">
        <v>545</v>
      </c>
      <c r="D546" s="73" t="s">
        <v>181</v>
      </c>
      <c r="E546" s="328" t="s">
        <v>750</v>
      </c>
      <c r="H546" s="329"/>
      <c r="I546" s="329"/>
      <c r="J546" s="329"/>
      <c r="K546" s="329"/>
      <c r="L546" s="329"/>
      <c r="M546" s="329"/>
      <c r="N546" s="329"/>
      <c r="O546" s="329"/>
      <c r="Z546" s="33"/>
      <c r="AA546" s="33"/>
      <c r="AB546" s="330"/>
      <c r="AC546" s="335"/>
      <c r="AD546" s="330" t="e">
        <f>VLOOKUP($AC546,[1]!デモテーブル[#All],2,FALSE)</f>
        <v>#N/A</v>
      </c>
      <c r="AE546" s="330"/>
      <c r="AF546" s="331"/>
      <c r="AG546" s="330"/>
      <c r="AH546" s="332"/>
      <c r="AI546" s="330"/>
      <c r="AJ546" s="332"/>
      <c r="AK546" s="330"/>
      <c r="AL546" s="330"/>
      <c r="AM546" s="330"/>
      <c r="AN546" s="330"/>
      <c r="AO546" s="330"/>
      <c r="AP546" s="323"/>
      <c r="AQ546" s="330"/>
      <c r="AR546" s="323"/>
      <c r="AS546" s="334" t="e">
        <v>#DIV/0!</v>
      </c>
      <c r="AT546" s="85"/>
      <c r="AU546" s="85"/>
      <c r="AV546" s="328" t="e">
        <f>VLOOKUP($AC546,[1]!デモテーブル[#All],3,FALSE)</f>
        <v>#N/A</v>
      </c>
      <c r="AW546" s="328" t="e">
        <f>VLOOKUP($AC546,[1]!デモテーブル[#All],4,FALSE)</f>
        <v>#N/A</v>
      </c>
      <c r="AX546" s="328" t="e">
        <f>VLOOKUP($AC546,[1]!デモテーブル[#All],5,FALSE)</f>
        <v>#N/A</v>
      </c>
      <c r="AY546" s="328" t="e">
        <f>VLOOKUP($AC546,[1]!デモテーブル[#All],6,FALSE)</f>
        <v>#N/A</v>
      </c>
      <c r="AZ546" s="328" t="e">
        <f>VLOOKUP($AC546,[1]!デモテーブル[#All],7,FALSE)</f>
        <v>#N/A</v>
      </c>
      <c r="BA546" s="328" t="e">
        <f>VLOOKUP($AC546,デモテーブル[#All],12,FALSE)</f>
        <v>#N/A</v>
      </c>
      <c r="BB546" s="328" t="e">
        <f>VLOOKUP($AC546,デモテーブル[#All],13,FALSE)</f>
        <v>#N/A</v>
      </c>
    </row>
    <row r="547" spans="2:54" x14ac:dyDescent="0.15">
      <c r="B547" s="76">
        <v>44819</v>
      </c>
      <c r="C547" s="164">
        <v>546</v>
      </c>
      <c r="D547" s="73" t="s">
        <v>181</v>
      </c>
      <c r="E547" s="328" t="s">
        <v>750</v>
      </c>
      <c r="H547" s="329"/>
      <c r="I547" s="329"/>
      <c r="J547" s="329"/>
      <c r="K547" s="329"/>
      <c r="L547" s="329"/>
      <c r="M547" s="329"/>
      <c r="N547" s="329"/>
      <c r="O547" s="329"/>
      <c r="Z547" s="33"/>
      <c r="AA547" s="33"/>
      <c r="AB547" s="330"/>
      <c r="AC547" s="335"/>
      <c r="AD547" s="330" t="e">
        <f>VLOOKUP($AC547,[1]!デモテーブル[#All],2,FALSE)</f>
        <v>#N/A</v>
      </c>
      <c r="AE547" s="330"/>
      <c r="AF547" s="331"/>
      <c r="AG547" s="330"/>
      <c r="AH547" s="332"/>
      <c r="AI547" s="330"/>
      <c r="AJ547" s="332"/>
      <c r="AK547" s="330"/>
      <c r="AL547" s="330"/>
      <c r="AM547" s="330"/>
      <c r="AN547" s="330"/>
      <c r="AO547" s="330"/>
      <c r="AP547" s="323"/>
      <c r="AQ547" s="330"/>
      <c r="AR547" s="323"/>
      <c r="AS547" s="334" t="e">
        <v>#DIV/0!</v>
      </c>
      <c r="AT547" s="85"/>
      <c r="AU547" s="85"/>
      <c r="AV547" s="328" t="e">
        <f>VLOOKUP($AC547,[1]!デモテーブル[#All],3,FALSE)</f>
        <v>#N/A</v>
      </c>
      <c r="AW547" s="328" t="e">
        <f>VLOOKUP($AC547,[1]!デモテーブル[#All],4,FALSE)</f>
        <v>#N/A</v>
      </c>
      <c r="AX547" s="328" t="e">
        <f>VLOOKUP($AC547,[1]!デモテーブル[#All],5,FALSE)</f>
        <v>#N/A</v>
      </c>
      <c r="AY547" s="328" t="e">
        <f>VLOOKUP($AC547,[1]!デモテーブル[#All],6,FALSE)</f>
        <v>#N/A</v>
      </c>
      <c r="AZ547" s="328" t="e">
        <f>VLOOKUP($AC547,[1]!デモテーブル[#All],7,FALSE)</f>
        <v>#N/A</v>
      </c>
      <c r="BA547" s="328" t="e">
        <f>VLOOKUP($AC547,デモテーブル[#All],12,FALSE)</f>
        <v>#N/A</v>
      </c>
      <c r="BB547" s="328" t="e">
        <f>VLOOKUP($AC547,デモテーブル[#All],13,FALSE)</f>
        <v>#N/A</v>
      </c>
    </row>
    <row r="548" spans="2:54" x14ac:dyDescent="0.15">
      <c r="B548" s="76">
        <v>44819</v>
      </c>
      <c r="C548" s="164">
        <v>547</v>
      </c>
      <c r="D548" s="73" t="s">
        <v>181</v>
      </c>
      <c r="E548" s="328" t="s">
        <v>750</v>
      </c>
      <c r="H548" s="329"/>
      <c r="I548" s="329"/>
      <c r="J548" s="329"/>
      <c r="K548" s="329"/>
      <c r="L548" s="329"/>
      <c r="M548" s="329"/>
      <c r="N548" s="329"/>
      <c r="O548" s="329"/>
      <c r="Z548" s="33"/>
      <c r="AA548" s="33"/>
      <c r="AB548" s="330"/>
      <c r="AC548" s="335"/>
      <c r="AD548" s="330" t="e">
        <f>VLOOKUP($AC548,[1]!デモテーブル[#All],2,FALSE)</f>
        <v>#N/A</v>
      </c>
      <c r="AE548" s="330"/>
      <c r="AF548" s="331"/>
      <c r="AG548" s="330"/>
      <c r="AH548" s="332"/>
      <c r="AI548" s="330"/>
      <c r="AJ548" s="332"/>
      <c r="AK548" s="330"/>
      <c r="AL548" s="330"/>
      <c r="AM548" s="330"/>
      <c r="AN548" s="330"/>
      <c r="AO548" s="330"/>
      <c r="AP548" s="323"/>
      <c r="AQ548" s="330"/>
      <c r="AR548" s="323"/>
      <c r="AS548" s="334" t="e">
        <v>#DIV/0!</v>
      </c>
      <c r="AT548" s="85"/>
      <c r="AU548" s="85"/>
      <c r="AV548" s="328" t="e">
        <f>VLOOKUP($AC548,[1]!デモテーブル[#All],3,FALSE)</f>
        <v>#N/A</v>
      </c>
      <c r="AW548" s="328" t="e">
        <f>VLOOKUP($AC548,[1]!デモテーブル[#All],4,FALSE)</f>
        <v>#N/A</v>
      </c>
      <c r="AX548" s="328" t="e">
        <f>VLOOKUP($AC548,[1]!デモテーブル[#All],5,FALSE)</f>
        <v>#N/A</v>
      </c>
      <c r="AY548" s="328" t="e">
        <f>VLOOKUP($AC548,[1]!デモテーブル[#All],6,FALSE)</f>
        <v>#N/A</v>
      </c>
      <c r="AZ548" s="328" t="e">
        <f>VLOOKUP($AC548,[1]!デモテーブル[#All],7,FALSE)</f>
        <v>#N/A</v>
      </c>
      <c r="BA548" s="328" t="e">
        <f>VLOOKUP($AC548,デモテーブル[#All],12,FALSE)</f>
        <v>#N/A</v>
      </c>
      <c r="BB548" s="328" t="e">
        <f>VLOOKUP($AC548,デモテーブル[#All],13,FALSE)</f>
        <v>#N/A</v>
      </c>
    </row>
    <row r="549" spans="2:54" x14ac:dyDescent="0.15">
      <c r="B549" s="76">
        <v>44819</v>
      </c>
      <c r="C549" s="164">
        <v>548</v>
      </c>
      <c r="D549" s="73" t="s">
        <v>181</v>
      </c>
      <c r="E549" s="328" t="s">
        <v>750</v>
      </c>
      <c r="H549" s="329"/>
      <c r="I549" s="329"/>
      <c r="J549" s="329"/>
      <c r="K549" s="329"/>
      <c r="L549" s="329"/>
      <c r="M549" s="329"/>
      <c r="N549" s="329"/>
      <c r="O549" s="329"/>
      <c r="Z549" s="33"/>
      <c r="AA549" s="33"/>
      <c r="AB549" s="330"/>
      <c r="AC549" s="335"/>
      <c r="AD549" s="330" t="e">
        <f>VLOOKUP($AC549,[1]!デモテーブル[#All],2,FALSE)</f>
        <v>#N/A</v>
      </c>
      <c r="AE549" s="330"/>
      <c r="AF549" s="331"/>
      <c r="AG549" s="330"/>
      <c r="AH549" s="332"/>
      <c r="AI549" s="330"/>
      <c r="AJ549" s="332"/>
      <c r="AK549" s="330"/>
      <c r="AL549" s="330"/>
      <c r="AM549" s="330"/>
      <c r="AN549" s="330"/>
      <c r="AO549" s="330"/>
      <c r="AP549" s="323"/>
      <c r="AQ549" s="330"/>
      <c r="AR549" s="323"/>
      <c r="AS549" s="334" t="e">
        <v>#DIV/0!</v>
      </c>
      <c r="AT549" s="85"/>
      <c r="AU549" s="85"/>
      <c r="AV549" s="328" t="e">
        <f>VLOOKUP($AC549,[1]!デモテーブル[#All],3,FALSE)</f>
        <v>#N/A</v>
      </c>
      <c r="AW549" s="328" t="e">
        <f>VLOOKUP($AC549,[1]!デモテーブル[#All],4,FALSE)</f>
        <v>#N/A</v>
      </c>
      <c r="AX549" s="328" t="e">
        <f>VLOOKUP($AC549,[1]!デモテーブル[#All],5,FALSE)</f>
        <v>#N/A</v>
      </c>
      <c r="AY549" s="328" t="e">
        <f>VLOOKUP($AC549,[1]!デモテーブル[#All],6,FALSE)</f>
        <v>#N/A</v>
      </c>
      <c r="AZ549" s="328" t="e">
        <f>VLOOKUP($AC549,[1]!デモテーブル[#All],7,FALSE)</f>
        <v>#N/A</v>
      </c>
      <c r="BA549" s="328" t="e">
        <f>VLOOKUP($AC549,デモテーブル[#All],12,FALSE)</f>
        <v>#N/A</v>
      </c>
      <c r="BB549" s="328" t="e">
        <f>VLOOKUP($AC549,デモテーブル[#All],13,FALSE)</f>
        <v>#N/A</v>
      </c>
    </row>
    <row r="550" spans="2:54" x14ac:dyDescent="0.15">
      <c r="B550" s="76">
        <v>44819</v>
      </c>
      <c r="C550" s="164">
        <v>549</v>
      </c>
      <c r="D550" s="73" t="s">
        <v>181</v>
      </c>
      <c r="E550" s="328" t="s">
        <v>750</v>
      </c>
      <c r="H550" s="329"/>
      <c r="I550" s="329"/>
      <c r="J550" s="329"/>
      <c r="K550" s="329"/>
      <c r="L550" s="329"/>
      <c r="M550" s="329"/>
      <c r="N550" s="329"/>
      <c r="O550" s="329"/>
      <c r="Z550" s="33"/>
      <c r="AA550" s="33"/>
      <c r="AB550" s="330"/>
      <c r="AC550" s="335"/>
      <c r="AD550" s="330" t="e">
        <f>VLOOKUP($AC550,[1]!デモテーブル[#All],2,FALSE)</f>
        <v>#N/A</v>
      </c>
      <c r="AE550" s="330"/>
      <c r="AF550" s="331"/>
      <c r="AG550" s="330"/>
      <c r="AH550" s="332"/>
      <c r="AI550" s="330"/>
      <c r="AJ550" s="332"/>
      <c r="AK550" s="330"/>
      <c r="AL550" s="330"/>
      <c r="AM550" s="330"/>
      <c r="AN550" s="330"/>
      <c r="AO550" s="330"/>
      <c r="AP550" s="323"/>
      <c r="AQ550" s="330"/>
      <c r="AR550" s="323"/>
      <c r="AS550" s="334" t="e">
        <v>#DIV/0!</v>
      </c>
      <c r="AT550" s="85"/>
      <c r="AU550" s="85"/>
      <c r="AV550" s="328" t="e">
        <f>VLOOKUP($AC550,[1]!デモテーブル[#All],3,FALSE)</f>
        <v>#N/A</v>
      </c>
      <c r="AW550" s="328" t="e">
        <f>VLOOKUP($AC550,[1]!デモテーブル[#All],4,FALSE)</f>
        <v>#N/A</v>
      </c>
      <c r="AX550" s="328" t="e">
        <f>VLOOKUP($AC550,[1]!デモテーブル[#All],5,FALSE)</f>
        <v>#N/A</v>
      </c>
      <c r="AY550" s="328" t="e">
        <f>VLOOKUP($AC550,[1]!デモテーブル[#All],6,FALSE)</f>
        <v>#N/A</v>
      </c>
      <c r="AZ550" s="328" t="e">
        <f>VLOOKUP($AC550,[1]!デモテーブル[#All],7,FALSE)</f>
        <v>#N/A</v>
      </c>
      <c r="BA550" s="328" t="e">
        <f>VLOOKUP($AC550,デモテーブル[#All],12,FALSE)</f>
        <v>#N/A</v>
      </c>
      <c r="BB550" s="328" t="e">
        <f>VLOOKUP($AC550,デモテーブル[#All],13,FALSE)</f>
        <v>#N/A</v>
      </c>
    </row>
    <row r="551" spans="2:54" x14ac:dyDescent="0.15">
      <c r="B551" s="76">
        <v>44819</v>
      </c>
      <c r="C551" s="164">
        <v>550</v>
      </c>
      <c r="D551" s="73" t="s">
        <v>181</v>
      </c>
      <c r="E551" s="328" t="s">
        <v>750</v>
      </c>
      <c r="H551" s="329"/>
      <c r="I551" s="329"/>
      <c r="J551" s="329"/>
      <c r="K551" s="329"/>
      <c r="L551" s="329"/>
      <c r="M551" s="329"/>
      <c r="N551" s="329"/>
      <c r="O551" s="329"/>
      <c r="Z551" s="33"/>
      <c r="AA551" s="33"/>
      <c r="AB551" s="330"/>
      <c r="AC551" s="10" t="str">
        <f>IF(H552="","",TEXT(H552,"@"))</f>
        <v/>
      </c>
      <c r="AD551" s="330" t="e">
        <f>VLOOKUP($AC551,[1]!デモテーブル[#All],2,FALSE)</f>
        <v>#N/A</v>
      </c>
      <c r="AE551" s="330" t="s">
        <v>15</v>
      </c>
      <c r="AF551" s="331" t="e">
        <f>AP551/AJ551</f>
        <v>#VALUE!</v>
      </c>
      <c r="AG551" s="330"/>
      <c r="AH551" s="332" t="e">
        <f>(AP551-AR551)/AF551</f>
        <v>#VALUE!</v>
      </c>
      <c r="AI551" s="330"/>
      <c r="AJ551" s="333" t="e">
        <f>VLOOKUP($AC551,テーブル6[#All],5,FALSE)</f>
        <v>#N/A</v>
      </c>
      <c r="AK551" s="330"/>
      <c r="AL551" s="330"/>
      <c r="AM551" s="330"/>
      <c r="AN551" s="330"/>
      <c r="AO551" s="330"/>
      <c r="AP551" s="323" t="str">
        <f>IF(H555="","",VALUE(LEFT(H555,FIND("円",H555)-1)))</f>
        <v/>
      </c>
      <c r="AQ551" s="330"/>
      <c r="AR551" s="323" t="str">
        <f>IF(H557="","",VALUE(LEFT(H557,FIND("円",H557)-1)))</f>
        <v/>
      </c>
      <c r="AS551" s="334" t="e">
        <f t="shared" ref="AS551" si="95">AR551/(AP551-AR551)</f>
        <v>#VALUE!</v>
      </c>
      <c r="AT551" s="85"/>
      <c r="AU551" s="85"/>
      <c r="AV551" s="328" t="e">
        <f>VLOOKUP($AC551,[1]!デモテーブル[#All],3,FALSE)</f>
        <v>#N/A</v>
      </c>
      <c r="AW551" s="328" t="e">
        <f>VLOOKUP($AC551,[1]!デモテーブル[#All],4,FALSE)</f>
        <v>#N/A</v>
      </c>
      <c r="AX551" s="328" t="e">
        <f>VLOOKUP($AC551,[1]!デモテーブル[#All],5,FALSE)</f>
        <v>#N/A</v>
      </c>
      <c r="AY551" s="328" t="e">
        <f>VLOOKUP($AC551,[1]!デモテーブル[#All],6,FALSE)</f>
        <v>#N/A</v>
      </c>
      <c r="AZ551" s="328" t="e">
        <f>VLOOKUP($AC551,[1]!デモテーブル[#All],7,FALSE)</f>
        <v>#N/A</v>
      </c>
      <c r="BA551" s="328" t="e">
        <f>VLOOKUP($AC551,デモテーブル[#All],12,FALSE)</f>
        <v>#N/A</v>
      </c>
      <c r="BB551" s="328" t="e">
        <f>VLOOKUP($AC551,デモテーブル[#All],13,FALSE)</f>
        <v>#N/A</v>
      </c>
    </row>
    <row r="552" spans="2:54" x14ac:dyDescent="0.15">
      <c r="B552" s="76">
        <v>44819</v>
      </c>
      <c r="C552" s="164">
        <v>551</v>
      </c>
      <c r="D552" s="73" t="s">
        <v>181</v>
      </c>
      <c r="E552" s="328" t="s">
        <v>750</v>
      </c>
      <c r="H552" s="329"/>
      <c r="I552" s="329"/>
      <c r="J552" s="329"/>
      <c r="K552" s="329"/>
      <c r="L552" s="329"/>
      <c r="M552" s="329"/>
      <c r="N552" s="329"/>
      <c r="O552" s="329"/>
      <c r="Z552" s="33"/>
      <c r="AA552" s="33"/>
      <c r="AB552" s="330"/>
      <c r="AC552" s="335"/>
      <c r="AD552" s="330" t="e">
        <f>VLOOKUP($AC552,[1]!デモテーブル[#All],2,FALSE)</f>
        <v>#N/A</v>
      </c>
      <c r="AE552" s="330"/>
      <c r="AF552" s="331"/>
      <c r="AG552" s="330"/>
      <c r="AH552" s="332"/>
      <c r="AI552" s="330"/>
      <c r="AJ552" s="332"/>
      <c r="AK552" s="330"/>
      <c r="AL552" s="330"/>
      <c r="AM552" s="330"/>
      <c r="AN552" s="330"/>
      <c r="AO552" s="330"/>
      <c r="AP552" s="323"/>
      <c r="AQ552" s="330"/>
      <c r="AR552" s="323"/>
      <c r="AS552" s="334" t="e">
        <v>#DIV/0!</v>
      </c>
      <c r="AT552" s="85"/>
      <c r="AU552" s="85"/>
      <c r="AV552" s="328" t="e">
        <f>VLOOKUP($AC552,[1]!デモテーブル[#All],3,FALSE)</f>
        <v>#N/A</v>
      </c>
      <c r="AW552" s="328" t="e">
        <f>VLOOKUP($AC552,[1]!デモテーブル[#All],4,FALSE)</f>
        <v>#N/A</v>
      </c>
      <c r="AX552" s="328" t="e">
        <f>VLOOKUP($AC552,[1]!デモテーブル[#All],5,FALSE)</f>
        <v>#N/A</v>
      </c>
      <c r="AY552" s="328" t="e">
        <f>VLOOKUP($AC552,[1]!デモテーブル[#All],6,FALSE)</f>
        <v>#N/A</v>
      </c>
      <c r="AZ552" s="328" t="e">
        <f>VLOOKUP($AC552,[1]!デモテーブル[#All],7,FALSE)</f>
        <v>#N/A</v>
      </c>
      <c r="BA552" s="328" t="e">
        <f>VLOOKUP($AC552,デモテーブル[#All],12,FALSE)</f>
        <v>#N/A</v>
      </c>
      <c r="BB552" s="328" t="e">
        <f>VLOOKUP($AC552,デモテーブル[#All],13,FALSE)</f>
        <v>#N/A</v>
      </c>
    </row>
    <row r="553" spans="2:54" x14ac:dyDescent="0.15">
      <c r="B553" s="76">
        <v>44819</v>
      </c>
      <c r="C553" s="164">
        <v>552</v>
      </c>
      <c r="D553" s="73" t="s">
        <v>181</v>
      </c>
      <c r="E553" s="328" t="s">
        <v>750</v>
      </c>
      <c r="H553" s="329"/>
      <c r="I553" s="329"/>
      <c r="J553" s="329"/>
      <c r="K553" s="329"/>
      <c r="L553" s="329"/>
      <c r="M553" s="329"/>
      <c r="N553" s="329"/>
      <c r="O553" s="329"/>
      <c r="Z553" s="33"/>
      <c r="AA553" s="33"/>
      <c r="AB553" s="330"/>
      <c r="AC553" s="335"/>
      <c r="AD553" s="330" t="e">
        <f>VLOOKUP($AC553,[1]!デモテーブル[#All],2,FALSE)</f>
        <v>#N/A</v>
      </c>
      <c r="AE553" s="330"/>
      <c r="AF553" s="331"/>
      <c r="AG553" s="330"/>
      <c r="AH553" s="332"/>
      <c r="AI553" s="330"/>
      <c r="AJ553" s="332"/>
      <c r="AK553" s="330"/>
      <c r="AL553" s="330"/>
      <c r="AM553" s="330"/>
      <c r="AN553" s="330"/>
      <c r="AO553" s="330"/>
      <c r="AP553" s="323"/>
      <c r="AQ553" s="330"/>
      <c r="AR553" s="323"/>
      <c r="AS553" s="334" t="e">
        <v>#DIV/0!</v>
      </c>
      <c r="AT553" s="85"/>
      <c r="AU553" s="85"/>
      <c r="AV553" s="328" t="e">
        <f>VLOOKUP($AC553,[1]!デモテーブル[#All],3,FALSE)</f>
        <v>#N/A</v>
      </c>
      <c r="AW553" s="328" t="e">
        <f>VLOOKUP($AC553,[1]!デモテーブル[#All],4,FALSE)</f>
        <v>#N/A</v>
      </c>
      <c r="AX553" s="328" t="e">
        <f>VLOOKUP($AC553,[1]!デモテーブル[#All],5,FALSE)</f>
        <v>#N/A</v>
      </c>
      <c r="AY553" s="328" t="e">
        <f>VLOOKUP($AC553,[1]!デモテーブル[#All],6,FALSE)</f>
        <v>#N/A</v>
      </c>
      <c r="AZ553" s="328" t="e">
        <f>VLOOKUP($AC553,[1]!デモテーブル[#All],7,FALSE)</f>
        <v>#N/A</v>
      </c>
      <c r="BA553" s="328" t="e">
        <f>VLOOKUP($AC553,デモテーブル[#All],12,FALSE)</f>
        <v>#N/A</v>
      </c>
      <c r="BB553" s="328" t="e">
        <f>VLOOKUP($AC553,デモテーブル[#All],13,FALSE)</f>
        <v>#N/A</v>
      </c>
    </row>
    <row r="554" spans="2:54" x14ac:dyDescent="0.15">
      <c r="B554" s="76">
        <v>44819</v>
      </c>
      <c r="C554" s="164">
        <v>553</v>
      </c>
      <c r="D554" s="73" t="s">
        <v>181</v>
      </c>
      <c r="E554" s="328" t="s">
        <v>750</v>
      </c>
      <c r="H554" s="329"/>
      <c r="I554" s="329"/>
      <c r="J554" s="329"/>
      <c r="K554" s="329"/>
      <c r="L554" s="329"/>
      <c r="M554" s="329"/>
      <c r="N554" s="329"/>
      <c r="O554" s="329"/>
      <c r="Z554" s="33"/>
      <c r="AA554" s="33"/>
      <c r="AB554" s="330"/>
      <c r="AC554" s="335"/>
      <c r="AD554" s="330" t="e">
        <f>VLOOKUP($AC554,[1]!デモテーブル[#All],2,FALSE)</f>
        <v>#N/A</v>
      </c>
      <c r="AE554" s="330"/>
      <c r="AF554" s="331"/>
      <c r="AG554" s="330"/>
      <c r="AH554" s="332"/>
      <c r="AI554" s="330"/>
      <c r="AJ554" s="332"/>
      <c r="AK554" s="330"/>
      <c r="AL554" s="330"/>
      <c r="AM554" s="330"/>
      <c r="AN554" s="330"/>
      <c r="AO554" s="330"/>
      <c r="AP554" s="323"/>
      <c r="AQ554" s="330"/>
      <c r="AR554" s="323"/>
      <c r="AS554" s="334" t="e">
        <v>#DIV/0!</v>
      </c>
      <c r="AT554" s="85"/>
      <c r="AU554" s="85"/>
      <c r="AV554" s="328" t="e">
        <f>VLOOKUP($AC554,[1]!デモテーブル[#All],3,FALSE)</f>
        <v>#N/A</v>
      </c>
      <c r="AW554" s="328" t="e">
        <f>VLOOKUP($AC554,[1]!デモテーブル[#All],4,FALSE)</f>
        <v>#N/A</v>
      </c>
      <c r="AX554" s="328" t="e">
        <f>VLOOKUP($AC554,[1]!デモテーブル[#All],5,FALSE)</f>
        <v>#N/A</v>
      </c>
      <c r="AY554" s="328" t="e">
        <f>VLOOKUP($AC554,[1]!デモテーブル[#All],6,FALSE)</f>
        <v>#N/A</v>
      </c>
      <c r="AZ554" s="328" t="e">
        <f>VLOOKUP($AC554,[1]!デモテーブル[#All],7,FALSE)</f>
        <v>#N/A</v>
      </c>
      <c r="BA554" s="328" t="e">
        <f>VLOOKUP($AC554,デモテーブル[#All],12,FALSE)</f>
        <v>#N/A</v>
      </c>
      <c r="BB554" s="328" t="e">
        <f>VLOOKUP($AC554,デモテーブル[#All],13,FALSE)</f>
        <v>#N/A</v>
      </c>
    </row>
    <row r="555" spans="2:54" x14ac:dyDescent="0.15">
      <c r="B555" s="76">
        <v>44819</v>
      </c>
      <c r="C555" s="164">
        <v>554</v>
      </c>
      <c r="D555" s="73" t="s">
        <v>181</v>
      </c>
      <c r="E555" s="328" t="s">
        <v>750</v>
      </c>
      <c r="H555" s="329"/>
      <c r="I555" s="329"/>
      <c r="J555" s="329"/>
      <c r="K555" s="329"/>
      <c r="L555" s="329"/>
      <c r="M555" s="329"/>
      <c r="N555" s="329"/>
      <c r="O555" s="329"/>
      <c r="Z555" s="33"/>
      <c r="AA555" s="33"/>
      <c r="AB555" s="330"/>
      <c r="AC555" s="335"/>
      <c r="AD555" s="330" t="e">
        <f>VLOOKUP($AC555,[1]!デモテーブル[#All],2,FALSE)</f>
        <v>#N/A</v>
      </c>
      <c r="AE555" s="330"/>
      <c r="AF555" s="331"/>
      <c r="AG555" s="330"/>
      <c r="AH555" s="332"/>
      <c r="AI555" s="330"/>
      <c r="AJ555" s="332"/>
      <c r="AK555" s="330"/>
      <c r="AL555" s="330"/>
      <c r="AM555" s="330"/>
      <c r="AN555" s="330"/>
      <c r="AO555" s="330"/>
      <c r="AP555" s="323"/>
      <c r="AQ555" s="330"/>
      <c r="AR555" s="323"/>
      <c r="AS555" s="334" t="e">
        <v>#DIV/0!</v>
      </c>
      <c r="AT555" s="85"/>
      <c r="AU555" s="85"/>
      <c r="AV555" s="328" t="e">
        <f>VLOOKUP($AC555,[1]!デモテーブル[#All],3,FALSE)</f>
        <v>#N/A</v>
      </c>
      <c r="AW555" s="328" t="e">
        <f>VLOOKUP($AC555,[1]!デモテーブル[#All],4,FALSE)</f>
        <v>#N/A</v>
      </c>
      <c r="AX555" s="328" t="e">
        <f>VLOOKUP($AC555,[1]!デモテーブル[#All],5,FALSE)</f>
        <v>#N/A</v>
      </c>
      <c r="AY555" s="328" t="e">
        <f>VLOOKUP($AC555,[1]!デモテーブル[#All],6,FALSE)</f>
        <v>#N/A</v>
      </c>
      <c r="AZ555" s="328" t="e">
        <f>VLOOKUP($AC555,[1]!デモテーブル[#All],7,FALSE)</f>
        <v>#N/A</v>
      </c>
      <c r="BA555" s="328" t="e">
        <f>VLOOKUP($AC555,デモテーブル[#All],12,FALSE)</f>
        <v>#N/A</v>
      </c>
      <c r="BB555" s="328" t="e">
        <f>VLOOKUP($AC555,デモテーブル[#All],13,FALSE)</f>
        <v>#N/A</v>
      </c>
    </row>
    <row r="556" spans="2:54" x14ac:dyDescent="0.15">
      <c r="B556" s="76">
        <v>44819</v>
      </c>
      <c r="C556" s="164">
        <v>555</v>
      </c>
      <c r="D556" s="73" t="s">
        <v>181</v>
      </c>
      <c r="E556" s="328" t="s">
        <v>750</v>
      </c>
      <c r="H556" s="329"/>
      <c r="I556" s="329"/>
      <c r="J556" s="329"/>
      <c r="K556" s="329"/>
      <c r="L556" s="329"/>
      <c r="M556" s="329"/>
      <c r="N556" s="329"/>
      <c r="O556" s="329"/>
      <c r="Z556" s="33"/>
      <c r="AA556" s="33"/>
      <c r="AB556" s="330"/>
      <c r="AC556" s="335"/>
      <c r="AD556" s="330" t="e">
        <f>VLOOKUP($AC556,[1]!デモテーブル[#All],2,FALSE)</f>
        <v>#N/A</v>
      </c>
      <c r="AE556" s="330"/>
      <c r="AF556" s="331"/>
      <c r="AG556" s="330"/>
      <c r="AH556" s="332"/>
      <c r="AI556" s="330"/>
      <c r="AJ556" s="332"/>
      <c r="AK556" s="330"/>
      <c r="AL556" s="330"/>
      <c r="AM556" s="330"/>
      <c r="AN556" s="330"/>
      <c r="AO556" s="330"/>
      <c r="AP556" s="323"/>
      <c r="AQ556" s="330"/>
      <c r="AR556" s="323"/>
      <c r="AS556" s="334" t="e">
        <v>#DIV/0!</v>
      </c>
      <c r="AT556" s="85"/>
      <c r="AU556" s="85"/>
      <c r="AV556" s="328" t="e">
        <f>VLOOKUP($AC556,[1]!デモテーブル[#All],3,FALSE)</f>
        <v>#N/A</v>
      </c>
      <c r="AW556" s="328" t="e">
        <f>VLOOKUP($AC556,[1]!デモテーブル[#All],4,FALSE)</f>
        <v>#N/A</v>
      </c>
      <c r="AX556" s="328" t="e">
        <f>VLOOKUP($AC556,[1]!デモテーブル[#All],5,FALSE)</f>
        <v>#N/A</v>
      </c>
      <c r="AY556" s="328" t="e">
        <f>VLOOKUP($AC556,[1]!デモテーブル[#All],6,FALSE)</f>
        <v>#N/A</v>
      </c>
      <c r="AZ556" s="328" t="e">
        <f>VLOOKUP($AC556,[1]!デモテーブル[#All],7,FALSE)</f>
        <v>#N/A</v>
      </c>
      <c r="BA556" s="328" t="e">
        <f>VLOOKUP($AC556,デモテーブル[#All],12,FALSE)</f>
        <v>#N/A</v>
      </c>
      <c r="BB556" s="328" t="e">
        <f>VLOOKUP($AC556,デモテーブル[#All],13,FALSE)</f>
        <v>#N/A</v>
      </c>
    </row>
    <row r="557" spans="2:54" x14ac:dyDescent="0.15">
      <c r="B557" s="76">
        <v>44819</v>
      </c>
      <c r="C557" s="164">
        <v>556</v>
      </c>
      <c r="D557" s="73" t="s">
        <v>181</v>
      </c>
      <c r="E557" s="328" t="s">
        <v>750</v>
      </c>
      <c r="H557" s="329"/>
      <c r="I557" s="329"/>
      <c r="J557" s="329"/>
      <c r="K557" s="329"/>
      <c r="L557" s="329"/>
      <c r="M557" s="329"/>
      <c r="N557" s="329"/>
      <c r="O557" s="329"/>
      <c r="Z557" s="33"/>
      <c r="AA557" s="33"/>
      <c r="AB557" s="330"/>
      <c r="AC557" s="335"/>
      <c r="AD557" s="330" t="e">
        <f>VLOOKUP($AC557,[1]!デモテーブル[#All],2,FALSE)</f>
        <v>#N/A</v>
      </c>
      <c r="AE557" s="330"/>
      <c r="AF557" s="331"/>
      <c r="AG557" s="330"/>
      <c r="AH557" s="332"/>
      <c r="AI557" s="330"/>
      <c r="AJ557" s="332"/>
      <c r="AK557" s="330"/>
      <c r="AL557" s="330"/>
      <c r="AM557" s="330"/>
      <c r="AN557" s="330"/>
      <c r="AO557" s="330"/>
      <c r="AP557" s="323"/>
      <c r="AQ557" s="330"/>
      <c r="AR557" s="323"/>
      <c r="AS557" s="334" t="e">
        <v>#DIV/0!</v>
      </c>
      <c r="AT557" s="85"/>
      <c r="AU557" s="85"/>
      <c r="AV557" s="328" t="e">
        <f>VLOOKUP($AC557,[1]!デモテーブル[#All],3,FALSE)</f>
        <v>#N/A</v>
      </c>
      <c r="AW557" s="328" t="e">
        <f>VLOOKUP($AC557,[1]!デモテーブル[#All],4,FALSE)</f>
        <v>#N/A</v>
      </c>
      <c r="AX557" s="328" t="e">
        <f>VLOOKUP($AC557,[1]!デモテーブル[#All],5,FALSE)</f>
        <v>#N/A</v>
      </c>
      <c r="AY557" s="328" t="e">
        <f>VLOOKUP($AC557,[1]!デモテーブル[#All],6,FALSE)</f>
        <v>#N/A</v>
      </c>
      <c r="AZ557" s="328" t="e">
        <f>VLOOKUP($AC557,[1]!デモテーブル[#All],7,FALSE)</f>
        <v>#N/A</v>
      </c>
      <c r="BA557" s="328" t="e">
        <f>VLOOKUP($AC557,デモテーブル[#All],12,FALSE)</f>
        <v>#N/A</v>
      </c>
      <c r="BB557" s="328" t="e">
        <f>VLOOKUP($AC557,デモテーブル[#All],13,FALSE)</f>
        <v>#N/A</v>
      </c>
    </row>
    <row r="558" spans="2:54" x14ac:dyDescent="0.15">
      <c r="B558" s="76">
        <v>44819</v>
      </c>
      <c r="C558" s="164">
        <v>557</v>
      </c>
      <c r="D558" s="73" t="s">
        <v>181</v>
      </c>
      <c r="E558" s="328" t="s">
        <v>750</v>
      </c>
      <c r="H558" s="329"/>
      <c r="I558" s="329"/>
      <c r="J558" s="329"/>
      <c r="K558" s="329"/>
      <c r="L558" s="329"/>
      <c r="M558" s="329"/>
      <c r="N558" s="329"/>
      <c r="O558" s="329"/>
      <c r="Z558" s="33"/>
      <c r="AA558" s="33"/>
      <c r="AB558" s="330"/>
      <c r="AC558" s="10" t="str">
        <f>IF(H559="","",TEXT(H559,"@"))</f>
        <v/>
      </c>
      <c r="AD558" s="330" t="e">
        <f>VLOOKUP($AC558,[1]!デモテーブル[#All],2,FALSE)</f>
        <v>#N/A</v>
      </c>
      <c r="AE558" s="330" t="s">
        <v>15</v>
      </c>
      <c r="AF558" s="331" t="e">
        <f>AP558/AJ558</f>
        <v>#VALUE!</v>
      </c>
      <c r="AG558" s="330"/>
      <c r="AH558" s="332" t="e">
        <f>(AP558-AR558)/AF558</f>
        <v>#VALUE!</v>
      </c>
      <c r="AI558" s="330"/>
      <c r="AJ558" s="333" t="e">
        <f>VLOOKUP($AC558,テーブル6[#All],5,FALSE)</f>
        <v>#N/A</v>
      </c>
      <c r="AK558" s="330"/>
      <c r="AL558" s="330"/>
      <c r="AM558" s="330"/>
      <c r="AN558" s="330"/>
      <c r="AO558" s="330"/>
      <c r="AP558" s="323" t="str">
        <f>IF(H562="","",VALUE(LEFT(H562,FIND("円",H562)-1)))</f>
        <v/>
      </c>
      <c r="AQ558" s="330"/>
      <c r="AR558" s="323" t="str">
        <f>IF(H564="","",VALUE(LEFT(H564,FIND("円",H564)-1)))</f>
        <v/>
      </c>
      <c r="AS558" s="334" t="e">
        <f t="shared" ref="AS558" si="96">AR558/(AP558-AR558)</f>
        <v>#VALUE!</v>
      </c>
      <c r="AT558" s="85"/>
      <c r="AU558" s="85"/>
      <c r="AV558" s="328" t="e">
        <f>VLOOKUP($AC558,[1]!デモテーブル[#All],3,FALSE)</f>
        <v>#N/A</v>
      </c>
      <c r="AW558" s="328" t="e">
        <f>VLOOKUP($AC558,[1]!デモテーブル[#All],4,FALSE)</f>
        <v>#N/A</v>
      </c>
      <c r="AX558" s="328" t="e">
        <f>VLOOKUP($AC558,[1]!デモテーブル[#All],5,FALSE)</f>
        <v>#N/A</v>
      </c>
      <c r="AY558" s="328" t="e">
        <f>VLOOKUP($AC558,[1]!デモテーブル[#All],6,FALSE)</f>
        <v>#N/A</v>
      </c>
      <c r="AZ558" s="328" t="e">
        <f>VLOOKUP($AC558,[1]!デモテーブル[#All],7,FALSE)</f>
        <v>#N/A</v>
      </c>
      <c r="BA558" s="328" t="e">
        <f>VLOOKUP($AC558,デモテーブル[#All],12,FALSE)</f>
        <v>#N/A</v>
      </c>
      <c r="BB558" s="328" t="e">
        <f>VLOOKUP($AC558,デモテーブル[#All],13,FALSE)</f>
        <v>#N/A</v>
      </c>
    </row>
    <row r="559" spans="2:54" x14ac:dyDescent="0.15">
      <c r="B559" s="76">
        <v>44819</v>
      </c>
      <c r="C559" s="164">
        <v>558</v>
      </c>
      <c r="D559" s="73" t="s">
        <v>181</v>
      </c>
      <c r="E559" s="328" t="s">
        <v>750</v>
      </c>
      <c r="H559" s="329"/>
      <c r="I559" s="329"/>
      <c r="J559" s="329"/>
      <c r="K559" s="329"/>
      <c r="L559" s="329"/>
      <c r="M559" s="329"/>
      <c r="N559" s="329"/>
      <c r="O559" s="329"/>
      <c r="Z559" s="33"/>
      <c r="AA559" s="33"/>
      <c r="AB559" s="330"/>
      <c r="AC559" s="335"/>
      <c r="AD559" s="330" t="e">
        <f>VLOOKUP($AC559,[1]!デモテーブル[#All],2,FALSE)</f>
        <v>#N/A</v>
      </c>
      <c r="AE559" s="330"/>
      <c r="AF559" s="331"/>
      <c r="AG559" s="330"/>
      <c r="AH559" s="332"/>
      <c r="AI559" s="330"/>
      <c r="AJ559" s="332"/>
      <c r="AK559" s="330"/>
      <c r="AL559" s="330"/>
      <c r="AM559" s="330"/>
      <c r="AN559" s="330"/>
      <c r="AO559" s="330"/>
      <c r="AP559" s="323"/>
      <c r="AQ559" s="330"/>
      <c r="AR559" s="323"/>
      <c r="AS559" s="334" t="e">
        <v>#DIV/0!</v>
      </c>
      <c r="AT559" s="85"/>
      <c r="AU559" s="85"/>
      <c r="AV559" s="328" t="e">
        <f>VLOOKUP($AC559,[1]!デモテーブル[#All],3,FALSE)</f>
        <v>#N/A</v>
      </c>
      <c r="AW559" s="328" t="e">
        <f>VLOOKUP($AC559,[1]!デモテーブル[#All],4,FALSE)</f>
        <v>#N/A</v>
      </c>
      <c r="AX559" s="328" t="e">
        <f>VLOOKUP($AC559,[1]!デモテーブル[#All],5,FALSE)</f>
        <v>#N/A</v>
      </c>
      <c r="AY559" s="328" t="e">
        <f>VLOOKUP($AC559,[1]!デモテーブル[#All],6,FALSE)</f>
        <v>#N/A</v>
      </c>
      <c r="AZ559" s="328" t="e">
        <f>VLOOKUP($AC559,[1]!デモテーブル[#All],7,FALSE)</f>
        <v>#N/A</v>
      </c>
      <c r="BA559" s="328" t="e">
        <f>VLOOKUP($AC559,デモテーブル[#All],12,FALSE)</f>
        <v>#N/A</v>
      </c>
      <c r="BB559" s="328" t="e">
        <f>VLOOKUP($AC559,デモテーブル[#All],13,FALSE)</f>
        <v>#N/A</v>
      </c>
    </row>
    <row r="560" spans="2:54" x14ac:dyDescent="0.15">
      <c r="B560" s="76">
        <v>44819</v>
      </c>
      <c r="C560" s="164">
        <v>559</v>
      </c>
      <c r="D560" s="73" t="s">
        <v>181</v>
      </c>
      <c r="E560" s="328" t="s">
        <v>750</v>
      </c>
      <c r="H560" s="329"/>
      <c r="I560" s="329"/>
      <c r="J560" s="329"/>
      <c r="K560" s="329"/>
      <c r="L560" s="329"/>
      <c r="M560" s="329"/>
      <c r="N560" s="329"/>
      <c r="O560" s="329"/>
      <c r="Z560" s="33"/>
      <c r="AA560" s="33"/>
      <c r="AB560" s="330"/>
      <c r="AC560" s="335"/>
      <c r="AD560" s="330" t="e">
        <f>VLOOKUP($AC560,[1]!デモテーブル[#All],2,FALSE)</f>
        <v>#N/A</v>
      </c>
      <c r="AE560" s="330"/>
      <c r="AF560" s="331"/>
      <c r="AG560" s="330"/>
      <c r="AH560" s="332"/>
      <c r="AI560" s="330"/>
      <c r="AJ560" s="332"/>
      <c r="AK560" s="330"/>
      <c r="AL560" s="330"/>
      <c r="AM560" s="330"/>
      <c r="AN560" s="330"/>
      <c r="AO560" s="330"/>
      <c r="AP560" s="323"/>
      <c r="AQ560" s="330"/>
      <c r="AR560" s="323"/>
      <c r="AS560" s="334" t="e">
        <v>#DIV/0!</v>
      </c>
      <c r="AT560" s="85"/>
      <c r="AU560" s="85"/>
      <c r="AV560" s="328" t="e">
        <f>VLOOKUP($AC560,[1]!デモテーブル[#All],3,FALSE)</f>
        <v>#N/A</v>
      </c>
      <c r="AW560" s="328" t="e">
        <f>VLOOKUP($AC560,[1]!デモテーブル[#All],4,FALSE)</f>
        <v>#N/A</v>
      </c>
      <c r="AX560" s="328" t="e">
        <f>VLOOKUP($AC560,[1]!デモテーブル[#All],5,FALSE)</f>
        <v>#N/A</v>
      </c>
      <c r="AY560" s="328" t="e">
        <f>VLOOKUP($AC560,[1]!デモテーブル[#All],6,FALSE)</f>
        <v>#N/A</v>
      </c>
      <c r="AZ560" s="328" t="e">
        <f>VLOOKUP($AC560,[1]!デモテーブル[#All],7,FALSE)</f>
        <v>#N/A</v>
      </c>
      <c r="BA560" s="328" t="e">
        <f>VLOOKUP($AC560,デモテーブル[#All],12,FALSE)</f>
        <v>#N/A</v>
      </c>
      <c r="BB560" s="328" t="e">
        <f>VLOOKUP($AC560,デモテーブル[#All],13,FALSE)</f>
        <v>#N/A</v>
      </c>
    </row>
    <row r="561" spans="2:54" x14ac:dyDescent="0.15">
      <c r="B561" s="76">
        <v>44819</v>
      </c>
      <c r="C561" s="164">
        <v>560</v>
      </c>
      <c r="D561" s="73" t="s">
        <v>181</v>
      </c>
      <c r="E561" s="328" t="s">
        <v>750</v>
      </c>
      <c r="H561" s="329"/>
      <c r="I561" s="329"/>
      <c r="J561" s="329"/>
      <c r="K561" s="329"/>
      <c r="L561" s="329"/>
      <c r="M561" s="329"/>
      <c r="N561" s="329"/>
      <c r="O561" s="329"/>
      <c r="Z561" s="33"/>
      <c r="AA561" s="33"/>
      <c r="AB561" s="330"/>
      <c r="AC561" s="335"/>
      <c r="AD561" s="330" t="e">
        <f>VLOOKUP($AC561,[1]!デモテーブル[#All],2,FALSE)</f>
        <v>#N/A</v>
      </c>
      <c r="AE561" s="330"/>
      <c r="AF561" s="331"/>
      <c r="AG561" s="330"/>
      <c r="AH561" s="332"/>
      <c r="AI561" s="330"/>
      <c r="AJ561" s="332"/>
      <c r="AK561" s="330"/>
      <c r="AL561" s="330"/>
      <c r="AM561" s="330"/>
      <c r="AN561" s="330"/>
      <c r="AO561" s="330"/>
      <c r="AP561" s="323"/>
      <c r="AQ561" s="330"/>
      <c r="AR561" s="323"/>
      <c r="AS561" s="334" t="e">
        <v>#DIV/0!</v>
      </c>
      <c r="AT561" s="85"/>
      <c r="AU561" s="85"/>
      <c r="AV561" s="328" t="e">
        <f>VLOOKUP($AC561,[1]!デモテーブル[#All],3,FALSE)</f>
        <v>#N/A</v>
      </c>
      <c r="AW561" s="328" t="e">
        <f>VLOOKUP($AC561,[1]!デモテーブル[#All],4,FALSE)</f>
        <v>#N/A</v>
      </c>
      <c r="AX561" s="328" t="e">
        <f>VLOOKUP($AC561,[1]!デモテーブル[#All],5,FALSE)</f>
        <v>#N/A</v>
      </c>
      <c r="AY561" s="328" t="e">
        <f>VLOOKUP($AC561,[1]!デモテーブル[#All],6,FALSE)</f>
        <v>#N/A</v>
      </c>
      <c r="AZ561" s="328" t="e">
        <f>VLOOKUP($AC561,[1]!デモテーブル[#All],7,FALSE)</f>
        <v>#N/A</v>
      </c>
      <c r="BA561" s="328" t="e">
        <f>VLOOKUP($AC561,デモテーブル[#All],12,FALSE)</f>
        <v>#N/A</v>
      </c>
      <c r="BB561" s="328" t="e">
        <f>VLOOKUP($AC561,デモテーブル[#All],13,FALSE)</f>
        <v>#N/A</v>
      </c>
    </row>
    <row r="562" spans="2:54" x14ac:dyDescent="0.15">
      <c r="B562" s="76">
        <v>44819</v>
      </c>
      <c r="C562" s="164">
        <v>561</v>
      </c>
      <c r="D562" s="73" t="s">
        <v>181</v>
      </c>
      <c r="E562" s="328" t="s">
        <v>750</v>
      </c>
      <c r="H562" s="329"/>
      <c r="I562" s="329"/>
      <c r="J562" s="329"/>
      <c r="K562" s="329"/>
      <c r="L562" s="329"/>
      <c r="M562" s="329"/>
      <c r="N562" s="329"/>
      <c r="O562" s="329"/>
      <c r="Z562" s="33"/>
      <c r="AA562" s="33"/>
      <c r="AB562" s="330"/>
      <c r="AC562" s="335"/>
      <c r="AD562" s="330" t="e">
        <f>VLOOKUP($AC562,[1]!デモテーブル[#All],2,FALSE)</f>
        <v>#N/A</v>
      </c>
      <c r="AE562" s="330"/>
      <c r="AF562" s="331"/>
      <c r="AG562" s="330"/>
      <c r="AH562" s="332"/>
      <c r="AI562" s="330"/>
      <c r="AJ562" s="332"/>
      <c r="AK562" s="330"/>
      <c r="AL562" s="330"/>
      <c r="AM562" s="330"/>
      <c r="AN562" s="330"/>
      <c r="AO562" s="330"/>
      <c r="AP562" s="323"/>
      <c r="AQ562" s="330"/>
      <c r="AR562" s="323"/>
      <c r="AS562" s="334" t="e">
        <v>#DIV/0!</v>
      </c>
      <c r="AT562" s="85"/>
      <c r="AU562" s="85"/>
      <c r="AV562" s="328" t="e">
        <f>VLOOKUP($AC562,[1]!デモテーブル[#All],3,FALSE)</f>
        <v>#N/A</v>
      </c>
      <c r="AW562" s="328" t="e">
        <f>VLOOKUP($AC562,[1]!デモテーブル[#All],4,FALSE)</f>
        <v>#N/A</v>
      </c>
      <c r="AX562" s="328" t="e">
        <f>VLOOKUP($AC562,[1]!デモテーブル[#All],5,FALSE)</f>
        <v>#N/A</v>
      </c>
      <c r="AY562" s="328" t="e">
        <f>VLOOKUP($AC562,[1]!デモテーブル[#All],6,FALSE)</f>
        <v>#N/A</v>
      </c>
      <c r="AZ562" s="328" t="e">
        <f>VLOOKUP($AC562,[1]!デモテーブル[#All],7,FALSE)</f>
        <v>#N/A</v>
      </c>
      <c r="BA562" s="328" t="e">
        <f>VLOOKUP($AC562,デモテーブル[#All],12,FALSE)</f>
        <v>#N/A</v>
      </c>
      <c r="BB562" s="328" t="e">
        <f>VLOOKUP($AC562,デモテーブル[#All],13,FALSE)</f>
        <v>#N/A</v>
      </c>
    </row>
    <row r="563" spans="2:54" x14ac:dyDescent="0.15">
      <c r="B563" s="76">
        <v>44819</v>
      </c>
      <c r="C563" s="164">
        <v>562</v>
      </c>
      <c r="D563" s="73" t="s">
        <v>181</v>
      </c>
      <c r="E563" s="328" t="s">
        <v>750</v>
      </c>
      <c r="H563" s="329"/>
      <c r="I563" s="329"/>
      <c r="J563" s="329"/>
      <c r="K563" s="329"/>
      <c r="L563" s="329"/>
      <c r="M563" s="329"/>
      <c r="N563" s="329"/>
      <c r="O563" s="329"/>
      <c r="Z563" s="33"/>
      <c r="AA563" s="33"/>
      <c r="AB563" s="330"/>
      <c r="AC563" s="335"/>
      <c r="AD563" s="330" t="e">
        <f>VLOOKUP($AC563,[1]!デモテーブル[#All],2,FALSE)</f>
        <v>#N/A</v>
      </c>
      <c r="AE563" s="330"/>
      <c r="AF563" s="331"/>
      <c r="AG563" s="330"/>
      <c r="AH563" s="332"/>
      <c r="AI563" s="330"/>
      <c r="AJ563" s="332"/>
      <c r="AK563" s="330"/>
      <c r="AL563" s="330"/>
      <c r="AM563" s="330"/>
      <c r="AN563" s="330"/>
      <c r="AO563" s="330"/>
      <c r="AP563" s="323"/>
      <c r="AQ563" s="330"/>
      <c r="AR563" s="323"/>
      <c r="AS563" s="334" t="e">
        <v>#DIV/0!</v>
      </c>
      <c r="AT563" s="85"/>
      <c r="AU563" s="85"/>
      <c r="AV563" s="328" t="e">
        <f>VLOOKUP($AC563,[1]!デモテーブル[#All],3,FALSE)</f>
        <v>#N/A</v>
      </c>
      <c r="AW563" s="328" t="e">
        <f>VLOOKUP($AC563,[1]!デモテーブル[#All],4,FALSE)</f>
        <v>#N/A</v>
      </c>
      <c r="AX563" s="328" t="e">
        <f>VLOOKUP($AC563,[1]!デモテーブル[#All],5,FALSE)</f>
        <v>#N/A</v>
      </c>
      <c r="AY563" s="328" t="e">
        <f>VLOOKUP($AC563,[1]!デモテーブル[#All],6,FALSE)</f>
        <v>#N/A</v>
      </c>
      <c r="AZ563" s="328" t="e">
        <f>VLOOKUP($AC563,[1]!デモテーブル[#All],7,FALSE)</f>
        <v>#N/A</v>
      </c>
      <c r="BA563" s="328" t="e">
        <f>VLOOKUP($AC563,デモテーブル[#All],12,FALSE)</f>
        <v>#N/A</v>
      </c>
      <c r="BB563" s="328" t="e">
        <f>VLOOKUP($AC563,デモテーブル[#All],13,FALSE)</f>
        <v>#N/A</v>
      </c>
    </row>
    <row r="564" spans="2:54" x14ac:dyDescent="0.15">
      <c r="B564" s="76">
        <v>44819</v>
      </c>
      <c r="C564" s="164">
        <v>563</v>
      </c>
      <c r="D564" s="73" t="s">
        <v>181</v>
      </c>
      <c r="E564" s="328" t="s">
        <v>750</v>
      </c>
      <c r="H564" s="329"/>
      <c r="I564" s="329"/>
      <c r="J564" s="329"/>
      <c r="K564" s="329"/>
      <c r="L564" s="329"/>
      <c r="M564" s="329"/>
      <c r="N564" s="329"/>
      <c r="O564" s="329"/>
      <c r="Z564" s="33"/>
      <c r="AA564" s="33"/>
      <c r="AB564" s="330"/>
      <c r="AC564" s="335"/>
      <c r="AD564" s="330" t="e">
        <f>VLOOKUP($AC564,[1]!デモテーブル[#All],2,FALSE)</f>
        <v>#N/A</v>
      </c>
      <c r="AE564" s="330"/>
      <c r="AF564" s="331"/>
      <c r="AG564" s="330"/>
      <c r="AH564" s="332"/>
      <c r="AI564" s="330"/>
      <c r="AJ564" s="332"/>
      <c r="AK564" s="330"/>
      <c r="AL564" s="330"/>
      <c r="AM564" s="330"/>
      <c r="AN564" s="330"/>
      <c r="AO564" s="330"/>
      <c r="AP564" s="323"/>
      <c r="AQ564" s="330"/>
      <c r="AR564" s="323"/>
      <c r="AS564" s="334" t="e">
        <v>#DIV/0!</v>
      </c>
      <c r="AT564" s="85"/>
      <c r="AU564" s="85"/>
      <c r="AV564" s="328" t="e">
        <f>VLOOKUP($AC564,[1]!デモテーブル[#All],3,FALSE)</f>
        <v>#N/A</v>
      </c>
      <c r="AW564" s="328" t="e">
        <f>VLOOKUP($AC564,[1]!デモテーブル[#All],4,FALSE)</f>
        <v>#N/A</v>
      </c>
      <c r="AX564" s="328" t="e">
        <f>VLOOKUP($AC564,[1]!デモテーブル[#All],5,FALSE)</f>
        <v>#N/A</v>
      </c>
      <c r="AY564" s="328" t="e">
        <f>VLOOKUP($AC564,[1]!デモテーブル[#All],6,FALSE)</f>
        <v>#N/A</v>
      </c>
      <c r="AZ564" s="328" t="e">
        <f>VLOOKUP($AC564,[1]!デモテーブル[#All],7,FALSE)</f>
        <v>#N/A</v>
      </c>
      <c r="BA564" s="328" t="e">
        <f>VLOOKUP($AC564,デモテーブル[#All],12,FALSE)</f>
        <v>#N/A</v>
      </c>
      <c r="BB564" s="328" t="e">
        <f>VLOOKUP($AC564,デモテーブル[#All],13,FALSE)</f>
        <v>#N/A</v>
      </c>
    </row>
    <row r="565" spans="2:54" x14ac:dyDescent="0.15">
      <c r="B565" s="76">
        <v>44819</v>
      </c>
      <c r="C565" s="164">
        <v>564</v>
      </c>
      <c r="D565" s="73" t="s">
        <v>181</v>
      </c>
      <c r="E565" s="328" t="s">
        <v>750</v>
      </c>
      <c r="H565" s="329"/>
      <c r="I565" s="329"/>
      <c r="J565" s="329"/>
      <c r="K565" s="329"/>
      <c r="L565" s="329"/>
      <c r="M565" s="329"/>
      <c r="N565" s="329"/>
      <c r="O565" s="329"/>
      <c r="Z565" s="33"/>
      <c r="AA565" s="33"/>
      <c r="AB565" s="330"/>
      <c r="AC565" s="10" t="str">
        <f>IF(H566="","",TEXT(H566,"@"))</f>
        <v/>
      </c>
      <c r="AD565" s="330" t="e">
        <f>VLOOKUP($AC565,[1]!デモテーブル[#All],2,FALSE)</f>
        <v>#N/A</v>
      </c>
      <c r="AE565" s="330" t="s">
        <v>15</v>
      </c>
      <c r="AF565" s="331" t="e">
        <f>AP565/AJ565</f>
        <v>#VALUE!</v>
      </c>
      <c r="AG565" s="330"/>
      <c r="AH565" s="332" t="e">
        <f>(AP565-AR565)/AF565</f>
        <v>#VALUE!</v>
      </c>
      <c r="AI565" s="330"/>
      <c r="AJ565" s="333" t="e">
        <f>VLOOKUP($AC565,テーブル6[#All],5,FALSE)</f>
        <v>#N/A</v>
      </c>
      <c r="AK565" s="330"/>
      <c r="AL565" s="330"/>
      <c r="AM565" s="330"/>
      <c r="AN565" s="330"/>
      <c r="AO565" s="330"/>
      <c r="AP565" s="323" t="str">
        <f>IF(H569="","",VALUE(LEFT(H569,FIND("円",H569)-1)))</f>
        <v/>
      </c>
      <c r="AQ565" s="330"/>
      <c r="AR565" s="323" t="str">
        <f>IF(H571="","",VALUE(LEFT(H571,FIND("円",H571)-1)))</f>
        <v/>
      </c>
      <c r="AS565" s="334" t="e">
        <f t="shared" ref="AS565" si="97">AR565/(AP565-AR565)</f>
        <v>#VALUE!</v>
      </c>
      <c r="AT565" s="85"/>
      <c r="AU565" s="85"/>
      <c r="AV565" s="328" t="e">
        <f>VLOOKUP($AC565,[1]!デモテーブル[#All],3,FALSE)</f>
        <v>#N/A</v>
      </c>
      <c r="AW565" s="328" t="e">
        <f>VLOOKUP($AC565,[1]!デモテーブル[#All],4,FALSE)</f>
        <v>#N/A</v>
      </c>
      <c r="AX565" s="328" t="e">
        <f>VLOOKUP($AC565,[1]!デモテーブル[#All],5,FALSE)</f>
        <v>#N/A</v>
      </c>
      <c r="AY565" s="328" t="e">
        <f>VLOOKUP($AC565,[1]!デモテーブル[#All],6,FALSE)</f>
        <v>#N/A</v>
      </c>
      <c r="AZ565" s="328" t="e">
        <f>VLOOKUP($AC565,[1]!デモテーブル[#All],7,FALSE)</f>
        <v>#N/A</v>
      </c>
      <c r="BA565" s="328" t="e">
        <f>VLOOKUP($AC565,デモテーブル[#All],12,FALSE)</f>
        <v>#N/A</v>
      </c>
      <c r="BB565" s="328" t="e">
        <f>VLOOKUP($AC565,デモテーブル[#All],13,FALSE)</f>
        <v>#N/A</v>
      </c>
    </row>
    <row r="566" spans="2:54" x14ac:dyDescent="0.15">
      <c r="B566" s="76">
        <v>44819</v>
      </c>
      <c r="C566" s="164">
        <v>565</v>
      </c>
      <c r="D566" s="73" t="s">
        <v>181</v>
      </c>
      <c r="E566" s="328" t="s">
        <v>750</v>
      </c>
      <c r="H566" s="329"/>
      <c r="I566" s="329"/>
      <c r="J566" s="329"/>
      <c r="K566" s="329"/>
      <c r="L566" s="329"/>
      <c r="M566" s="329"/>
      <c r="N566" s="329"/>
      <c r="O566" s="329"/>
      <c r="Z566" s="33"/>
      <c r="AA566" s="33"/>
      <c r="AB566" s="330"/>
      <c r="AC566" s="335"/>
      <c r="AD566" s="330" t="e">
        <f>VLOOKUP($AC566,[1]!デモテーブル[#All],2,FALSE)</f>
        <v>#N/A</v>
      </c>
      <c r="AE566" s="330"/>
      <c r="AF566" s="331"/>
      <c r="AG566" s="330"/>
      <c r="AH566" s="332"/>
      <c r="AI566" s="330"/>
      <c r="AJ566" s="332"/>
      <c r="AK566" s="330"/>
      <c r="AL566" s="330"/>
      <c r="AM566" s="330"/>
      <c r="AN566" s="330"/>
      <c r="AO566" s="330"/>
      <c r="AP566" s="323"/>
      <c r="AQ566" s="330"/>
      <c r="AR566" s="323"/>
      <c r="AS566" s="334" t="e">
        <v>#DIV/0!</v>
      </c>
      <c r="AT566" s="85"/>
      <c r="AU566" s="85"/>
      <c r="AV566" s="328" t="e">
        <f>VLOOKUP($AC566,[1]!デモテーブル[#All],3,FALSE)</f>
        <v>#N/A</v>
      </c>
      <c r="AW566" s="328" t="e">
        <f>VLOOKUP($AC566,[1]!デモテーブル[#All],4,FALSE)</f>
        <v>#N/A</v>
      </c>
      <c r="AX566" s="328" t="e">
        <f>VLOOKUP($AC566,[1]!デモテーブル[#All],5,FALSE)</f>
        <v>#N/A</v>
      </c>
      <c r="AY566" s="328" t="e">
        <f>VLOOKUP($AC566,[1]!デモテーブル[#All],6,FALSE)</f>
        <v>#N/A</v>
      </c>
      <c r="AZ566" s="328" t="e">
        <f>VLOOKUP($AC566,[1]!デモテーブル[#All],7,FALSE)</f>
        <v>#N/A</v>
      </c>
      <c r="BA566" s="328" t="e">
        <f>VLOOKUP($AC566,デモテーブル[#All],12,FALSE)</f>
        <v>#N/A</v>
      </c>
      <c r="BB566" s="328" t="e">
        <f>VLOOKUP($AC566,デモテーブル[#All],13,FALSE)</f>
        <v>#N/A</v>
      </c>
    </row>
    <row r="567" spans="2:54" x14ac:dyDescent="0.15">
      <c r="B567" s="76">
        <v>44819</v>
      </c>
      <c r="C567" s="164">
        <v>566</v>
      </c>
      <c r="D567" s="73" t="s">
        <v>181</v>
      </c>
      <c r="E567" s="328" t="s">
        <v>750</v>
      </c>
      <c r="H567" s="329"/>
      <c r="I567" s="329"/>
      <c r="J567" s="329"/>
      <c r="K567" s="329"/>
      <c r="L567" s="329"/>
      <c r="M567" s="329"/>
      <c r="N567" s="329"/>
      <c r="O567" s="329"/>
      <c r="Z567" s="33"/>
      <c r="AA567" s="33"/>
      <c r="AB567" s="330"/>
      <c r="AC567" s="335"/>
      <c r="AD567" s="330" t="e">
        <f>VLOOKUP($AC567,[1]!デモテーブル[#All],2,FALSE)</f>
        <v>#N/A</v>
      </c>
      <c r="AE567" s="330"/>
      <c r="AF567" s="331"/>
      <c r="AG567" s="330"/>
      <c r="AH567" s="332"/>
      <c r="AI567" s="330"/>
      <c r="AJ567" s="332"/>
      <c r="AK567" s="330"/>
      <c r="AL567" s="330"/>
      <c r="AM567" s="330"/>
      <c r="AN567" s="330"/>
      <c r="AO567" s="330"/>
      <c r="AP567" s="323"/>
      <c r="AQ567" s="330"/>
      <c r="AR567" s="323"/>
      <c r="AS567" s="334" t="e">
        <v>#DIV/0!</v>
      </c>
      <c r="AT567" s="85"/>
      <c r="AU567" s="85"/>
      <c r="AV567" s="328" t="e">
        <f>VLOOKUP($AC567,[1]!デモテーブル[#All],3,FALSE)</f>
        <v>#N/A</v>
      </c>
      <c r="AW567" s="328" t="e">
        <f>VLOOKUP($AC567,[1]!デモテーブル[#All],4,FALSE)</f>
        <v>#N/A</v>
      </c>
      <c r="AX567" s="328" t="e">
        <f>VLOOKUP($AC567,[1]!デモテーブル[#All],5,FALSE)</f>
        <v>#N/A</v>
      </c>
      <c r="AY567" s="328" t="e">
        <f>VLOOKUP($AC567,[1]!デモテーブル[#All],6,FALSE)</f>
        <v>#N/A</v>
      </c>
      <c r="AZ567" s="328" t="e">
        <f>VLOOKUP($AC567,[1]!デモテーブル[#All],7,FALSE)</f>
        <v>#N/A</v>
      </c>
      <c r="BA567" s="328" t="e">
        <f>VLOOKUP($AC567,デモテーブル[#All],12,FALSE)</f>
        <v>#N/A</v>
      </c>
      <c r="BB567" s="328" t="e">
        <f>VLOOKUP($AC567,デモテーブル[#All],13,FALSE)</f>
        <v>#N/A</v>
      </c>
    </row>
    <row r="568" spans="2:54" x14ac:dyDescent="0.15">
      <c r="B568" s="76">
        <v>44819</v>
      </c>
      <c r="C568" s="164">
        <v>567</v>
      </c>
      <c r="D568" s="73" t="s">
        <v>181</v>
      </c>
      <c r="E568" s="328" t="s">
        <v>750</v>
      </c>
      <c r="H568" s="329"/>
      <c r="I568" s="329"/>
      <c r="J568" s="329"/>
      <c r="K568" s="329"/>
      <c r="L568" s="329"/>
      <c r="M568" s="329"/>
      <c r="N568" s="329"/>
      <c r="O568" s="329"/>
      <c r="Z568" s="33"/>
      <c r="AA568" s="33"/>
      <c r="AB568" s="330"/>
      <c r="AC568" s="335"/>
      <c r="AD568" s="330" t="e">
        <f>VLOOKUP($AC568,[1]!デモテーブル[#All],2,FALSE)</f>
        <v>#N/A</v>
      </c>
      <c r="AE568" s="330"/>
      <c r="AF568" s="331"/>
      <c r="AG568" s="330"/>
      <c r="AH568" s="332"/>
      <c r="AI568" s="330"/>
      <c r="AJ568" s="332"/>
      <c r="AK568" s="330"/>
      <c r="AL568" s="330"/>
      <c r="AM568" s="330"/>
      <c r="AN568" s="330"/>
      <c r="AO568" s="330"/>
      <c r="AP568" s="323"/>
      <c r="AQ568" s="330"/>
      <c r="AR568" s="323"/>
      <c r="AS568" s="334" t="e">
        <v>#DIV/0!</v>
      </c>
      <c r="AT568" s="85"/>
      <c r="AU568" s="85"/>
      <c r="AV568" s="328" t="e">
        <f>VLOOKUP($AC568,[1]!デモテーブル[#All],3,FALSE)</f>
        <v>#N/A</v>
      </c>
      <c r="AW568" s="328" t="e">
        <f>VLOOKUP($AC568,[1]!デモテーブル[#All],4,FALSE)</f>
        <v>#N/A</v>
      </c>
      <c r="AX568" s="328" t="e">
        <f>VLOOKUP($AC568,[1]!デモテーブル[#All],5,FALSE)</f>
        <v>#N/A</v>
      </c>
      <c r="AY568" s="328" t="e">
        <f>VLOOKUP($AC568,[1]!デモテーブル[#All],6,FALSE)</f>
        <v>#N/A</v>
      </c>
      <c r="AZ568" s="328" t="e">
        <f>VLOOKUP($AC568,[1]!デモテーブル[#All],7,FALSE)</f>
        <v>#N/A</v>
      </c>
      <c r="BA568" s="328" t="e">
        <f>VLOOKUP($AC568,デモテーブル[#All],12,FALSE)</f>
        <v>#N/A</v>
      </c>
      <c r="BB568" s="328" t="e">
        <f>VLOOKUP($AC568,デモテーブル[#All],13,FALSE)</f>
        <v>#N/A</v>
      </c>
    </row>
    <row r="569" spans="2:54" x14ac:dyDescent="0.15">
      <c r="B569" s="76">
        <v>44819</v>
      </c>
      <c r="C569" s="164">
        <v>568</v>
      </c>
      <c r="D569" s="73" t="s">
        <v>181</v>
      </c>
      <c r="E569" s="328" t="s">
        <v>750</v>
      </c>
      <c r="H569" s="329"/>
      <c r="I569" s="329"/>
      <c r="J569" s="329"/>
      <c r="K569" s="329"/>
      <c r="L569" s="329"/>
      <c r="M569" s="329"/>
      <c r="N569" s="329"/>
      <c r="O569" s="329"/>
      <c r="Z569" s="33"/>
      <c r="AA569" s="33"/>
      <c r="AB569" s="330"/>
      <c r="AC569" s="335"/>
      <c r="AD569" s="330" t="e">
        <f>VLOOKUP($AC569,[1]!デモテーブル[#All],2,FALSE)</f>
        <v>#N/A</v>
      </c>
      <c r="AE569" s="330"/>
      <c r="AF569" s="331"/>
      <c r="AG569" s="330"/>
      <c r="AH569" s="332"/>
      <c r="AI569" s="330"/>
      <c r="AJ569" s="332"/>
      <c r="AK569" s="330"/>
      <c r="AL569" s="330"/>
      <c r="AM569" s="330"/>
      <c r="AN569" s="330"/>
      <c r="AO569" s="330"/>
      <c r="AP569" s="323"/>
      <c r="AQ569" s="330"/>
      <c r="AR569" s="323"/>
      <c r="AS569" s="334" t="e">
        <v>#DIV/0!</v>
      </c>
      <c r="AT569" s="85"/>
      <c r="AU569" s="85"/>
      <c r="AV569" s="328" t="e">
        <f>VLOOKUP($AC569,[1]!デモテーブル[#All],3,FALSE)</f>
        <v>#N/A</v>
      </c>
      <c r="AW569" s="328" t="e">
        <f>VLOOKUP($AC569,[1]!デモテーブル[#All],4,FALSE)</f>
        <v>#N/A</v>
      </c>
      <c r="AX569" s="328" t="e">
        <f>VLOOKUP($AC569,[1]!デモテーブル[#All],5,FALSE)</f>
        <v>#N/A</v>
      </c>
      <c r="AY569" s="328" t="e">
        <f>VLOOKUP($AC569,[1]!デモテーブル[#All],6,FALSE)</f>
        <v>#N/A</v>
      </c>
      <c r="AZ569" s="328" t="e">
        <f>VLOOKUP($AC569,[1]!デモテーブル[#All],7,FALSE)</f>
        <v>#N/A</v>
      </c>
      <c r="BA569" s="328" t="e">
        <f>VLOOKUP($AC569,デモテーブル[#All],12,FALSE)</f>
        <v>#N/A</v>
      </c>
      <c r="BB569" s="328" t="e">
        <f>VLOOKUP($AC569,デモテーブル[#All],13,FALSE)</f>
        <v>#N/A</v>
      </c>
    </row>
    <row r="570" spans="2:54" x14ac:dyDescent="0.15">
      <c r="B570" s="76">
        <v>44819</v>
      </c>
      <c r="C570" s="164">
        <v>569</v>
      </c>
      <c r="D570" s="73" t="s">
        <v>181</v>
      </c>
      <c r="E570" s="328" t="s">
        <v>750</v>
      </c>
      <c r="H570" s="329"/>
      <c r="I570" s="329"/>
      <c r="J570" s="329"/>
      <c r="K570" s="329"/>
      <c r="L570" s="329"/>
      <c r="M570" s="329"/>
      <c r="N570" s="329"/>
      <c r="O570" s="329"/>
      <c r="Z570" s="33"/>
      <c r="AA570" s="33"/>
      <c r="AB570" s="330"/>
      <c r="AC570" s="335"/>
      <c r="AD570" s="330" t="e">
        <f>VLOOKUP($AC570,[1]!デモテーブル[#All],2,FALSE)</f>
        <v>#N/A</v>
      </c>
      <c r="AE570" s="330"/>
      <c r="AF570" s="331"/>
      <c r="AG570" s="330"/>
      <c r="AH570" s="332"/>
      <c r="AI570" s="330"/>
      <c r="AJ570" s="332"/>
      <c r="AK570" s="330"/>
      <c r="AL570" s="330"/>
      <c r="AM570" s="330"/>
      <c r="AN570" s="330"/>
      <c r="AO570" s="330"/>
      <c r="AP570" s="323"/>
      <c r="AQ570" s="330"/>
      <c r="AR570" s="323"/>
      <c r="AS570" s="334" t="e">
        <v>#DIV/0!</v>
      </c>
      <c r="AT570" s="85"/>
      <c r="AU570" s="85"/>
      <c r="AV570" s="328" t="e">
        <f>VLOOKUP($AC570,[1]!デモテーブル[#All],3,FALSE)</f>
        <v>#N/A</v>
      </c>
      <c r="AW570" s="328" t="e">
        <f>VLOOKUP($AC570,[1]!デモテーブル[#All],4,FALSE)</f>
        <v>#N/A</v>
      </c>
      <c r="AX570" s="328" t="e">
        <f>VLOOKUP($AC570,[1]!デモテーブル[#All],5,FALSE)</f>
        <v>#N/A</v>
      </c>
      <c r="AY570" s="328" t="e">
        <f>VLOOKUP($AC570,[1]!デモテーブル[#All],6,FALSE)</f>
        <v>#N/A</v>
      </c>
      <c r="AZ570" s="328" t="e">
        <f>VLOOKUP($AC570,[1]!デモテーブル[#All],7,FALSE)</f>
        <v>#N/A</v>
      </c>
      <c r="BA570" s="328" t="e">
        <f>VLOOKUP($AC570,デモテーブル[#All],12,FALSE)</f>
        <v>#N/A</v>
      </c>
      <c r="BB570" s="328" t="e">
        <f>VLOOKUP($AC570,デモテーブル[#All],13,FALSE)</f>
        <v>#N/A</v>
      </c>
    </row>
    <row r="571" spans="2:54" x14ac:dyDescent="0.15">
      <c r="B571" s="76">
        <v>44819</v>
      </c>
      <c r="C571" s="164">
        <v>570</v>
      </c>
      <c r="D571" s="73" t="s">
        <v>181</v>
      </c>
      <c r="E571" s="328" t="s">
        <v>750</v>
      </c>
      <c r="H571" s="329"/>
      <c r="I571" s="329"/>
      <c r="J571" s="329"/>
      <c r="K571" s="329"/>
      <c r="L571" s="329"/>
      <c r="M571" s="329"/>
      <c r="N571" s="329"/>
      <c r="O571" s="329"/>
      <c r="Z571" s="33"/>
      <c r="AA571" s="33"/>
      <c r="AB571" s="330"/>
      <c r="AC571" s="335"/>
      <c r="AD571" s="330" t="e">
        <f>VLOOKUP($AC571,[1]!デモテーブル[#All],2,FALSE)</f>
        <v>#N/A</v>
      </c>
      <c r="AE571" s="330"/>
      <c r="AF571" s="331"/>
      <c r="AG571" s="330"/>
      <c r="AH571" s="332"/>
      <c r="AI571" s="330"/>
      <c r="AJ571" s="332"/>
      <c r="AK571" s="330"/>
      <c r="AL571" s="330"/>
      <c r="AM571" s="330"/>
      <c r="AN571" s="330"/>
      <c r="AO571" s="330"/>
      <c r="AP571" s="323"/>
      <c r="AQ571" s="330"/>
      <c r="AR571" s="323"/>
      <c r="AS571" s="334" t="e">
        <v>#DIV/0!</v>
      </c>
      <c r="AT571" s="85"/>
      <c r="AU571" s="85"/>
      <c r="AV571" s="328" t="e">
        <f>VLOOKUP($AC571,[1]!デモテーブル[#All],3,FALSE)</f>
        <v>#N/A</v>
      </c>
      <c r="AW571" s="328" t="e">
        <f>VLOOKUP($AC571,[1]!デモテーブル[#All],4,FALSE)</f>
        <v>#N/A</v>
      </c>
      <c r="AX571" s="328" t="e">
        <f>VLOOKUP($AC571,[1]!デモテーブル[#All],5,FALSE)</f>
        <v>#N/A</v>
      </c>
      <c r="AY571" s="328" t="e">
        <f>VLOOKUP($AC571,[1]!デモテーブル[#All],6,FALSE)</f>
        <v>#N/A</v>
      </c>
      <c r="AZ571" s="328" t="e">
        <f>VLOOKUP($AC571,[1]!デモテーブル[#All],7,FALSE)</f>
        <v>#N/A</v>
      </c>
      <c r="BA571" s="328" t="e">
        <f>VLOOKUP($AC571,デモテーブル[#All],12,FALSE)</f>
        <v>#N/A</v>
      </c>
      <c r="BB571" s="328" t="e">
        <f>VLOOKUP($AC571,デモテーブル[#All],13,FALSE)</f>
        <v>#N/A</v>
      </c>
    </row>
    <row r="572" spans="2:54" x14ac:dyDescent="0.15">
      <c r="B572" s="76">
        <v>44819</v>
      </c>
      <c r="C572" s="164">
        <v>571</v>
      </c>
      <c r="D572" s="73" t="s">
        <v>181</v>
      </c>
      <c r="E572" s="328" t="s">
        <v>750</v>
      </c>
      <c r="H572" s="329"/>
      <c r="I572" s="329"/>
      <c r="J572" s="329"/>
      <c r="K572" s="329"/>
      <c r="L572" s="329"/>
      <c r="M572" s="329"/>
      <c r="N572" s="329"/>
      <c r="O572" s="329"/>
      <c r="Z572" s="33"/>
      <c r="AA572" s="33"/>
      <c r="AB572" s="330"/>
      <c r="AC572" s="10" t="str">
        <f>IF(H573="","",TEXT(H573,"@"))</f>
        <v/>
      </c>
      <c r="AD572" s="330" t="e">
        <f>VLOOKUP($AC572,[1]!デモテーブル[#All],2,FALSE)</f>
        <v>#N/A</v>
      </c>
      <c r="AE572" s="330" t="s">
        <v>15</v>
      </c>
      <c r="AF572" s="331" t="e">
        <f>AP572/AJ572</f>
        <v>#VALUE!</v>
      </c>
      <c r="AG572" s="330"/>
      <c r="AH572" s="332" t="e">
        <f>(AP572-AR572)/AF572</f>
        <v>#VALUE!</v>
      </c>
      <c r="AI572" s="330"/>
      <c r="AJ572" s="333" t="e">
        <f>VLOOKUP($AC572,テーブル6[#All],5,FALSE)</f>
        <v>#N/A</v>
      </c>
      <c r="AK572" s="330"/>
      <c r="AL572" s="330"/>
      <c r="AM572" s="330"/>
      <c r="AN572" s="330"/>
      <c r="AO572" s="330"/>
      <c r="AP572" s="323" t="str">
        <f>IF(H576="","",VALUE(LEFT(H576,FIND("円",H576)-1)))</f>
        <v/>
      </c>
      <c r="AQ572" s="330"/>
      <c r="AR572" s="323" t="str">
        <f>IF(H578="","",VALUE(LEFT(H578,FIND("円",H578)-1)))</f>
        <v/>
      </c>
      <c r="AS572" s="334" t="e">
        <v>#DIV/0!</v>
      </c>
      <c r="AT572" s="85"/>
      <c r="AU572" s="85"/>
      <c r="AV572" s="328" t="e">
        <f>VLOOKUP($AC572,[1]!デモテーブル[#All],3,FALSE)</f>
        <v>#N/A</v>
      </c>
      <c r="AW572" s="328" t="e">
        <f>VLOOKUP($AC572,[1]!デモテーブル[#All],4,FALSE)</f>
        <v>#N/A</v>
      </c>
      <c r="AX572" s="328" t="e">
        <f>VLOOKUP($AC572,[1]!デモテーブル[#All],5,FALSE)</f>
        <v>#N/A</v>
      </c>
      <c r="AY572" s="328" t="e">
        <f>VLOOKUP($AC572,[1]!デモテーブル[#All],6,FALSE)</f>
        <v>#N/A</v>
      </c>
      <c r="AZ572" s="328" t="e">
        <f>VLOOKUP($AC572,[1]!デモテーブル[#All],7,FALSE)</f>
        <v>#N/A</v>
      </c>
      <c r="BA572" s="328" t="e">
        <f>VLOOKUP($AC572,デモテーブル[#All],12,FALSE)</f>
        <v>#N/A</v>
      </c>
      <c r="BB572" s="328" t="e">
        <f>VLOOKUP($AC572,デモテーブル[#All],13,FALSE)</f>
        <v>#N/A</v>
      </c>
    </row>
    <row r="573" spans="2:54" x14ac:dyDescent="0.15">
      <c r="B573" s="76">
        <v>44819</v>
      </c>
      <c r="C573" s="164">
        <v>572</v>
      </c>
      <c r="D573" s="73" t="s">
        <v>181</v>
      </c>
      <c r="E573" s="328" t="s">
        <v>750</v>
      </c>
      <c r="H573" s="329"/>
      <c r="I573" s="329"/>
      <c r="J573" s="329"/>
      <c r="K573" s="329"/>
      <c r="L573" s="329"/>
      <c r="M573" s="329"/>
      <c r="N573" s="329"/>
      <c r="O573" s="329"/>
      <c r="Z573" s="33"/>
      <c r="AA573" s="33"/>
      <c r="AB573" s="330"/>
      <c r="AC573" s="335"/>
      <c r="AD573" s="330" t="e">
        <f>VLOOKUP($AC573,[1]!デモテーブル[#All],2,FALSE)</f>
        <v>#N/A</v>
      </c>
      <c r="AE573" s="330"/>
      <c r="AF573" s="331"/>
      <c r="AG573" s="330"/>
      <c r="AH573" s="332"/>
      <c r="AI573" s="330"/>
      <c r="AJ573" s="332"/>
      <c r="AK573" s="330"/>
      <c r="AL573" s="330"/>
      <c r="AM573" s="330"/>
      <c r="AN573" s="330"/>
      <c r="AO573" s="330"/>
      <c r="AP573" s="323"/>
      <c r="AQ573" s="330"/>
      <c r="AR573" s="323"/>
      <c r="AS573" s="334" t="e">
        <v>#DIV/0!</v>
      </c>
      <c r="AT573" s="85"/>
      <c r="AU573" s="85"/>
      <c r="AV573" s="328" t="e">
        <f>VLOOKUP($AC573,[1]!デモテーブル[#All],3,FALSE)</f>
        <v>#N/A</v>
      </c>
      <c r="AW573" s="328" t="e">
        <f>VLOOKUP($AC573,[1]!デモテーブル[#All],4,FALSE)</f>
        <v>#N/A</v>
      </c>
      <c r="AX573" s="328" t="e">
        <f>VLOOKUP($AC573,[1]!デモテーブル[#All],5,FALSE)</f>
        <v>#N/A</v>
      </c>
      <c r="AY573" s="328" t="e">
        <f>VLOOKUP($AC573,[1]!デモテーブル[#All],6,FALSE)</f>
        <v>#N/A</v>
      </c>
      <c r="AZ573" s="328" t="e">
        <f>VLOOKUP($AC573,[1]!デモテーブル[#All],7,FALSE)</f>
        <v>#N/A</v>
      </c>
      <c r="BA573" s="328" t="e">
        <f>VLOOKUP($AC573,デモテーブル[#All],12,FALSE)</f>
        <v>#N/A</v>
      </c>
      <c r="BB573" s="328" t="e">
        <f>VLOOKUP($AC573,デモテーブル[#All],13,FALSE)</f>
        <v>#N/A</v>
      </c>
    </row>
    <row r="574" spans="2:54" x14ac:dyDescent="0.15">
      <c r="B574" s="76">
        <v>44819</v>
      </c>
      <c r="C574" s="164">
        <v>573</v>
      </c>
      <c r="D574" s="73" t="s">
        <v>181</v>
      </c>
      <c r="E574" s="328" t="s">
        <v>750</v>
      </c>
      <c r="H574" s="329"/>
      <c r="I574" s="329"/>
      <c r="J574" s="329"/>
      <c r="K574" s="329"/>
      <c r="L574" s="329"/>
      <c r="M574" s="329"/>
      <c r="N574" s="329"/>
      <c r="O574" s="329"/>
      <c r="Z574" s="33"/>
      <c r="AA574" s="33"/>
      <c r="AB574" s="330"/>
      <c r="AC574" s="335"/>
      <c r="AD574" s="330" t="e">
        <f>VLOOKUP($AC574,[1]!デモテーブル[#All],2,FALSE)</f>
        <v>#N/A</v>
      </c>
      <c r="AE574" s="330"/>
      <c r="AF574" s="331"/>
      <c r="AG574" s="330"/>
      <c r="AH574" s="332"/>
      <c r="AI574" s="330"/>
      <c r="AJ574" s="332"/>
      <c r="AK574" s="330"/>
      <c r="AL574" s="330"/>
      <c r="AM574" s="330"/>
      <c r="AN574" s="330"/>
      <c r="AO574" s="330"/>
      <c r="AP574" s="323"/>
      <c r="AQ574" s="330"/>
      <c r="AR574" s="323"/>
      <c r="AS574" s="334" t="e">
        <v>#DIV/0!</v>
      </c>
      <c r="AT574" s="85"/>
      <c r="AU574" s="85"/>
      <c r="AV574" s="328" t="e">
        <f>VLOOKUP($AC574,[1]!デモテーブル[#All],3,FALSE)</f>
        <v>#N/A</v>
      </c>
      <c r="AW574" s="328" t="e">
        <f>VLOOKUP($AC574,[1]!デモテーブル[#All],4,FALSE)</f>
        <v>#N/A</v>
      </c>
      <c r="AX574" s="328" t="e">
        <f>VLOOKUP($AC574,[1]!デモテーブル[#All],5,FALSE)</f>
        <v>#N/A</v>
      </c>
      <c r="AY574" s="328" t="e">
        <f>VLOOKUP($AC574,[1]!デモテーブル[#All],6,FALSE)</f>
        <v>#N/A</v>
      </c>
      <c r="AZ574" s="328" t="e">
        <f>VLOOKUP($AC574,[1]!デモテーブル[#All],7,FALSE)</f>
        <v>#N/A</v>
      </c>
      <c r="BA574" s="328" t="e">
        <f>VLOOKUP($AC574,デモテーブル[#All],12,FALSE)</f>
        <v>#N/A</v>
      </c>
      <c r="BB574" s="328" t="e">
        <f>VLOOKUP($AC574,デモテーブル[#All],13,FALSE)</f>
        <v>#N/A</v>
      </c>
    </row>
    <row r="575" spans="2:54" x14ac:dyDescent="0.15">
      <c r="B575" s="76">
        <v>44819</v>
      </c>
      <c r="C575" s="164">
        <v>574</v>
      </c>
      <c r="D575" s="73" t="s">
        <v>181</v>
      </c>
      <c r="E575" s="328" t="s">
        <v>750</v>
      </c>
      <c r="H575" s="329"/>
      <c r="I575" s="329"/>
      <c r="J575" s="329"/>
      <c r="K575" s="329"/>
      <c r="L575" s="329"/>
      <c r="M575" s="329"/>
      <c r="N575" s="329"/>
      <c r="O575" s="329"/>
      <c r="Z575" s="33"/>
      <c r="AA575" s="33"/>
      <c r="AB575" s="330"/>
      <c r="AC575" s="335"/>
      <c r="AD575" s="330" t="e">
        <f>VLOOKUP($AC575,[1]!デモテーブル[#All],2,FALSE)</f>
        <v>#N/A</v>
      </c>
      <c r="AE575" s="330"/>
      <c r="AF575" s="331"/>
      <c r="AG575" s="330"/>
      <c r="AH575" s="332"/>
      <c r="AI575" s="330"/>
      <c r="AJ575" s="332"/>
      <c r="AK575" s="330"/>
      <c r="AL575" s="330"/>
      <c r="AM575" s="330"/>
      <c r="AN575" s="330"/>
      <c r="AO575" s="330"/>
      <c r="AP575" s="323"/>
      <c r="AQ575" s="330"/>
      <c r="AR575" s="323"/>
      <c r="AS575" s="334" t="e">
        <v>#DIV/0!</v>
      </c>
      <c r="AT575" s="85"/>
      <c r="AU575" s="85"/>
      <c r="AV575" s="328" t="e">
        <f>VLOOKUP($AC575,[1]!デモテーブル[#All],3,FALSE)</f>
        <v>#N/A</v>
      </c>
      <c r="AW575" s="328" t="e">
        <f>VLOOKUP($AC575,[1]!デモテーブル[#All],4,FALSE)</f>
        <v>#N/A</v>
      </c>
      <c r="AX575" s="328" t="e">
        <f>VLOOKUP($AC575,[1]!デモテーブル[#All],5,FALSE)</f>
        <v>#N/A</v>
      </c>
      <c r="AY575" s="328" t="e">
        <f>VLOOKUP($AC575,[1]!デモテーブル[#All],6,FALSE)</f>
        <v>#N/A</v>
      </c>
      <c r="AZ575" s="328" t="e">
        <f>VLOOKUP($AC575,[1]!デモテーブル[#All],7,FALSE)</f>
        <v>#N/A</v>
      </c>
      <c r="BA575" s="328" t="e">
        <f>VLOOKUP($AC575,デモテーブル[#All],12,FALSE)</f>
        <v>#N/A</v>
      </c>
      <c r="BB575" s="328" t="e">
        <f>VLOOKUP($AC575,デモテーブル[#All],13,FALSE)</f>
        <v>#N/A</v>
      </c>
    </row>
    <row r="576" spans="2:54" x14ac:dyDescent="0.15">
      <c r="B576" s="76">
        <v>44819</v>
      </c>
      <c r="C576" s="164">
        <v>575</v>
      </c>
      <c r="D576" s="73" t="s">
        <v>181</v>
      </c>
      <c r="E576" s="328" t="s">
        <v>750</v>
      </c>
      <c r="H576" s="329"/>
      <c r="I576" s="329"/>
      <c r="J576" s="329"/>
      <c r="K576" s="329"/>
      <c r="L576" s="329"/>
      <c r="M576" s="329"/>
      <c r="N576" s="329"/>
      <c r="O576" s="329"/>
      <c r="Z576" s="33"/>
      <c r="AA576" s="33"/>
      <c r="AB576" s="330"/>
      <c r="AC576" s="335"/>
      <c r="AD576" s="330" t="e">
        <f>VLOOKUP($AC576,[1]!デモテーブル[#All],2,FALSE)</f>
        <v>#N/A</v>
      </c>
      <c r="AE576" s="330"/>
      <c r="AF576" s="331"/>
      <c r="AG576" s="330"/>
      <c r="AH576" s="332"/>
      <c r="AI576" s="330"/>
      <c r="AJ576" s="332"/>
      <c r="AK576" s="330"/>
      <c r="AL576" s="330"/>
      <c r="AM576" s="330"/>
      <c r="AN576" s="330"/>
      <c r="AO576" s="330"/>
      <c r="AP576" s="323"/>
      <c r="AQ576" s="330"/>
      <c r="AR576" s="323"/>
      <c r="AS576" s="334" t="e">
        <v>#DIV/0!</v>
      </c>
      <c r="AT576" s="85"/>
      <c r="AU576" s="85"/>
      <c r="AV576" s="328" t="e">
        <f>VLOOKUP($AC576,[1]!デモテーブル[#All],3,FALSE)</f>
        <v>#N/A</v>
      </c>
      <c r="AW576" s="328" t="e">
        <f>VLOOKUP($AC576,[1]!デモテーブル[#All],4,FALSE)</f>
        <v>#N/A</v>
      </c>
      <c r="AX576" s="328" t="e">
        <f>VLOOKUP($AC576,[1]!デモテーブル[#All],5,FALSE)</f>
        <v>#N/A</v>
      </c>
      <c r="AY576" s="328" t="e">
        <f>VLOOKUP($AC576,[1]!デモテーブル[#All],6,FALSE)</f>
        <v>#N/A</v>
      </c>
      <c r="AZ576" s="328" t="e">
        <f>VLOOKUP($AC576,[1]!デモテーブル[#All],7,FALSE)</f>
        <v>#N/A</v>
      </c>
      <c r="BA576" s="328" t="e">
        <f>VLOOKUP($AC576,デモテーブル[#All],12,FALSE)</f>
        <v>#N/A</v>
      </c>
      <c r="BB576" s="328" t="e">
        <f>VLOOKUP($AC576,デモテーブル[#All],13,FALSE)</f>
        <v>#N/A</v>
      </c>
    </row>
    <row r="577" spans="2:54" x14ac:dyDescent="0.15">
      <c r="B577" s="76">
        <v>44819</v>
      </c>
      <c r="C577" s="164">
        <v>576</v>
      </c>
      <c r="D577" s="73" t="s">
        <v>181</v>
      </c>
      <c r="E577" s="328" t="s">
        <v>750</v>
      </c>
      <c r="H577" s="329"/>
      <c r="I577" s="329"/>
      <c r="J577" s="329"/>
      <c r="K577" s="329"/>
      <c r="L577" s="329"/>
      <c r="M577" s="329"/>
      <c r="N577" s="329"/>
      <c r="O577" s="329"/>
      <c r="Z577" s="33"/>
      <c r="AA577" s="33"/>
      <c r="AB577" s="330"/>
      <c r="AC577" s="335"/>
      <c r="AD577" s="330" t="e">
        <f>VLOOKUP($AC577,[1]!デモテーブル[#All],2,FALSE)</f>
        <v>#N/A</v>
      </c>
      <c r="AE577" s="330"/>
      <c r="AF577" s="331"/>
      <c r="AG577" s="330"/>
      <c r="AH577" s="332"/>
      <c r="AI577" s="330"/>
      <c r="AJ577" s="332"/>
      <c r="AK577" s="330"/>
      <c r="AL577" s="330"/>
      <c r="AM577" s="330"/>
      <c r="AN577" s="330"/>
      <c r="AO577" s="330"/>
      <c r="AP577" s="323"/>
      <c r="AQ577" s="330"/>
      <c r="AR577" s="323"/>
      <c r="AS577" s="334" t="e">
        <v>#DIV/0!</v>
      </c>
      <c r="AT577" s="85"/>
      <c r="AU577" s="85"/>
      <c r="AV577" s="328" t="e">
        <f>VLOOKUP($AC577,[1]!デモテーブル[#All],3,FALSE)</f>
        <v>#N/A</v>
      </c>
      <c r="AW577" s="328" t="e">
        <f>VLOOKUP($AC577,[1]!デモテーブル[#All],4,FALSE)</f>
        <v>#N/A</v>
      </c>
      <c r="AX577" s="328" t="e">
        <f>VLOOKUP($AC577,[1]!デモテーブル[#All],5,FALSE)</f>
        <v>#N/A</v>
      </c>
      <c r="AY577" s="328" t="e">
        <f>VLOOKUP($AC577,[1]!デモテーブル[#All],6,FALSE)</f>
        <v>#N/A</v>
      </c>
      <c r="AZ577" s="328" t="e">
        <f>VLOOKUP($AC577,[1]!デモテーブル[#All],7,FALSE)</f>
        <v>#N/A</v>
      </c>
      <c r="BA577" s="328" t="e">
        <f>VLOOKUP($AC577,デモテーブル[#All],12,FALSE)</f>
        <v>#N/A</v>
      </c>
      <c r="BB577" s="328" t="e">
        <f>VLOOKUP($AC577,デモテーブル[#All],13,FALSE)</f>
        <v>#N/A</v>
      </c>
    </row>
    <row r="578" spans="2:54" x14ac:dyDescent="0.15">
      <c r="B578" s="76">
        <v>44819</v>
      </c>
      <c r="C578" s="164">
        <v>577</v>
      </c>
      <c r="D578" s="73" t="s">
        <v>181</v>
      </c>
      <c r="E578" s="328" t="s">
        <v>750</v>
      </c>
      <c r="H578" s="329"/>
      <c r="I578" s="329"/>
      <c r="J578" s="329"/>
      <c r="K578" s="329"/>
      <c r="L578" s="329"/>
      <c r="M578" s="329"/>
      <c r="N578" s="329"/>
      <c r="O578" s="329"/>
      <c r="Z578" s="33"/>
      <c r="AA578" s="33"/>
      <c r="AB578" s="330"/>
      <c r="AC578" s="335"/>
      <c r="AD578" s="330" t="e">
        <f>VLOOKUP($AC578,[1]!デモテーブル[#All],2,FALSE)</f>
        <v>#N/A</v>
      </c>
      <c r="AE578" s="330"/>
      <c r="AF578" s="331"/>
      <c r="AG578" s="330"/>
      <c r="AH578" s="332"/>
      <c r="AI578" s="330"/>
      <c r="AJ578" s="332"/>
      <c r="AK578" s="330"/>
      <c r="AL578" s="330"/>
      <c r="AM578" s="330"/>
      <c r="AN578" s="330"/>
      <c r="AO578" s="330"/>
      <c r="AP578" s="323"/>
      <c r="AQ578" s="330"/>
      <c r="AR578" s="323"/>
      <c r="AS578" s="334" t="e">
        <v>#DIV/0!</v>
      </c>
      <c r="AT578" s="85"/>
      <c r="AU578" s="85"/>
      <c r="AV578" s="328" t="e">
        <f>VLOOKUP($AC578,[1]!デモテーブル[#All],3,FALSE)</f>
        <v>#N/A</v>
      </c>
      <c r="AW578" s="328" t="e">
        <f>VLOOKUP($AC578,[1]!デモテーブル[#All],4,FALSE)</f>
        <v>#N/A</v>
      </c>
      <c r="AX578" s="328" t="e">
        <f>VLOOKUP($AC578,[1]!デモテーブル[#All],5,FALSE)</f>
        <v>#N/A</v>
      </c>
      <c r="AY578" s="328" t="e">
        <f>VLOOKUP($AC578,[1]!デモテーブル[#All],6,FALSE)</f>
        <v>#N/A</v>
      </c>
      <c r="AZ578" s="328" t="e">
        <f>VLOOKUP($AC578,[1]!デモテーブル[#All],7,FALSE)</f>
        <v>#N/A</v>
      </c>
      <c r="BA578" s="328" t="e">
        <f>VLOOKUP($AC578,デモテーブル[#All],12,FALSE)</f>
        <v>#N/A</v>
      </c>
      <c r="BB578" s="328" t="e">
        <f>VLOOKUP($AC578,デモテーブル[#All],13,FALSE)</f>
        <v>#N/A</v>
      </c>
    </row>
    <row r="579" spans="2:54" x14ac:dyDescent="0.15">
      <c r="B579" s="76">
        <v>44819</v>
      </c>
      <c r="C579" s="164">
        <v>578</v>
      </c>
      <c r="D579" s="73" t="s">
        <v>181</v>
      </c>
      <c r="E579" s="35"/>
      <c r="F579" s="108" t="s">
        <v>560</v>
      </c>
      <c r="G579" s="35"/>
      <c r="H579" s="99"/>
      <c r="I579" s="99"/>
      <c r="J579" s="99"/>
      <c r="K579" s="99"/>
      <c r="L579" s="99"/>
      <c r="M579" s="99"/>
      <c r="N579" s="99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167"/>
      <c r="AA579" s="167"/>
      <c r="AB579" s="35"/>
      <c r="AC579" s="36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68"/>
      <c r="AQ579" s="35"/>
      <c r="AR579" s="37"/>
      <c r="AS579" s="58"/>
      <c r="AT579" s="92"/>
      <c r="AU579" s="92"/>
      <c r="AV579" s="35"/>
      <c r="AW579" s="35"/>
      <c r="AX579" s="35"/>
      <c r="AY579" s="35"/>
      <c r="AZ579" s="108"/>
      <c r="BA579" s="108"/>
      <c r="BB579" s="108" t="s">
        <v>560</v>
      </c>
    </row>
    <row r="581" spans="2:54" ht="14.25" thickBot="1" x14ac:dyDescent="0.2">
      <c r="N581" s="67"/>
      <c r="P581" s="3"/>
      <c r="Q581" s="57"/>
      <c r="AP581" s="67" t="s">
        <v>561</v>
      </c>
      <c r="AR581" s="3" t="s">
        <v>562</v>
      </c>
      <c r="AS581" s="57" t="s">
        <v>563</v>
      </c>
    </row>
    <row r="582" spans="2:54" ht="14.25" thickBot="1" x14ac:dyDescent="0.2">
      <c r="N582" s="67"/>
      <c r="P582" s="95"/>
      <c r="Q582" s="96"/>
      <c r="AN582" s="97">
        <f>SUBTOTAL(2,$AP$114:$AP$579)</f>
        <v>220</v>
      </c>
      <c r="AO582" s="69" t="s">
        <v>564</v>
      </c>
      <c r="AP582" s="98">
        <f>SUBTOTAL(9,$AP$2:$AP$579)</f>
        <v>37950544.399999999</v>
      </c>
      <c r="AQ582" s="71" t="s">
        <v>526</v>
      </c>
      <c r="AR582" s="70">
        <f>SUBTOTAL(9,$AR$2:$AR$579)</f>
        <v>1450672</v>
      </c>
      <c r="AS582" s="72">
        <f>AR582/(AP582-AR582)</f>
        <v>3.9744577298851051E-2</v>
      </c>
    </row>
  </sheetData>
  <autoFilter ref="A1:BB1" xr:uid="{452183B5-FC8D-4910-B230-A1A4E378AE4D}"/>
  <phoneticPr fontId="18"/>
  <pageMargins left="0.7" right="0.7" top="0.48" bottom="0.48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670E-7BE4-44FF-B2DD-09C80C5A2B60}">
  <sheetPr>
    <tabColor theme="4" tint="0.59999389629810485"/>
  </sheetPr>
  <dimension ref="A23:AA67"/>
  <sheetViews>
    <sheetView showGridLines="0" topLeftCell="A37" zoomScale="85" zoomScaleNormal="85" workbookViewId="0">
      <selection activeCell="J65" sqref="J65"/>
    </sheetView>
  </sheetViews>
  <sheetFormatPr defaultRowHeight="13.5" x14ac:dyDescent="0.15"/>
  <cols>
    <col min="2" max="2" width="24.125" bestFit="1" customWidth="1"/>
    <col min="3" max="3" width="23.125" style="3" bestFit="1" customWidth="1"/>
    <col min="4" max="4" width="18" bestFit="1" customWidth="1"/>
    <col min="5" max="6" width="4.625" style="8" customWidth="1"/>
    <col min="7" max="7" width="16.125" style="113" customWidth="1"/>
    <col min="8" max="8" width="2.875" style="8" customWidth="1"/>
    <col min="9" max="9" width="15.125" style="113" customWidth="1"/>
    <col min="10" max="10" width="2.875" style="8" customWidth="1"/>
    <col min="11" max="11" width="16.5" style="114" customWidth="1"/>
    <col min="12" max="12" width="2.875" style="8" customWidth="1"/>
    <col min="13" max="13" width="16.5" style="3" bestFit="1" customWidth="1"/>
    <col min="14" max="14" width="3.125" style="8" customWidth="1"/>
    <col min="15" max="15" width="10.75" customWidth="1"/>
    <col min="16" max="16" width="3.5" style="8" customWidth="1"/>
    <col min="17" max="17" width="10.625" style="115" customWidth="1"/>
    <col min="18" max="18" width="3.5" style="8" customWidth="1"/>
    <col min="19" max="19" width="4.625" style="8" customWidth="1"/>
    <col min="20" max="20" width="6.5" customWidth="1"/>
    <col min="21" max="21" width="15.5" style="75" customWidth="1"/>
    <col min="22" max="22" width="15.5" style="110" customWidth="1"/>
    <col min="23" max="23" width="17.875" style="110" bestFit="1" customWidth="1"/>
    <col min="24" max="24" width="39.5" bestFit="1" customWidth="1"/>
    <col min="25" max="25" width="31.375" bestFit="1" customWidth="1"/>
    <col min="26" max="27" width="28.5" bestFit="1" customWidth="1"/>
    <col min="28" max="28" width="16.25" bestFit="1" customWidth="1"/>
    <col min="29" max="29" width="20.875" bestFit="1" customWidth="1"/>
    <col min="30" max="30" width="23.625" bestFit="1" customWidth="1"/>
    <col min="31" max="31" width="16.25" bestFit="1" customWidth="1"/>
    <col min="32" max="32" width="20.875" bestFit="1" customWidth="1"/>
    <col min="33" max="33" width="42.375" bestFit="1" customWidth="1"/>
    <col min="34" max="34" width="34.875" bestFit="1" customWidth="1"/>
    <col min="35" max="35" width="39.5" bestFit="1" customWidth="1"/>
    <col min="36" max="36" width="31.375" bestFit="1" customWidth="1"/>
    <col min="37" max="37" width="23.875" bestFit="1" customWidth="1"/>
    <col min="38" max="38" width="28.5" bestFit="1" customWidth="1"/>
    <col min="39" max="40" width="23.625" bestFit="1" customWidth="1"/>
    <col min="41" max="41" width="42.375" bestFit="1" customWidth="1"/>
    <col min="42" max="43" width="34.875" bestFit="1" customWidth="1"/>
    <col min="44" max="44" width="39.5" bestFit="1" customWidth="1"/>
    <col min="45" max="45" width="31.375" bestFit="1" customWidth="1"/>
    <col min="46" max="47" width="23.875" bestFit="1" customWidth="1"/>
    <col min="48" max="48" width="28.5" bestFit="1" customWidth="1"/>
    <col min="49" max="49" width="10.5" bestFit="1" customWidth="1"/>
    <col min="50" max="52" width="9.375" bestFit="1" customWidth="1"/>
    <col min="53" max="55" width="7.125" bestFit="1" customWidth="1"/>
    <col min="56" max="56" width="9.375" bestFit="1" customWidth="1"/>
    <col min="57" max="57" width="7.125" bestFit="1" customWidth="1"/>
    <col min="58" max="58" width="9.375" bestFit="1" customWidth="1"/>
    <col min="59" max="59" width="7.125" bestFit="1" customWidth="1"/>
    <col min="60" max="60" width="9.375" bestFit="1" customWidth="1"/>
    <col min="61" max="64" width="7.125" bestFit="1" customWidth="1"/>
    <col min="65" max="66" width="9.375" bestFit="1" customWidth="1"/>
    <col min="67" max="67" width="7.125" bestFit="1" customWidth="1"/>
    <col min="68" max="69" width="9.375" bestFit="1" customWidth="1"/>
    <col min="70" max="72" width="7.125" bestFit="1" customWidth="1"/>
    <col min="73" max="73" width="9.375" bestFit="1" customWidth="1"/>
    <col min="74" max="74" width="7.125" bestFit="1" customWidth="1"/>
    <col min="75" max="77" width="9.375" bestFit="1" customWidth="1"/>
    <col min="78" max="78" width="7.125" bestFit="1" customWidth="1"/>
    <col min="79" max="82" width="9.375" bestFit="1" customWidth="1"/>
    <col min="83" max="83" width="7.125" bestFit="1" customWidth="1"/>
    <col min="84" max="90" width="9.375" bestFit="1" customWidth="1"/>
    <col min="91" max="91" width="7.125" bestFit="1" customWidth="1"/>
    <col min="92" max="93" width="9.375" bestFit="1" customWidth="1"/>
    <col min="94" max="95" width="7.125" bestFit="1" customWidth="1"/>
    <col min="96" max="96" width="9.375" bestFit="1" customWidth="1"/>
    <col min="97" max="98" width="7.125" bestFit="1" customWidth="1"/>
    <col min="99" max="102" width="9.375" bestFit="1" customWidth="1"/>
    <col min="103" max="103" width="7.125" bestFit="1" customWidth="1"/>
    <col min="104" max="104" width="10.5" bestFit="1" customWidth="1"/>
    <col min="105" max="105" width="7.125" bestFit="1" customWidth="1"/>
    <col min="106" max="106" width="9.375" bestFit="1" customWidth="1"/>
    <col min="107" max="108" width="7.125" bestFit="1" customWidth="1"/>
    <col min="109" max="110" width="9.375" bestFit="1" customWidth="1"/>
    <col min="111" max="113" width="7.125" bestFit="1" customWidth="1"/>
    <col min="114" max="114" width="9.375" bestFit="1" customWidth="1"/>
    <col min="115" max="115" width="7.125" bestFit="1" customWidth="1"/>
    <col min="116" max="116" width="9.375" bestFit="1" customWidth="1"/>
    <col min="117" max="120" width="7.125" bestFit="1" customWidth="1"/>
    <col min="121" max="123" width="9.375" bestFit="1" customWidth="1"/>
    <col min="124" max="124" width="7.125" bestFit="1" customWidth="1"/>
    <col min="125" max="129" width="9.375" bestFit="1" customWidth="1"/>
    <col min="130" max="132" width="7.125" bestFit="1" customWidth="1"/>
    <col min="133" max="135" width="9.375" bestFit="1" customWidth="1"/>
    <col min="136" max="137" width="7.125" bestFit="1" customWidth="1"/>
    <col min="138" max="139" width="9.375" bestFit="1" customWidth="1"/>
    <col min="140" max="141" width="7.125" bestFit="1" customWidth="1"/>
    <col min="142" max="142" width="9.375" bestFit="1" customWidth="1"/>
    <col min="143" max="143" width="7.125" bestFit="1" customWidth="1"/>
    <col min="144" max="145" width="9.375" bestFit="1" customWidth="1"/>
    <col min="146" max="146" width="7.125" bestFit="1" customWidth="1"/>
    <col min="147" max="147" width="9.375" bestFit="1" customWidth="1"/>
    <col min="148" max="149" width="7.125" bestFit="1" customWidth="1"/>
    <col min="150" max="154" width="9.375" bestFit="1" customWidth="1"/>
    <col min="155" max="155" width="7.125" bestFit="1" customWidth="1"/>
    <col min="156" max="163" width="9.375" bestFit="1" customWidth="1"/>
    <col min="164" max="165" width="7.125" bestFit="1" customWidth="1"/>
    <col min="166" max="168" width="9.375" bestFit="1" customWidth="1"/>
    <col min="169" max="169" width="7.125" bestFit="1" customWidth="1"/>
    <col min="170" max="170" width="9.375" bestFit="1" customWidth="1"/>
    <col min="171" max="172" width="7.125" bestFit="1" customWidth="1"/>
    <col min="173" max="173" width="9.375" bestFit="1" customWidth="1"/>
    <col min="174" max="176" width="7.125" bestFit="1" customWidth="1"/>
    <col min="177" max="177" width="9.375" bestFit="1" customWidth="1"/>
    <col min="178" max="179" width="7.125" bestFit="1" customWidth="1"/>
    <col min="180" max="180" width="9.375" bestFit="1" customWidth="1"/>
    <col min="181" max="181" width="7.125" bestFit="1" customWidth="1"/>
    <col min="182" max="182" width="9.375" bestFit="1" customWidth="1"/>
    <col min="183" max="183" width="7.125" bestFit="1" customWidth="1"/>
    <col min="184" max="185" width="9.375" bestFit="1" customWidth="1"/>
    <col min="186" max="187" width="7.125" bestFit="1" customWidth="1"/>
    <col min="188" max="189" width="9.375" bestFit="1" customWidth="1"/>
    <col min="190" max="191" width="7.125" bestFit="1" customWidth="1"/>
    <col min="192" max="192" width="9.375" bestFit="1" customWidth="1"/>
    <col min="193" max="195" width="7.125" bestFit="1" customWidth="1"/>
    <col min="196" max="196" width="9.375" bestFit="1" customWidth="1"/>
    <col min="197" max="199" width="7.125" bestFit="1" customWidth="1"/>
    <col min="200" max="200" width="9.375" bestFit="1" customWidth="1"/>
    <col min="201" max="201" width="7.125" bestFit="1" customWidth="1"/>
    <col min="202" max="202" width="9.375" bestFit="1" customWidth="1"/>
    <col min="203" max="203" width="7.125" bestFit="1" customWidth="1"/>
    <col min="204" max="205" width="9.375" bestFit="1" customWidth="1"/>
    <col min="206" max="206" width="7.125" bestFit="1" customWidth="1"/>
    <col min="207" max="207" width="9.375" bestFit="1" customWidth="1"/>
    <col min="208" max="208" width="7.125" bestFit="1" customWidth="1"/>
    <col min="209" max="211" width="9.375" bestFit="1" customWidth="1"/>
    <col min="212" max="212" width="7.125" bestFit="1" customWidth="1"/>
    <col min="213" max="214" width="9.375" bestFit="1" customWidth="1"/>
    <col min="215" max="215" width="7.125" bestFit="1" customWidth="1"/>
    <col min="216" max="216" width="9.375" bestFit="1" customWidth="1"/>
    <col min="217" max="217" width="7.125" bestFit="1" customWidth="1"/>
    <col min="218" max="219" width="9.375" bestFit="1" customWidth="1"/>
    <col min="220" max="221" width="7.125" bestFit="1" customWidth="1"/>
    <col min="222" max="222" width="9.375" bestFit="1" customWidth="1"/>
    <col min="223" max="223" width="7.125" bestFit="1" customWidth="1"/>
    <col min="224" max="225" width="9.375" bestFit="1" customWidth="1"/>
    <col min="226" max="226" width="7.125" bestFit="1" customWidth="1"/>
    <col min="227" max="228" width="9.375" bestFit="1" customWidth="1"/>
    <col min="229" max="229" width="7.125" bestFit="1" customWidth="1"/>
    <col min="230" max="230" width="9.375" bestFit="1" customWidth="1"/>
    <col min="231" max="231" width="7.125" bestFit="1" customWidth="1"/>
    <col min="232" max="237" width="9.375" bestFit="1" customWidth="1"/>
    <col min="238" max="239" width="7.125" bestFit="1" customWidth="1"/>
    <col min="240" max="240" width="9.375" bestFit="1" customWidth="1"/>
    <col min="241" max="242" width="7.125" bestFit="1" customWidth="1"/>
    <col min="243" max="243" width="9.375" bestFit="1" customWidth="1"/>
    <col min="244" max="244" width="7.125" bestFit="1" customWidth="1"/>
    <col min="245" max="247" width="10.5" bestFit="1" customWidth="1"/>
    <col min="248" max="248" width="8.25" bestFit="1" customWidth="1"/>
    <col min="249" max="249" width="10.5" bestFit="1" customWidth="1"/>
    <col min="250" max="250" width="8.25" bestFit="1" customWidth="1"/>
    <col min="251" max="252" width="10.5" bestFit="1" customWidth="1"/>
    <col min="253" max="253" width="8.25" bestFit="1" customWidth="1"/>
    <col min="254" max="255" width="10.5" bestFit="1" customWidth="1"/>
    <col min="256" max="258" width="8.25" bestFit="1" customWidth="1"/>
    <col min="259" max="259" width="10.5" bestFit="1" customWidth="1"/>
    <col min="260" max="263" width="8.25" bestFit="1" customWidth="1"/>
    <col min="264" max="265" width="10.5" bestFit="1" customWidth="1"/>
    <col min="266" max="270" width="8.25" bestFit="1" customWidth="1"/>
    <col min="271" max="271" width="10.5" bestFit="1" customWidth="1"/>
    <col min="272" max="272" width="8.25" bestFit="1" customWidth="1"/>
    <col min="273" max="273" width="10.5" bestFit="1" customWidth="1"/>
    <col min="274" max="276" width="8.25" bestFit="1" customWidth="1"/>
    <col min="277" max="277" width="10.5" bestFit="1" customWidth="1"/>
    <col min="278" max="278" width="8.25" bestFit="1" customWidth="1"/>
    <col min="279" max="280" width="10.5" bestFit="1" customWidth="1"/>
    <col min="281" max="284" width="8.25" bestFit="1" customWidth="1"/>
    <col min="285" max="285" width="10.5" bestFit="1" customWidth="1"/>
    <col min="286" max="291" width="8.25" bestFit="1" customWidth="1"/>
    <col min="292" max="292" width="10.5" bestFit="1" customWidth="1"/>
    <col min="293" max="295" width="8.25" bestFit="1" customWidth="1"/>
    <col min="296" max="296" width="10.5" bestFit="1" customWidth="1"/>
    <col min="297" max="297" width="8.25" bestFit="1" customWidth="1"/>
    <col min="298" max="299" width="10.5" bestFit="1" customWidth="1"/>
    <col min="300" max="300" width="8.25" bestFit="1" customWidth="1"/>
    <col min="301" max="301" width="10.5" bestFit="1" customWidth="1"/>
    <col min="302" max="305" width="8.25" bestFit="1" customWidth="1"/>
    <col min="306" max="306" width="10.5" bestFit="1" customWidth="1"/>
    <col min="307" max="307" width="8.25" bestFit="1" customWidth="1"/>
    <col min="308" max="308" width="10.5" bestFit="1" customWidth="1"/>
    <col min="309" max="309" width="14.125" bestFit="1" customWidth="1"/>
    <col min="310" max="316" width="10.5" bestFit="1" customWidth="1"/>
    <col min="317" max="317" width="8.25" bestFit="1" customWidth="1"/>
    <col min="318" max="319" width="10.5" bestFit="1" customWidth="1"/>
    <col min="320" max="325" width="9.375" bestFit="1" customWidth="1"/>
    <col min="326" max="326" width="11.625" bestFit="1" customWidth="1"/>
    <col min="327" max="327" width="9.375" bestFit="1" customWidth="1"/>
    <col min="328" max="330" width="14.125" bestFit="1" customWidth="1"/>
    <col min="331" max="331" width="7.125" bestFit="1" customWidth="1"/>
    <col min="332" max="332" width="5.75" bestFit="1" customWidth="1"/>
  </cols>
  <sheetData>
    <row r="23" spans="1:26" ht="14.25" thickBot="1" x14ac:dyDescent="0.2"/>
    <row r="24" spans="1:26" x14ac:dyDescent="0.15">
      <c r="A24" s="248"/>
      <c r="B24" s="248"/>
      <c r="C24" s="249"/>
      <c r="D24" s="248"/>
      <c r="E24" s="250"/>
      <c r="F24" s="251"/>
      <c r="G24" s="252"/>
      <c r="H24" s="251"/>
      <c r="I24" s="252"/>
      <c r="J24" s="251"/>
      <c r="K24" s="253"/>
      <c r="L24" s="251"/>
      <c r="M24" s="249"/>
      <c r="N24" s="251"/>
      <c r="O24" s="248"/>
      <c r="P24" s="251"/>
      <c r="Q24" s="254"/>
      <c r="R24" s="251"/>
      <c r="S24" s="250"/>
      <c r="T24" s="248"/>
      <c r="U24" s="255"/>
      <c r="V24" s="256"/>
      <c r="W24" s="256"/>
      <c r="X24" s="248"/>
      <c r="Y24" s="248"/>
      <c r="Z24" s="248"/>
    </row>
    <row r="25" spans="1:26" x14ac:dyDescent="0.15">
      <c r="E25" s="214"/>
      <c r="S25" s="214"/>
    </row>
    <row r="26" spans="1:26" x14ac:dyDescent="0.15">
      <c r="E26" s="214"/>
      <c r="S26" s="214"/>
    </row>
    <row r="27" spans="1:26" x14ac:dyDescent="0.15">
      <c r="E27" s="214"/>
      <c r="S27" s="214"/>
    </row>
    <row r="28" spans="1:26" x14ac:dyDescent="0.15">
      <c r="E28" s="214"/>
      <c r="S28" s="214"/>
    </row>
    <row r="29" spans="1:26" x14ac:dyDescent="0.15">
      <c r="E29" s="214"/>
      <c r="S29" s="214"/>
    </row>
    <row r="30" spans="1:26" x14ac:dyDescent="0.15">
      <c r="E30" s="214"/>
      <c r="S30" s="214"/>
    </row>
    <row r="31" spans="1:26" x14ac:dyDescent="0.15">
      <c r="E31" s="214"/>
      <c r="S31" s="214"/>
    </row>
    <row r="32" spans="1:26" x14ac:dyDescent="0.15">
      <c r="E32" s="214"/>
      <c r="S32" s="214"/>
    </row>
    <row r="33" spans="2:23" x14ac:dyDescent="0.15">
      <c r="E33" s="214"/>
      <c r="S33" s="214"/>
    </row>
    <row r="34" spans="2:23" x14ac:dyDescent="0.15">
      <c r="E34" s="214"/>
      <c r="S34" s="214"/>
    </row>
    <row r="35" spans="2:23" x14ac:dyDescent="0.15">
      <c r="E35" s="214"/>
      <c r="S35" s="214"/>
    </row>
    <row r="36" spans="2:23" x14ac:dyDescent="0.15">
      <c r="C36"/>
      <c r="E36" s="214"/>
      <c r="S36" s="214"/>
    </row>
    <row r="37" spans="2:23" x14ac:dyDescent="0.15">
      <c r="C37"/>
      <c r="E37" s="214"/>
      <c r="S37" s="214"/>
    </row>
    <row r="38" spans="2:23" ht="14.25" thickBot="1" x14ac:dyDescent="0.2">
      <c r="E38" s="214"/>
      <c r="O38" s="8"/>
      <c r="Q38" s="213"/>
      <c r="S38" s="214"/>
    </row>
    <row r="39" spans="2:23" s="126" customFormat="1" ht="49.5" thickTop="1" thickBot="1" x14ac:dyDescent="0.2">
      <c r="B39" s="208" t="s">
        <v>322</v>
      </c>
      <c r="C39" s="146" t="s">
        <v>302</v>
      </c>
      <c r="D39" s="146" t="s">
        <v>304</v>
      </c>
      <c r="E39" s="215"/>
      <c r="F39" s="143"/>
      <c r="G39" s="127" t="s">
        <v>306</v>
      </c>
      <c r="H39" s="143"/>
      <c r="I39" s="128" t="s">
        <v>305</v>
      </c>
      <c r="J39" s="143"/>
      <c r="K39" s="129" t="s">
        <v>307</v>
      </c>
      <c r="L39" s="143"/>
      <c r="M39" s="130" t="s">
        <v>323</v>
      </c>
      <c r="N39" s="143"/>
      <c r="O39" s="221" t="s">
        <v>308</v>
      </c>
      <c r="P39" s="222"/>
      <c r="Q39" s="223" t="s">
        <v>310</v>
      </c>
      <c r="R39" s="143"/>
      <c r="S39" s="215"/>
      <c r="U39" s="135" t="s">
        <v>320</v>
      </c>
      <c r="V39" s="136" t="s">
        <v>314</v>
      </c>
      <c r="W39" s="136" t="s">
        <v>319</v>
      </c>
    </row>
    <row r="40" spans="2:23" ht="15" thickTop="1" thickBot="1" x14ac:dyDescent="0.2">
      <c r="B40" s="212" t="s">
        <v>568</v>
      </c>
      <c r="C40" s="152">
        <v>19043436.5</v>
      </c>
      <c r="D40" s="278">
        <v>0.50179613497191367</v>
      </c>
      <c r="E40" s="214"/>
      <c r="G40" s="113">
        <v>0</v>
      </c>
      <c r="I40" s="113">
        <v>1</v>
      </c>
      <c r="K40" s="114">
        <v>0</v>
      </c>
      <c r="M40" s="3">
        <f>GETPIVOTDATA("合計 / 時価評価額[円]",$B$39,"暴落リスク","リスク・なし")</f>
        <v>19043436.5</v>
      </c>
      <c r="O40" s="224" t="s">
        <v>315</v>
      </c>
      <c r="P40" s="157"/>
      <c r="Q40" s="225" t="s">
        <v>316</v>
      </c>
      <c r="S40" s="214"/>
      <c r="U40" s="73" t="s">
        <v>317</v>
      </c>
      <c r="V40" s="124">
        <f>GETPIVOTDATA("合計 / 時価評価額[円]",$B$39,"暴落リスク","リスク・なし")</f>
        <v>19043436.5</v>
      </c>
      <c r="W40" s="124">
        <f>M40</f>
        <v>19043436.5</v>
      </c>
    </row>
    <row r="41" spans="2:23" s="75" customFormat="1" ht="27" thickTop="1" thickBot="1" x14ac:dyDescent="0.2">
      <c r="B41" s="211" t="s">
        <v>566</v>
      </c>
      <c r="C41" s="152">
        <v>18907107.899999999</v>
      </c>
      <c r="D41" s="278">
        <v>0.49820386502808639</v>
      </c>
      <c r="E41" s="216"/>
      <c r="F41" s="144"/>
      <c r="G41" s="210">
        <v>-0.5</v>
      </c>
      <c r="H41" s="144"/>
      <c r="I41" s="153">
        <f>1+G41</f>
        <v>0.5</v>
      </c>
      <c r="J41" s="144"/>
      <c r="K41" s="154">
        <f>GETPIVOTDATA("合計 / 時価評価額[円]",$B$39,"暴落リスク","リスク・有")*G41</f>
        <v>-9453553.9499999993</v>
      </c>
      <c r="L41" s="144"/>
      <c r="M41" s="112">
        <f>GETPIVOTDATA("合計 / 時価評価額[円]",$B$39,"暴落リスク","リスク・有")+K41</f>
        <v>9453553.9499999993</v>
      </c>
      <c r="N41" s="144"/>
      <c r="O41" s="226" t="s">
        <v>315</v>
      </c>
      <c r="P41" s="227"/>
      <c r="Q41" s="228" t="s">
        <v>316</v>
      </c>
      <c r="R41" s="144"/>
      <c r="S41" s="216"/>
      <c r="U41" s="73" t="s">
        <v>318</v>
      </c>
      <c r="V41" s="155">
        <f>GETPIVOTDATA("合計 / 時価評価額[円]",$B$39,"暴落リスク","リスク・有")</f>
        <v>18907107.899999999</v>
      </c>
      <c r="W41" s="155">
        <f>M41</f>
        <v>9453553.9499999993</v>
      </c>
    </row>
    <row r="42" spans="2:23" s="75" customFormat="1" ht="15" thickTop="1" thickBot="1" x14ac:dyDescent="0.2">
      <c r="B42" s="147" t="s">
        <v>301</v>
      </c>
      <c r="C42" s="247">
        <v>37950544.399999999</v>
      </c>
      <c r="D42" s="279">
        <v>1</v>
      </c>
      <c r="E42" s="216"/>
      <c r="F42" s="144"/>
      <c r="G42" s="117"/>
      <c r="H42" s="144"/>
      <c r="I42" s="117"/>
      <c r="J42" s="144"/>
      <c r="K42" s="118">
        <f>SUM(K40:K41)</f>
        <v>-9453553.9499999993</v>
      </c>
      <c r="L42" s="144"/>
      <c r="M42" s="116">
        <f>SUM(M40:M41)</f>
        <v>28496990.449999999</v>
      </c>
      <c r="N42" s="144"/>
      <c r="O42" s="243">
        <f>K42/GETPIVOTDATA("合計 / 時価評価額[円]",$B$39)</f>
        <v>-0.2491019325140432</v>
      </c>
      <c r="P42" s="229"/>
      <c r="Q42" s="230">
        <f>1+O42</f>
        <v>0.75089806748595678</v>
      </c>
      <c r="R42" s="144"/>
      <c r="S42" s="216"/>
      <c r="U42" s="73" t="s">
        <v>623</v>
      </c>
      <c r="V42" s="286">
        <f>SUM(V40:V41)</f>
        <v>37950544.399999999</v>
      </c>
      <c r="W42" s="286">
        <f>SUM(W40:W41)</f>
        <v>28496990.449999999</v>
      </c>
    </row>
    <row r="43" spans="2:23" ht="14.25" thickTop="1" x14ac:dyDescent="0.15">
      <c r="C43"/>
      <c r="E43" s="214"/>
      <c r="G43" s="153" t="s">
        <v>571</v>
      </c>
      <c r="O43" s="8"/>
      <c r="Q43" s="213"/>
      <c r="S43" s="214"/>
    </row>
    <row r="44" spans="2:23" x14ac:dyDescent="0.15">
      <c r="C44"/>
      <c r="E44" s="214"/>
      <c r="O44" s="8"/>
      <c r="Q44" s="213"/>
      <c r="S44" s="214"/>
    </row>
    <row r="45" spans="2:23" x14ac:dyDescent="0.15">
      <c r="C45"/>
      <c r="E45" s="214"/>
      <c r="O45" s="8"/>
      <c r="Q45" s="213"/>
      <c r="S45" s="214"/>
    </row>
    <row r="46" spans="2:23" x14ac:dyDescent="0.15">
      <c r="E46" s="214"/>
      <c r="S46" s="214"/>
    </row>
    <row r="47" spans="2:23" x14ac:dyDescent="0.15">
      <c r="C47"/>
      <c r="E47" s="214"/>
      <c r="S47" s="214"/>
    </row>
    <row r="48" spans="2:23" x14ac:dyDescent="0.15">
      <c r="C48"/>
      <c r="E48" s="214"/>
      <c r="S48" s="214"/>
    </row>
    <row r="49" spans="2:27" ht="14.25" thickBot="1" x14ac:dyDescent="0.2">
      <c r="E49" s="214"/>
      <c r="O49" s="8"/>
      <c r="Q49" s="213"/>
      <c r="S49" s="214"/>
    </row>
    <row r="50" spans="2:27" s="126" customFormat="1" ht="49.5" thickTop="1" thickBot="1" x14ac:dyDescent="0.2">
      <c r="B50" s="209" t="s">
        <v>303</v>
      </c>
      <c r="C50" s="148" t="s">
        <v>302</v>
      </c>
      <c r="D50" s="148" t="s">
        <v>304</v>
      </c>
      <c r="E50" s="215"/>
      <c r="F50" s="143"/>
      <c r="G50" s="131" t="s">
        <v>309</v>
      </c>
      <c r="H50" s="143"/>
      <c r="I50" s="132" t="s">
        <v>305</v>
      </c>
      <c r="J50" s="143"/>
      <c r="K50" s="133" t="s">
        <v>307</v>
      </c>
      <c r="L50" s="143"/>
      <c r="M50" s="134" t="s">
        <v>325</v>
      </c>
      <c r="N50" s="143"/>
      <c r="O50" s="231" t="s">
        <v>308</v>
      </c>
      <c r="P50" s="222"/>
      <c r="Q50" s="232" t="s">
        <v>310</v>
      </c>
      <c r="R50" s="143"/>
      <c r="S50" s="215"/>
      <c r="U50" s="137" t="s">
        <v>313</v>
      </c>
      <c r="V50" s="138" t="s">
        <v>314</v>
      </c>
      <c r="W50" s="138" t="s">
        <v>321</v>
      </c>
    </row>
    <row r="51" spans="2:27" ht="15" thickTop="1" thickBot="1" x14ac:dyDescent="0.2">
      <c r="B51" s="212" t="s">
        <v>568</v>
      </c>
      <c r="C51" s="152">
        <v>10937839.800000001</v>
      </c>
      <c r="D51" s="278">
        <v>0.28821298805927009</v>
      </c>
      <c r="E51" s="214"/>
      <c r="G51" s="113">
        <v>0</v>
      </c>
      <c r="I51" s="113">
        <v>1</v>
      </c>
      <c r="K51" s="114">
        <v>0</v>
      </c>
      <c r="M51" s="3">
        <f>GETPIVOTDATA("合計 / 時価評価額[円]",$B$50,"為替リスク","リスク・なし")</f>
        <v>10937839.800000001</v>
      </c>
      <c r="O51" s="233" t="s">
        <v>316</v>
      </c>
      <c r="P51" s="157"/>
      <c r="Q51" s="234" t="s">
        <v>316</v>
      </c>
      <c r="S51" s="214"/>
      <c r="U51" s="141" t="s">
        <v>311</v>
      </c>
      <c r="V51" s="124">
        <f>GETPIVOTDATA("合計 / 時価評価額[円]",$B$50,"為替リスク","リスク・なし")</f>
        <v>10937839.800000001</v>
      </c>
      <c r="W51" s="124">
        <f>M51</f>
        <v>10937839.800000001</v>
      </c>
    </row>
    <row r="52" spans="2:27" s="75" customFormat="1" ht="27" thickTop="1" thickBot="1" x14ac:dyDescent="0.2">
      <c r="B52" s="212" t="s">
        <v>566</v>
      </c>
      <c r="C52" s="152">
        <v>27012704.600000001</v>
      </c>
      <c r="D52" s="278">
        <v>0.7117870119407298</v>
      </c>
      <c r="E52" s="216"/>
      <c r="F52" s="144"/>
      <c r="G52" s="210">
        <v>-0.3</v>
      </c>
      <c r="H52" s="144"/>
      <c r="I52" s="153">
        <f>1+G52</f>
        <v>0.7</v>
      </c>
      <c r="J52" s="144"/>
      <c r="K52" s="154">
        <f>M52-GETPIVOTDATA("合計 / 時価評価額[円]",$B$50,"為替リスク","リスク・有")</f>
        <v>-8103811.3800000027</v>
      </c>
      <c r="L52" s="144"/>
      <c r="M52" s="112">
        <f>GETPIVOTDATA("合計 / 時価評価額[円]",$B$50,"為替リスク","リスク・有")*I52</f>
        <v>18908893.219999999</v>
      </c>
      <c r="N52" s="144"/>
      <c r="O52" s="226" t="s">
        <v>316</v>
      </c>
      <c r="P52" s="227"/>
      <c r="Q52" s="228" t="s">
        <v>316</v>
      </c>
      <c r="R52" s="144"/>
      <c r="S52" s="216"/>
      <c r="U52" s="141" t="s">
        <v>312</v>
      </c>
      <c r="V52" s="155">
        <f>GETPIVOTDATA("合計 / 時価評価額[円]",$B$50,"為替リスク","リスク・有")</f>
        <v>27012704.600000001</v>
      </c>
      <c r="W52" s="155">
        <f>M52</f>
        <v>18908893.219999999</v>
      </c>
    </row>
    <row r="53" spans="2:27" s="75" customFormat="1" ht="15" thickTop="1" thickBot="1" x14ac:dyDescent="0.2">
      <c r="B53" s="149" t="s">
        <v>301</v>
      </c>
      <c r="C53" s="150">
        <v>37950544.400000006</v>
      </c>
      <c r="D53" s="280">
        <v>1</v>
      </c>
      <c r="E53" s="216"/>
      <c r="F53" s="144"/>
      <c r="G53" s="120"/>
      <c r="H53" s="144"/>
      <c r="I53" s="120"/>
      <c r="J53" s="144"/>
      <c r="K53" s="121">
        <f>SUM(K51:K52)</f>
        <v>-8103811.3800000027</v>
      </c>
      <c r="L53" s="144"/>
      <c r="M53" s="119">
        <f>SUM(M51:M52)</f>
        <v>29846733.02</v>
      </c>
      <c r="N53" s="144"/>
      <c r="O53" s="244">
        <f>K53/GETPIVOTDATA("合計 / 時価評価額[円]",$B$39)</f>
        <v>-0.21353610358221906</v>
      </c>
      <c r="P53" s="229"/>
      <c r="Q53" s="235">
        <f>1+O53</f>
        <v>0.78646389641778092</v>
      </c>
      <c r="R53" s="144"/>
      <c r="S53" s="216"/>
      <c r="U53" s="141" t="s">
        <v>623</v>
      </c>
      <c r="V53" s="285">
        <f>SUM(V51:V52)</f>
        <v>37950544.400000006</v>
      </c>
      <c r="W53" s="285">
        <f>SUM(W51:W52)</f>
        <v>29846733.02</v>
      </c>
    </row>
    <row r="54" spans="2:27" ht="14.25" thickTop="1" x14ac:dyDescent="0.15">
      <c r="C54"/>
      <c r="E54" s="214"/>
      <c r="G54" s="153" t="s">
        <v>571</v>
      </c>
      <c r="O54" s="8"/>
      <c r="Q54" s="213"/>
      <c r="S54" s="214"/>
    </row>
    <row r="55" spans="2:27" x14ac:dyDescent="0.15">
      <c r="C55"/>
      <c r="E55" s="214"/>
      <c r="S55" s="214"/>
    </row>
    <row r="56" spans="2:27" x14ac:dyDescent="0.15">
      <c r="C56"/>
      <c r="E56" s="214"/>
      <c r="S56" s="214"/>
    </row>
    <row r="57" spans="2:27" x14ac:dyDescent="0.15">
      <c r="C57"/>
      <c r="E57" s="214"/>
      <c r="S57" s="214"/>
    </row>
    <row r="58" spans="2:27" ht="14.25" thickBot="1" x14ac:dyDescent="0.2">
      <c r="B58" s="157"/>
      <c r="C58" s="32"/>
      <c r="D58" s="157"/>
      <c r="E58" s="214"/>
      <c r="O58" s="8"/>
      <c r="Q58" s="213"/>
      <c r="S58" s="214"/>
    </row>
    <row r="59" spans="2:27" s="123" customFormat="1" ht="55.9" customHeight="1" thickTop="1" thickBot="1" x14ac:dyDescent="0.2">
      <c r="B59" s="158"/>
      <c r="C59" s="159"/>
      <c r="D59" s="160"/>
      <c r="E59" s="217"/>
      <c r="F59" s="145"/>
      <c r="G59" s="151" t="s">
        <v>324</v>
      </c>
      <c r="H59" s="145"/>
      <c r="I59" s="122"/>
      <c r="J59" s="145"/>
      <c r="K59" s="284" t="s">
        <v>307</v>
      </c>
      <c r="L59" s="145"/>
      <c r="M59" s="281" t="s">
        <v>326</v>
      </c>
      <c r="N59" s="145"/>
      <c r="O59" s="236" t="s">
        <v>308</v>
      </c>
      <c r="P59" s="237"/>
      <c r="Q59" s="238" t="s">
        <v>310</v>
      </c>
      <c r="R59" s="145"/>
      <c r="S59" s="217"/>
      <c r="U59" s="139" t="s">
        <v>327</v>
      </c>
      <c r="V59" s="140" t="s">
        <v>314</v>
      </c>
      <c r="W59" s="140" t="s">
        <v>569</v>
      </c>
      <c r="X59" s="75"/>
      <c r="Y59" s="75"/>
      <c r="Z59" s="75"/>
      <c r="AA59" s="75"/>
    </row>
    <row r="60" spans="2:27" ht="15" thickTop="1" thickBot="1" x14ac:dyDescent="0.2">
      <c r="B60" s="157"/>
      <c r="C60" s="32"/>
      <c r="D60" s="157"/>
      <c r="E60" s="214"/>
      <c r="F60" s="156"/>
      <c r="G60" s="156"/>
      <c r="O60" s="239"/>
      <c r="P60" s="157"/>
      <c r="Q60" s="240"/>
      <c r="S60" s="214"/>
      <c r="U60" s="142" t="s">
        <v>570</v>
      </c>
      <c r="V60" s="124">
        <f>GETPIVOTDATA("合計 / 時価評価額[円]",$B$50)</f>
        <v>37950544.400000006</v>
      </c>
      <c r="W60" s="124">
        <f>M61</f>
        <v>22411854.145487294</v>
      </c>
    </row>
    <row r="61" spans="2:27" s="205" customFormat="1" ht="47.25" customHeight="1" thickTop="1" thickBot="1" x14ac:dyDescent="0.2">
      <c r="B61" s="198"/>
      <c r="C61" s="199"/>
      <c r="D61" s="200"/>
      <c r="E61" s="218"/>
      <c r="F61" s="202"/>
      <c r="G61" s="246">
        <f>O61</f>
        <v>-0.40944578003241261</v>
      </c>
      <c r="H61" s="204"/>
      <c r="I61" s="203"/>
      <c r="J61" s="201"/>
      <c r="K61" s="283">
        <f>M61-GETPIVOTDATA("合計 / 時価評価額[円]",$B$50)</f>
        <v>-15538690.254512712</v>
      </c>
      <c r="L61" s="201"/>
      <c r="M61" s="282">
        <f>GETPIVOTDATA("合計 / 時価評価額[円]",$B$50)*Q61</f>
        <v>22411854.145487294</v>
      </c>
      <c r="N61" s="201"/>
      <c r="O61" s="245">
        <f>Q61-1</f>
        <v>-0.40944578003241261</v>
      </c>
      <c r="P61" s="241"/>
      <c r="Q61" s="242">
        <f>1*Q42*Q53</f>
        <v>0.59055421996758739</v>
      </c>
      <c r="R61" s="201"/>
      <c r="S61" s="218"/>
      <c r="U61" s="206"/>
      <c r="V61" s="207"/>
      <c r="W61" s="207"/>
    </row>
    <row r="62" spans="2:27" ht="14.25" thickTop="1" x14ac:dyDescent="0.15">
      <c r="B62" s="157"/>
      <c r="C62" s="32"/>
      <c r="D62" s="157"/>
      <c r="E62" s="214"/>
      <c r="F62" s="156"/>
      <c r="G62" s="153" t="s">
        <v>572</v>
      </c>
      <c r="I62" s="156"/>
      <c r="K62" s="219"/>
      <c r="M62" s="220"/>
      <c r="O62" s="8"/>
      <c r="Q62" s="213"/>
      <c r="S62" s="214"/>
      <c r="V62" s="125"/>
      <c r="W62" s="125"/>
      <c r="X62" s="75"/>
      <c r="Y62" s="75"/>
      <c r="Z62" s="75"/>
      <c r="AA62" s="75"/>
    </row>
    <row r="63" spans="2:27" x14ac:dyDescent="0.15">
      <c r="B63" s="157"/>
      <c r="C63" s="32"/>
      <c r="D63" s="157"/>
      <c r="E63" s="214"/>
      <c r="S63" s="214"/>
    </row>
    <row r="64" spans="2:27" x14ac:dyDescent="0.15">
      <c r="B64" s="157"/>
      <c r="C64" s="32"/>
      <c r="D64" s="157"/>
      <c r="E64" s="214"/>
      <c r="S64" s="214"/>
    </row>
    <row r="65" spans="5:19" x14ac:dyDescent="0.15">
      <c r="E65" s="214"/>
      <c r="S65" s="214"/>
    </row>
    <row r="66" spans="5:19" x14ac:dyDescent="0.15">
      <c r="E66" s="214"/>
      <c r="S66" s="214"/>
    </row>
    <row r="67" spans="5:19" x14ac:dyDescent="0.15">
      <c r="E67" s="214"/>
      <c r="S67" s="214"/>
    </row>
  </sheetData>
  <phoneticPr fontId="18"/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【B】コード表（自作）</vt:lpstr>
      <vt:lpstr>【B2】ヤフー(貼付)</vt:lpstr>
      <vt:lpstr>【C】データベース・SBI＋楽天+ﾈｵﾓﾊﾞ親子3人分（自作）</vt:lpstr>
      <vt:lpstr>【D】見える化（暴落リスク×為替リスク)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coji</cp:lastModifiedBy>
  <cp:lastPrinted>2022-07-21T11:36:12Z</cp:lastPrinted>
  <dcterms:created xsi:type="dcterms:W3CDTF">2021-02-17T20:36:39Z</dcterms:created>
  <dcterms:modified xsi:type="dcterms:W3CDTF">2022-09-20T12:40:41Z</dcterms:modified>
</cp:coreProperties>
</file>