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03e8d5f11df301/20221009 ■SDから移行/●●20221023●週ごとサーバーへ戻す(正本)/20211101 ▼ブログ用▼/202109 【資産運用】ブログ用/"/>
    </mc:Choice>
  </mc:AlternateContent>
  <xr:revisionPtr revIDLastSave="52" documentId="13_ncr:1_{E48CC357-0648-4A72-A611-BF8FE5158616}" xr6:coauthVersionLast="47" xr6:coauthVersionMax="47" xr10:uidLastSave="{7EE4D8E0-6F81-427E-B224-48501F274560}"/>
  <bookViews>
    <workbookView xWindow="3030" yWindow="1785" windowWidth="25470" windowHeight="13425" tabRatio="809" activeTab="1" xr2:uid="{00000000-000D-0000-FFFF-FFFF00000000}"/>
  </bookViews>
  <sheets>
    <sheet name="【B】コード表（自作）" sheetId="74" r:id="rId1"/>
    <sheet name="【C】データベース・MF一括（証券3社・親子3人・100銘柄）" sheetId="75" r:id="rId2"/>
    <sheet name="【D】見える化（暴落×為替・係数利用版)" sheetId="76" r:id="rId3"/>
  </sheets>
  <definedNames>
    <definedName name="_xlnm._FilterDatabase" localSheetId="0">#REF!</definedName>
    <definedName name="_xlnm._FilterDatabase" localSheetId="1" hidden="1">'【C】データベース・MF一括（証券3社・親子3人・100銘柄）'!$A$1:$BF$1</definedName>
    <definedName name="_xlnm._FilterDatabase">#REF!</definedName>
    <definedName name="_xlnm.Criteria" localSheetId="1">'【C】データベース・MF一括（証券3社・親子3人・100銘柄）'!#REF!</definedName>
  </definedNames>
  <calcPr calcId="191029"/>
  <pivotCaches>
    <pivotCache cacheId="1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75" l="1"/>
  <c r="E248" i="75"/>
  <c r="D249" i="75"/>
  <c r="E249" i="75"/>
  <c r="D250" i="75"/>
  <c r="E250" i="75"/>
  <c r="D251" i="75"/>
  <c r="E251" i="75"/>
  <c r="D252" i="75"/>
  <c r="E252" i="75"/>
  <c r="D253" i="75"/>
  <c r="E253" i="75"/>
  <c r="D254" i="75"/>
  <c r="E254" i="75"/>
  <c r="D255" i="75"/>
  <c r="E255" i="75"/>
  <c r="D256" i="75"/>
  <c r="E256" i="75"/>
  <c r="D257" i="75"/>
  <c r="E257" i="75"/>
  <c r="D258" i="75"/>
  <c r="E258" i="75"/>
  <c r="D259" i="75"/>
  <c r="E259" i="75"/>
  <c r="D260" i="75"/>
  <c r="E260" i="75"/>
  <c r="D261" i="75"/>
  <c r="E261" i="75"/>
  <c r="D262" i="75"/>
  <c r="E262" i="75"/>
  <c r="D263" i="75"/>
  <c r="E263" i="75"/>
  <c r="D264" i="75"/>
  <c r="E264" i="75"/>
  <c r="D265" i="75"/>
  <c r="E265" i="75"/>
  <c r="D266" i="75"/>
  <c r="E266" i="75"/>
  <c r="D267" i="75"/>
  <c r="E267" i="75"/>
  <c r="D268" i="75"/>
  <c r="E268" i="75"/>
  <c r="D269" i="75"/>
  <c r="E269" i="75"/>
  <c r="D270" i="75"/>
  <c r="E270" i="75"/>
  <c r="D271" i="75"/>
  <c r="E271" i="75"/>
  <c r="D272" i="75"/>
  <c r="E272" i="75"/>
  <c r="D273" i="75"/>
  <c r="E273" i="75"/>
  <c r="D274" i="75"/>
  <c r="E274" i="75"/>
  <c r="D275" i="75"/>
  <c r="E275" i="75"/>
  <c r="D276" i="75"/>
  <c r="E276" i="75"/>
  <c r="D277" i="75"/>
  <c r="E277" i="75"/>
  <c r="D278" i="75"/>
  <c r="E278" i="75"/>
  <c r="D279" i="75"/>
  <c r="E279" i="75"/>
  <c r="D280" i="75"/>
  <c r="E280" i="75"/>
  <c r="D281" i="75"/>
  <c r="E281" i="75"/>
  <c r="D282" i="75"/>
  <c r="E282" i="75"/>
  <c r="D283" i="75"/>
  <c r="E283" i="75"/>
  <c r="D284" i="75"/>
  <c r="E284" i="75"/>
  <c r="E247" i="75"/>
  <c r="D247" i="75"/>
  <c r="D49" i="75"/>
  <c r="E49" i="75"/>
  <c r="D50" i="75"/>
  <c r="E50" i="75"/>
  <c r="D51" i="75"/>
  <c r="E51" i="75"/>
  <c r="D52" i="75"/>
  <c r="E52" i="75"/>
  <c r="D53" i="75"/>
  <c r="E53" i="75"/>
  <c r="D54" i="75"/>
  <c r="E54" i="75"/>
  <c r="D55" i="75"/>
  <c r="E55" i="75"/>
  <c r="D56" i="75"/>
  <c r="E56" i="75"/>
  <c r="D57" i="75"/>
  <c r="E57" i="75"/>
  <c r="D58" i="75"/>
  <c r="E58" i="75"/>
  <c r="D59" i="75"/>
  <c r="E59" i="75"/>
  <c r="D60" i="75"/>
  <c r="E60" i="75"/>
  <c r="D61" i="75"/>
  <c r="E61" i="75"/>
  <c r="D62" i="75"/>
  <c r="E62" i="75"/>
  <c r="D63" i="75"/>
  <c r="E63" i="75"/>
  <c r="D64" i="75"/>
  <c r="E64" i="75"/>
  <c r="D65" i="75"/>
  <c r="E65" i="75"/>
  <c r="D66" i="75"/>
  <c r="E66" i="75"/>
  <c r="D67" i="75"/>
  <c r="E67" i="75"/>
  <c r="D68" i="75"/>
  <c r="E68" i="75"/>
  <c r="D69" i="75"/>
  <c r="E69" i="75"/>
  <c r="D70" i="75"/>
  <c r="E70" i="75"/>
  <c r="D71" i="75"/>
  <c r="E71" i="75"/>
  <c r="D72" i="75"/>
  <c r="E72" i="75"/>
  <c r="D73" i="75"/>
  <c r="E73" i="75"/>
  <c r="D74" i="75"/>
  <c r="E74" i="75"/>
  <c r="D75" i="75"/>
  <c r="E75" i="75"/>
  <c r="D76" i="75"/>
  <c r="E76" i="75"/>
  <c r="D77" i="75"/>
  <c r="E77" i="75"/>
  <c r="D78" i="75"/>
  <c r="E78" i="75"/>
  <c r="D79" i="75"/>
  <c r="E79" i="75"/>
  <c r="D80" i="75"/>
  <c r="E80" i="75"/>
  <c r="D81" i="75"/>
  <c r="E81" i="75"/>
  <c r="D82" i="75"/>
  <c r="E82" i="75"/>
  <c r="D83" i="75"/>
  <c r="E83" i="75"/>
  <c r="D84" i="75"/>
  <c r="E84" i="75"/>
  <c r="D85" i="75"/>
  <c r="E85" i="75"/>
  <c r="D86" i="75"/>
  <c r="E86" i="75"/>
  <c r="D87" i="75"/>
  <c r="E87" i="75"/>
  <c r="D88" i="75"/>
  <c r="E88" i="75"/>
  <c r="D89" i="75"/>
  <c r="E89" i="75"/>
  <c r="D90" i="75"/>
  <c r="E90" i="75"/>
  <c r="D91" i="75"/>
  <c r="E91" i="75"/>
  <c r="D92" i="75"/>
  <c r="E92" i="75"/>
  <c r="D93" i="75"/>
  <c r="E93" i="75"/>
  <c r="D94" i="75"/>
  <c r="E94" i="75"/>
  <c r="D95" i="75"/>
  <c r="E95" i="75"/>
  <c r="D96" i="75"/>
  <c r="E96" i="75"/>
  <c r="D97" i="75"/>
  <c r="E97" i="75"/>
  <c r="D98" i="75"/>
  <c r="E98" i="75"/>
  <c r="D99" i="75"/>
  <c r="E99" i="75"/>
  <c r="D100" i="75"/>
  <c r="E100" i="75"/>
  <c r="D101" i="75"/>
  <c r="E101" i="75"/>
  <c r="D102" i="75"/>
  <c r="E102" i="75"/>
  <c r="D103" i="75"/>
  <c r="E103" i="75"/>
  <c r="D104" i="75"/>
  <c r="E104" i="75"/>
  <c r="D105" i="75"/>
  <c r="E105" i="75"/>
  <c r="D106" i="75"/>
  <c r="E106" i="75"/>
  <c r="D107" i="75"/>
  <c r="E107" i="75"/>
  <c r="D108" i="75"/>
  <c r="E108" i="75"/>
  <c r="D109" i="75"/>
  <c r="E109" i="75"/>
  <c r="D110" i="75"/>
  <c r="E110" i="75"/>
  <c r="D111" i="75"/>
  <c r="E111" i="75"/>
  <c r="D112" i="75"/>
  <c r="E112" i="75"/>
  <c r="D113" i="75"/>
  <c r="E113" i="75"/>
  <c r="D114" i="75"/>
  <c r="E114" i="75"/>
  <c r="D115" i="75"/>
  <c r="E115" i="75"/>
  <c r="D116" i="75"/>
  <c r="E116" i="75"/>
  <c r="D117" i="75"/>
  <c r="E117" i="75"/>
  <c r="D118" i="75"/>
  <c r="E118" i="75"/>
  <c r="D119" i="75"/>
  <c r="E119" i="75"/>
  <c r="D120" i="75"/>
  <c r="E120" i="75"/>
  <c r="D121" i="75"/>
  <c r="E121" i="75"/>
  <c r="D122" i="75"/>
  <c r="E122" i="75"/>
  <c r="D123" i="75"/>
  <c r="E123" i="75"/>
  <c r="D124" i="75"/>
  <c r="E124" i="75"/>
  <c r="D125" i="75"/>
  <c r="E125" i="75"/>
  <c r="D126" i="75"/>
  <c r="E126" i="75"/>
  <c r="D127" i="75"/>
  <c r="E127" i="75"/>
  <c r="D128" i="75"/>
  <c r="E128" i="75"/>
  <c r="D129" i="75"/>
  <c r="E129" i="75"/>
  <c r="D130" i="75"/>
  <c r="E130" i="75"/>
  <c r="D131" i="75"/>
  <c r="E131" i="75"/>
  <c r="D132" i="75"/>
  <c r="E132" i="75"/>
  <c r="D133" i="75"/>
  <c r="E133" i="75"/>
  <c r="D134" i="75"/>
  <c r="E134" i="75"/>
  <c r="D135" i="75"/>
  <c r="E135" i="75"/>
  <c r="D136" i="75"/>
  <c r="E136" i="75"/>
  <c r="D137" i="75"/>
  <c r="E137" i="75"/>
  <c r="D138" i="75"/>
  <c r="E138" i="75"/>
  <c r="D139" i="75"/>
  <c r="E139" i="75"/>
  <c r="D140" i="75"/>
  <c r="E140" i="75"/>
  <c r="D141" i="75"/>
  <c r="E141" i="75"/>
  <c r="D142" i="75"/>
  <c r="E142" i="75"/>
  <c r="D143" i="75"/>
  <c r="E143" i="75"/>
  <c r="D144" i="75"/>
  <c r="E144" i="75"/>
  <c r="D145" i="75"/>
  <c r="E145" i="75"/>
  <c r="D146" i="75"/>
  <c r="E146" i="75"/>
  <c r="D147" i="75"/>
  <c r="E147" i="75"/>
  <c r="D148" i="75"/>
  <c r="E148" i="75"/>
  <c r="D149" i="75"/>
  <c r="E149" i="75"/>
  <c r="D150" i="75"/>
  <c r="E150" i="75"/>
  <c r="D151" i="75"/>
  <c r="E151" i="75"/>
  <c r="D152" i="75"/>
  <c r="E152" i="75"/>
  <c r="D153" i="75"/>
  <c r="E153" i="75"/>
  <c r="D154" i="75"/>
  <c r="E154" i="75"/>
  <c r="D155" i="75"/>
  <c r="E155" i="75"/>
  <c r="D156" i="75"/>
  <c r="E156" i="75"/>
  <c r="D157" i="75"/>
  <c r="E157" i="75"/>
  <c r="D158" i="75"/>
  <c r="E158" i="75"/>
  <c r="D159" i="75"/>
  <c r="E159" i="75"/>
  <c r="D160" i="75"/>
  <c r="E160" i="75"/>
  <c r="D161" i="75"/>
  <c r="E161" i="75"/>
  <c r="D162" i="75"/>
  <c r="E162" i="75"/>
  <c r="D163" i="75"/>
  <c r="E163" i="75"/>
  <c r="D164" i="75"/>
  <c r="E164" i="75"/>
  <c r="D165" i="75"/>
  <c r="E165" i="75"/>
  <c r="D166" i="75"/>
  <c r="E166" i="75"/>
  <c r="D167" i="75"/>
  <c r="E167" i="75"/>
  <c r="D168" i="75"/>
  <c r="E168" i="75"/>
  <c r="D169" i="75"/>
  <c r="E169" i="75"/>
  <c r="D170" i="75"/>
  <c r="E170" i="75"/>
  <c r="D171" i="75"/>
  <c r="E171" i="75"/>
  <c r="D172" i="75"/>
  <c r="E172" i="75"/>
  <c r="D173" i="75"/>
  <c r="E173" i="75"/>
  <c r="D174" i="75"/>
  <c r="E174" i="75"/>
  <c r="D175" i="75"/>
  <c r="E175" i="75"/>
  <c r="D176" i="75"/>
  <c r="E176" i="75"/>
  <c r="D177" i="75"/>
  <c r="E177" i="75"/>
  <c r="D178" i="75"/>
  <c r="E178" i="75"/>
  <c r="D179" i="75"/>
  <c r="E179" i="75"/>
  <c r="D180" i="75"/>
  <c r="E180" i="75"/>
  <c r="D181" i="75"/>
  <c r="E181" i="75"/>
  <c r="D182" i="75"/>
  <c r="E182" i="75"/>
  <c r="D183" i="75"/>
  <c r="E183" i="75"/>
  <c r="D184" i="75"/>
  <c r="E184" i="75"/>
  <c r="D185" i="75"/>
  <c r="E185" i="75"/>
  <c r="D186" i="75"/>
  <c r="E186" i="75"/>
  <c r="D187" i="75"/>
  <c r="E187" i="75"/>
  <c r="D188" i="75"/>
  <c r="E188" i="75"/>
  <c r="D189" i="75"/>
  <c r="E189" i="75"/>
  <c r="D190" i="75"/>
  <c r="E190" i="75"/>
  <c r="D191" i="75"/>
  <c r="E191" i="75"/>
  <c r="D192" i="75"/>
  <c r="E192" i="75"/>
  <c r="D193" i="75"/>
  <c r="E193" i="75"/>
  <c r="D194" i="75"/>
  <c r="E194" i="75"/>
  <c r="D195" i="75"/>
  <c r="E195" i="75"/>
  <c r="D196" i="75"/>
  <c r="E196" i="75"/>
  <c r="D197" i="75"/>
  <c r="E197" i="75"/>
  <c r="D198" i="75"/>
  <c r="E198" i="75"/>
  <c r="D199" i="75"/>
  <c r="E199" i="75"/>
  <c r="D200" i="75"/>
  <c r="E200" i="75"/>
  <c r="D201" i="75"/>
  <c r="E201" i="75"/>
  <c r="D202" i="75"/>
  <c r="E202" i="75"/>
  <c r="D203" i="75"/>
  <c r="E203" i="75"/>
  <c r="D204" i="75"/>
  <c r="E204" i="75"/>
  <c r="D205" i="75"/>
  <c r="E205" i="75"/>
  <c r="D206" i="75"/>
  <c r="E206" i="75"/>
  <c r="D207" i="75"/>
  <c r="E207" i="75"/>
  <c r="D208" i="75"/>
  <c r="E208" i="75"/>
  <c r="D209" i="75"/>
  <c r="E209" i="75"/>
  <c r="D210" i="75"/>
  <c r="E210" i="75"/>
  <c r="D211" i="75"/>
  <c r="E211" i="75"/>
  <c r="D212" i="75"/>
  <c r="E212" i="75"/>
  <c r="D213" i="75"/>
  <c r="E213" i="75"/>
  <c r="D214" i="75"/>
  <c r="E214" i="75"/>
  <c r="D215" i="75"/>
  <c r="E215" i="75"/>
  <c r="D216" i="75"/>
  <c r="E216" i="75"/>
  <c r="D217" i="75"/>
  <c r="E217" i="75"/>
  <c r="D218" i="75"/>
  <c r="E218" i="75"/>
  <c r="D219" i="75"/>
  <c r="E219" i="75"/>
  <c r="D220" i="75"/>
  <c r="E220" i="75"/>
  <c r="D221" i="75"/>
  <c r="E221" i="75"/>
  <c r="D222" i="75"/>
  <c r="E222" i="75"/>
  <c r="D223" i="75"/>
  <c r="E223" i="75"/>
  <c r="D224" i="75"/>
  <c r="E224" i="75"/>
  <c r="D225" i="75"/>
  <c r="E225" i="75"/>
  <c r="D226" i="75"/>
  <c r="E226" i="75"/>
  <c r="D227" i="75"/>
  <c r="E227" i="75"/>
  <c r="D228" i="75"/>
  <c r="E228" i="75"/>
  <c r="D229" i="75"/>
  <c r="E229" i="75"/>
  <c r="D230" i="75"/>
  <c r="E230" i="75"/>
  <c r="D231" i="75"/>
  <c r="E231" i="75"/>
  <c r="D232" i="75"/>
  <c r="E232" i="75"/>
  <c r="D233" i="75"/>
  <c r="E233" i="75"/>
  <c r="D234" i="75"/>
  <c r="E234" i="75"/>
  <c r="D235" i="75"/>
  <c r="E235" i="75"/>
  <c r="D236" i="75"/>
  <c r="E236" i="75"/>
  <c r="D237" i="75"/>
  <c r="E237" i="75"/>
  <c r="D238" i="75"/>
  <c r="E238" i="75"/>
  <c r="D239" i="75"/>
  <c r="E239" i="75"/>
  <c r="D240" i="75"/>
  <c r="E240" i="75"/>
  <c r="D241" i="75"/>
  <c r="E241" i="75"/>
  <c r="D242" i="75"/>
  <c r="E242" i="75"/>
  <c r="E48" i="75"/>
  <c r="D48" i="75"/>
  <c r="D12" i="75"/>
  <c r="E12" i="75"/>
  <c r="D13" i="75"/>
  <c r="E13" i="75"/>
  <c r="D14" i="75"/>
  <c r="E14" i="75"/>
  <c r="D15" i="75"/>
  <c r="E15" i="75"/>
  <c r="D16" i="75"/>
  <c r="E16" i="75"/>
  <c r="D17" i="75"/>
  <c r="E17" i="75"/>
  <c r="D18" i="75"/>
  <c r="E18" i="75"/>
  <c r="D19" i="75"/>
  <c r="E19" i="75"/>
  <c r="D20" i="75"/>
  <c r="E20" i="75"/>
  <c r="D21" i="75"/>
  <c r="E21" i="75"/>
  <c r="D22" i="75"/>
  <c r="E22" i="75"/>
  <c r="D23" i="75"/>
  <c r="E23" i="75"/>
  <c r="D24" i="75"/>
  <c r="E24" i="75"/>
  <c r="D25" i="75"/>
  <c r="E25" i="75"/>
  <c r="D26" i="75"/>
  <c r="E26" i="75"/>
  <c r="D27" i="75"/>
  <c r="E27" i="75"/>
  <c r="D28" i="75"/>
  <c r="E28" i="75"/>
  <c r="D29" i="75"/>
  <c r="E29" i="75"/>
  <c r="D30" i="75"/>
  <c r="E30" i="75"/>
  <c r="D31" i="75"/>
  <c r="E31" i="75"/>
  <c r="D32" i="75"/>
  <c r="E32" i="75"/>
  <c r="D33" i="75"/>
  <c r="E33" i="75"/>
  <c r="D34" i="75"/>
  <c r="E34" i="75"/>
  <c r="D35" i="75"/>
  <c r="E35" i="75"/>
  <c r="D36" i="75"/>
  <c r="E36" i="75"/>
  <c r="D37" i="75"/>
  <c r="E37" i="75"/>
  <c r="D38" i="75"/>
  <c r="E38" i="75"/>
  <c r="D39" i="75"/>
  <c r="E39" i="75"/>
  <c r="D40" i="75"/>
  <c r="E40" i="75"/>
  <c r="D41" i="75"/>
  <c r="E41" i="75"/>
  <c r="D42" i="75"/>
  <c r="E42" i="75"/>
  <c r="D43" i="75"/>
  <c r="E43" i="75"/>
  <c r="E11" i="75"/>
  <c r="D11" i="75"/>
  <c r="E7" i="75"/>
  <c r="D7" i="75"/>
  <c r="E6" i="75"/>
  <c r="D6" i="75"/>
  <c r="E5" i="75"/>
  <c r="D5" i="75"/>
  <c r="AD248" i="75"/>
  <c r="AD249" i="75"/>
  <c r="AD250" i="75"/>
  <c r="AD251" i="75"/>
  <c r="AD252" i="75"/>
  <c r="AD253" i="75"/>
  <c r="AD254" i="75"/>
  <c r="AD255" i="75"/>
  <c r="AD256" i="75"/>
  <c r="AD257" i="75"/>
  <c r="AD258" i="75"/>
  <c r="AD259" i="75"/>
  <c r="AD260" i="75"/>
  <c r="AD261" i="75"/>
  <c r="AD262" i="75"/>
  <c r="AD263" i="75"/>
  <c r="AD264" i="75"/>
  <c r="AD265" i="75"/>
  <c r="AD266" i="75"/>
  <c r="AD267" i="75"/>
  <c r="AD268" i="75"/>
  <c r="AD269" i="75"/>
  <c r="AD270" i="75"/>
  <c r="AD271" i="75"/>
  <c r="AD272" i="75"/>
  <c r="AD273" i="75"/>
  <c r="AD274" i="75"/>
  <c r="AD275" i="75"/>
  <c r="AD276" i="75"/>
  <c r="AD277" i="75"/>
  <c r="AD278" i="75"/>
  <c r="AD279" i="75"/>
  <c r="AD280" i="75"/>
  <c r="AD281" i="75"/>
  <c r="AD282" i="75"/>
  <c r="AD283" i="75"/>
  <c r="AD284" i="75"/>
  <c r="AD247" i="75"/>
  <c r="AD49" i="75"/>
  <c r="AD50" i="75"/>
  <c r="AD51" i="75"/>
  <c r="AD52" i="75"/>
  <c r="AD53" i="75"/>
  <c r="AD54" i="75"/>
  <c r="AD55" i="75"/>
  <c r="AD56" i="75"/>
  <c r="AD57" i="75"/>
  <c r="AD58" i="75"/>
  <c r="AD59" i="75"/>
  <c r="AD60" i="75"/>
  <c r="AD61" i="75"/>
  <c r="AD62" i="75"/>
  <c r="AD63" i="75"/>
  <c r="AD64" i="75"/>
  <c r="AD65" i="75"/>
  <c r="AD66" i="75"/>
  <c r="AD67" i="75"/>
  <c r="AD68" i="75"/>
  <c r="AD69" i="75"/>
  <c r="AD70" i="75"/>
  <c r="AD71" i="75"/>
  <c r="AD72" i="75"/>
  <c r="AD73" i="75"/>
  <c r="AD74" i="75"/>
  <c r="AD75" i="75"/>
  <c r="AD76" i="75"/>
  <c r="AD77" i="75"/>
  <c r="AD78" i="75"/>
  <c r="AD79" i="75"/>
  <c r="AD80" i="75"/>
  <c r="AD81" i="75"/>
  <c r="AD82" i="75"/>
  <c r="AD83" i="75"/>
  <c r="AD84" i="75"/>
  <c r="AD85" i="75"/>
  <c r="AD86" i="75"/>
  <c r="AD87" i="75"/>
  <c r="AD88" i="75"/>
  <c r="AD89" i="75"/>
  <c r="AD90" i="75"/>
  <c r="AD91" i="75"/>
  <c r="AD92" i="75"/>
  <c r="AD93" i="75"/>
  <c r="AD94" i="75"/>
  <c r="AD95" i="75"/>
  <c r="AD96" i="75"/>
  <c r="AD97" i="75"/>
  <c r="AD98" i="75"/>
  <c r="AD99" i="75"/>
  <c r="AD100" i="75"/>
  <c r="AD101" i="75"/>
  <c r="AD102" i="75"/>
  <c r="AD103" i="75"/>
  <c r="AD104" i="75"/>
  <c r="AD105" i="75"/>
  <c r="AD106" i="75"/>
  <c r="AD107" i="75"/>
  <c r="AD108" i="75"/>
  <c r="AD109" i="75"/>
  <c r="AD110" i="75"/>
  <c r="AD111" i="75"/>
  <c r="AD112" i="75"/>
  <c r="AD113" i="75"/>
  <c r="AD114" i="75"/>
  <c r="AD115" i="75"/>
  <c r="AD116" i="75"/>
  <c r="AD117" i="75"/>
  <c r="AD118" i="75"/>
  <c r="AD119" i="75"/>
  <c r="AD120" i="75"/>
  <c r="AD121" i="75"/>
  <c r="AD122" i="75"/>
  <c r="AD123" i="75"/>
  <c r="AD124" i="75"/>
  <c r="AD125" i="75"/>
  <c r="AD126" i="75"/>
  <c r="AD127" i="75"/>
  <c r="AD128" i="75"/>
  <c r="AD129" i="75"/>
  <c r="AD130" i="75"/>
  <c r="AD131" i="75"/>
  <c r="AD132" i="75"/>
  <c r="AD133" i="75"/>
  <c r="AD134" i="75"/>
  <c r="AD135" i="75"/>
  <c r="AD136" i="75"/>
  <c r="AD137" i="75"/>
  <c r="AD138" i="75"/>
  <c r="AD139" i="75"/>
  <c r="AD140" i="75"/>
  <c r="AD141" i="75"/>
  <c r="AD142" i="75"/>
  <c r="AD143" i="75"/>
  <c r="AD144" i="75"/>
  <c r="AD145" i="75"/>
  <c r="AD146" i="75"/>
  <c r="AD147" i="75"/>
  <c r="AD148" i="75"/>
  <c r="AD149" i="75"/>
  <c r="AD150" i="75"/>
  <c r="AD151" i="75"/>
  <c r="AD152" i="75"/>
  <c r="AD153" i="75"/>
  <c r="AD154" i="75"/>
  <c r="AD155" i="75"/>
  <c r="AD156" i="75"/>
  <c r="AD157" i="75"/>
  <c r="AD158" i="75"/>
  <c r="AD159" i="75"/>
  <c r="AD160" i="75"/>
  <c r="AD161" i="75"/>
  <c r="AD162" i="75"/>
  <c r="AD163" i="75"/>
  <c r="AD164" i="75"/>
  <c r="AD165" i="75"/>
  <c r="AD166" i="75"/>
  <c r="AD167" i="75"/>
  <c r="AD168" i="75"/>
  <c r="AD169" i="75"/>
  <c r="AD170" i="75"/>
  <c r="AD171" i="75"/>
  <c r="AD172" i="75"/>
  <c r="AD173" i="75"/>
  <c r="AD174" i="75"/>
  <c r="AD175" i="75"/>
  <c r="AD176" i="75"/>
  <c r="AD177" i="75"/>
  <c r="AD178" i="75"/>
  <c r="AD179" i="75"/>
  <c r="AD180" i="75"/>
  <c r="AD181" i="75"/>
  <c r="AD182" i="75"/>
  <c r="AD183" i="75"/>
  <c r="AD184" i="75"/>
  <c r="AD185" i="75"/>
  <c r="AD186" i="75"/>
  <c r="AD187" i="75"/>
  <c r="AD188" i="75"/>
  <c r="AD189" i="75"/>
  <c r="AD190" i="75"/>
  <c r="AD191" i="75"/>
  <c r="AD192" i="75"/>
  <c r="AD193" i="75"/>
  <c r="AD194" i="75"/>
  <c r="AD195" i="75"/>
  <c r="AD196" i="75"/>
  <c r="AD197" i="75"/>
  <c r="AD198" i="75"/>
  <c r="AD199" i="75"/>
  <c r="AD200" i="75"/>
  <c r="AD201" i="75"/>
  <c r="AD202" i="75"/>
  <c r="AD203" i="75"/>
  <c r="AD204" i="75"/>
  <c r="AD205" i="75"/>
  <c r="AD206" i="75"/>
  <c r="AD207" i="75"/>
  <c r="AD208" i="75"/>
  <c r="AD209" i="75"/>
  <c r="AD210" i="75"/>
  <c r="AD211" i="75"/>
  <c r="AD212" i="75"/>
  <c r="AD213" i="75"/>
  <c r="AD214" i="75"/>
  <c r="AD215" i="75"/>
  <c r="AD216" i="75"/>
  <c r="AD217" i="75"/>
  <c r="AD218" i="75"/>
  <c r="AD219" i="75"/>
  <c r="AD220" i="75"/>
  <c r="AD221" i="75"/>
  <c r="AD222" i="75"/>
  <c r="AD223" i="75"/>
  <c r="AD224" i="75"/>
  <c r="AD225" i="75"/>
  <c r="AD226" i="75"/>
  <c r="AD227" i="75"/>
  <c r="AD228" i="75"/>
  <c r="AD229" i="75"/>
  <c r="AD230" i="75"/>
  <c r="AD231" i="75"/>
  <c r="AD232" i="75"/>
  <c r="AD233" i="75"/>
  <c r="AD234" i="75"/>
  <c r="AD235" i="75"/>
  <c r="AD236" i="75"/>
  <c r="AD237" i="75"/>
  <c r="AD238" i="75"/>
  <c r="AD239" i="75"/>
  <c r="AD240" i="75"/>
  <c r="AD241" i="75"/>
  <c r="AD242" i="75"/>
  <c r="AD48" i="75"/>
  <c r="AD12" i="75"/>
  <c r="AD13" i="75"/>
  <c r="AD14" i="75"/>
  <c r="AD15" i="75"/>
  <c r="AD16" i="75"/>
  <c r="AD17" i="75"/>
  <c r="AD18" i="75"/>
  <c r="AD19" i="75"/>
  <c r="AD20" i="75"/>
  <c r="AD21" i="75"/>
  <c r="AD22" i="75"/>
  <c r="AD23" i="75"/>
  <c r="AD24" i="75"/>
  <c r="AD25" i="75"/>
  <c r="AD26" i="75"/>
  <c r="AD27" i="75"/>
  <c r="AD28" i="75"/>
  <c r="AD29" i="75"/>
  <c r="AD30" i="75"/>
  <c r="AD31" i="75"/>
  <c r="AD32" i="75"/>
  <c r="AD33" i="75"/>
  <c r="AD34" i="75"/>
  <c r="AD35" i="75"/>
  <c r="AD36" i="75"/>
  <c r="AD37" i="75"/>
  <c r="AD38" i="75"/>
  <c r="AD39" i="75"/>
  <c r="AD40" i="75"/>
  <c r="AD41" i="75"/>
  <c r="AD42" i="75"/>
  <c r="AD43" i="75"/>
  <c r="AD11" i="75"/>
  <c r="AD6" i="75"/>
  <c r="AD7" i="75"/>
  <c r="AD5" i="75"/>
  <c r="AH288" i="75"/>
  <c r="AF288" i="75"/>
  <c r="BD242" i="75"/>
  <c r="AV254" i="75"/>
  <c r="AW261" i="75"/>
  <c r="AX269" i="75"/>
  <c r="AV271" i="75"/>
  <c r="AY276" i="75"/>
  <c r="AX281" i="75"/>
  <c r="BB281" i="75"/>
  <c r="AZ283" i="75"/>
  <c r="BD283" i="75"/>
  <c r="AL284" i="75"/>
  <c r="AK284" i="75"/>
  <c r="AJ284" i="75"/>
  <c r="AI284" i="75"/>
  <c r="AH284" i="75"/>
  <c r="AG284" i="75"/>
  <c r="AF284" i="75"/>
  <c r="AE284" i="75"/>
  <c r="AC284" i="75"/>
  <c r="AV284" i="75" s="1"/>
  <c r="AL283" i="75"/>
  <c r="AK283" i="75"/>
  <c r="AJ283" i="75"/>
  <c r="AI283" i="75"/>
  <c r="AH283" i="75"/>
  <c r="AG283" i="75"/>
  <c r="AF283" i="75"/>
  <c r="AE283" i="75"/>
  <c r="AC283" i="75"/>
  <c r="AX283" i="75" s="1"/>
  <c r="AL282" i="75"/>
  <c r="AK282" i="75"/>
  <c r="AJ282" i="75"/>
  <c r="AI282" i="75"/>
  <c r="AH282" i="75"/>
  <c r="AG282" i="75"/>
  <c r="AF282" i="75"/>
  <c r="AE282" i="75"/>
  <c r="AC282" i="75"/>
  <c r="AX282" i="75" s="1"/>
  <c r="AL281" i="75"/>
  <c r="AK281" i="75"/>
  <c r="AJ281" i="75"/>
  <c r="AI281" i="75"/>
  <c r="AH281" i="75"/>
  <c r="AG281" i="75"/>
  <c r="AF281" i="75"/>
  <c r="AE281" i="75"/>
  <c r="AC281" i="75"/>
  <c r="AV281" i="75" s="1"/>
  <c r="AL280" i="75"/>
  <c r="AK280" i="75"/>
  <c r="AJ280" i="75"/>
  <c r="AI280" i="75"/>
  <c r="AH280" i="75"/>
  <c r="AG280" i="75"/>
  <c r="AF280" i="75"/>
  <c r="AE280" i="75"/>
  <c r="AC280" i="75"/>
  <c r="AV280" i="75" s="1"/>
  <c r="AL279" i="75"/>
  <c r="AK279" i="75"/>
  <c r="AJ279" i="75"/>
  <c r="AI279" i="75"/>
  <c r="AH279" i="75"/>
  <c r="AG279" i="75"/>
  <c r="AF279" i="75"/>
  <c r="AE279" i="75"/>
  <c r="AC279" i="75"/>
  <c r="AW279" i="75" s="1"/>
  <c r="AL278" i="75"/>
  <c r="AK278" i="75"/>
  <c r="AJ278" i="75"/>
  <c r="AI278" i="75"/>
  <c r="AH278" i="75"/>
  <c r="AG278" i="75"/>
  <c r="AF278" i="75"/>
  <c r="AE278" i="75"/>
  <c r="AC278" i="75"/>
  <c r="AX278" i="75" s="1"/>
  <c r="AL277" i="75"/>
  <c r="AK277" i="75"/>
  <c r="AJ277" i="75"/>
  <c r="AI277" i="75"/>
  <c r="AH277" i="75"/>
  <c r="AG277" i="75"/>
  <c r="AF277" i="75"/>
  <c r="AE277" i="75"/>
  <c r="AC277" i="75"/>
  <c r="AY277" i="75" s="1"/>
  <c r="AL276" i="75"/>
  <c r="AK276" i="75"/>
  <c r="AJ276" i="75"/>
  <c r="AI276" i="75"/>
  <c r="AH276" i="75"/>
  <c r="AG276" i="75"/>
  <c r="AF276" i="75"/>
  <c r="AE276" i="75"/>
  <c r="AC276" i="75"/>
  <c r="AV276" i="75" s="1"/>
  <c r="AL275" i="75"/>
  <c r="AK275" i="75"/>
  <c r="AJ275" i="75"/>
  <c r="AI275" i="75"/>
  <c r="AH275" i="75"/>
  <c r="AG275" i="75"/>
  <c r="AF275" i="75"/>
  <c r="AE275" i="75"/>
  <c r="AC275" i="75"/>
  <c r="AW275" i="75" s="1"/>
  <c r="AL274" i="75"/>
  <c r="AK274" i="75"/>
  <c r="AJ274" i="75"/>
  <c r="AI274" i="75"/>
  <c r="AH274" i="75"/>
  <c r="AG274" i="75"/>
  <c r="AF274" i="75"/>
  <c r="AE274" i="75"/>
  <c r="AC274" i="75"/>
  <c r="AX274" i="75" s="1"/>
  <c r="AL273" i="75"/>
  <c r="AK273" i="75"/>
  <c r="AJ273" i="75"/>
  <c r="AI273" i="75"/>
  <c r="AH273" i="75"/>
  <c r="AG273" i="75"/>
  <c r="AF273" i="75"/>
  <c r="AE273" i="75"/>
  <c r="AC273" i="75"/>
  <c r="AY273" i="75" s="1"/>
  <c r="AL272" i="75"/>
  <c r="AK272" i="75"/>
  <c r="AJ272" i="75"/>
  <c r="AI272" i="75"/>
  <c r="AH272" i="75"/>
  <c r="AG272" i="75"/>
  <c r="AF272" i="75"/>
  <c r="AE272" i="75"/>
  <c r="AC272" i="75"/>
  <c r="AV272" i="75" s="1"/>
  <c r="AL271" i="75"/>
  <c r="AK271" i="75"/>
  <c r="AJ271" i="75"/>
  <c r="AI271" i="75"/>
  <c r="AH271" i="75"/>
  <c r="AG271" i="75"/>
  <c r="AF271" i="75"/>
  <c r="AE271" i="75"/>
  <c r="AC271" i="75"/>
  <c r="AW271" i="75" s="1"/>
  <c r="AL270" i="75"/>
  <c r="AK270" i="75"/>
  <c r="AJ270" i="75"/>
  <c r="AI270" i="75"/>
  <c r="AH270" i="75"/>
  <c r="AG270" i="75"/>
  <c r="AF270" i="75"/>
  <c r="AE270" i="75"/>
  <c r="AC270" i="75"/>
  <c r="AX270" i="75" s="1"/>
  <c r="AL269" i="75"/>
  <c r="AK269" i="75"/>
  <c r="AJ269" i="75"/>
  <c r="AI269" i="75"/>
  <c r="AH269" i="75"/>
  <c r="AG269" i="75"/>
  <c r="AF269" i="75"/>
  <c r="AE269" i="75"/>
  <c r="AC269" i="75"/>
  <c r="AY269" i="75" s="1"/>
  <c r="AL268" i="75"/>
  <c r="AK268" i="75"/>
  <c r="AJ268" i="75"/>
  <c r="AI268" i="75"/>
  <c r="AH268" i="75"/>
  <c r="AG268" i="75"/>
  <c r="AF268" i="75"/>
  <c r="AE268" i="75"/>
  <c r="AC268" i="75"/>
  <c r="AV268" i="75" s="1"/>
  <c r="AL267" i="75"/>
  <c r="AK267" i="75"/>
  <c r="AJ267" i="75"/>
  <c r="AI267" i="75"/>
  <c r="AH267" i="75"/>
  <c r="AG267" i="75"/>
  <c r="AF267" i="75"/>
  <c r="AE267" i="75"/>
  <c r="AC267" i="75"/>
  <c r="AW267" i="75" s="1"/>
  <c r="AL266" i="75"/>
  <c r="AK266" i="75"/>
  <c r="AJ266" i="75"/>
  <c r="AI266" i="75"/>
  <c r="AH266" i="75"/>
  <c r="AG266" i="75"/>
  <c r="AF266" i="75"/>
  <c r="AE266" i="75"/>
  <c r="AC266" i="75"/>
  <c r="AX266" i="75" s="1"/>
  <c r="AL265" i="75"/>
  <c r="AK265" i="75"/>
  <c r="AJ265" i="75"/>
  <c r="AI265" i="75"/>
  <c r="AH265" i="75"/>
  <c r="AG265" i="75"/>
  <c r="AF265" i="75"/>
  <c r="AE265" i="75"/>
  <c r="AC265" i="75"/>
  <c r="AY265" i="75" s="1"/>
  <c r="AL264" i="75"/>
  <c r="AK264" i="75"/>
  <c r="AJ264" i="75"/>
  <c r="AI264" i="75"/>
  <c r="AH264" i="75"/>
  <c r="AG264" i="75"/>
  <c r="AF264" i="75"/>
  <c r="AE264" i="75"/>
  <c r="AC264" i="75"/>
  <c r="AX264" i="75" s="1"/>
  <c r="AL263" i="75"/>
  <c r="AK263" i="75"/>
  <c r="AJ263" i="75"/>
  <c r="AI263" i="75"/>
  <c r="AH263" i="75"/>
  <c r="AG263" i="75"/>
  <c r="AF263" i="75"/>
  <c r="AE263" i="75"/>
  <c r="AC263" i="75"/>
  <c r="AV263" i="75" s="1"/>
  <c r="AL262" i="75"/>
  <c r="AK262" i="75"/>
  <c r="AJ262" i="75"/>
  <c r="AI262" i="75"/>
  <c r="AH262" i="75"/>
  <c r="AG262" i="75"/>
  <c r="AF262" i="75"/>
  <c r="AE262" i="75"/>
  <c r="AC262" i="75"/>
  <c r="AW262" i="75" s="1"/>
  <c r="AL261" i="75"/>
  <c r="AK261" i="75"/>
  <c r="AJ261" i="75"/>
  <c r="AI261" i="75"/>
  <c r="AH261" i="75"/>
  <c r="AG261" i="75"/>
  <c r="AF261" i="75"/>
  <c r="AE261" i="75"/>
  <c r="AC261" i="75"/>
  <c r="AX261" i="75" s="1"/>
  <c r="AL260" i="75"/>
  <c r="AK260" i="75"/>
  <c r="AJ260" i="75"/>
  <c r="AI260" i="75"/>
  <c r="AH260" i="75"/>
  <c r="AG260" i="75"/>
  <c r="AF260" i="75"/>
  <c r="AE260" i="75"/>
  <c r="AC260" i="75"/>
  <c r="AY260" i="75" s="1"/>
  <c r="AL259" i="75"/>
  <c r="AK259" i="75"/>
  <c r="AJ259" i="75"/>
  <c r="AI259" i="75"/>
  <c r="AH259" i="75"/>
  <c r="AG259" i="75"/>
  <c r="AF259" i="75"/>
  <c r="AE259" i="75"/>
  <c r="AC259" i="75"/>
  <c r="AV259" i="75" s="1"/>
  <c r="AL258" i="75"/>
  <c r="AK258" i="75"/>
  <c r="AJ258" i="75"/>
  <c r="AI258" i="75"/>
  <c r="AH258" i="75"/>
  <c r="AG258" i="75"/>
  <c r="AF258" i="75"/>
  <c r="AE258" i="75"/>
  <c r="AC258" i="75"/>
  <c r="AW258" i="75" s="1"/>
  <c r="AL257" i="75"/>
  <c r="AK257" i="75"/>
  <c r="AJ257" i="75"/>
  <c r="AI257" i="75"/>
  <c r="AH257" i="75"/>
  <c r="AG257" i="75"/>
  <c r="AF257" i="75"/>
  <c r="AE257" i="75"/>
  <c r="AC257" i="75"/>
  <c r="AX257" i="75" s="1"/>
  <c r="AL256" i="75"/>
  <c r="AK256" i="75"/>
  <c r="AJ256" i="75"/>
  <c r="AI256" i="75"/>
  <c r="AH256" i="75"/>
  <c r="AG256" i="75"/>
  <c r="AF256" i="75"/>
  <c r="AE256" i="75"/>
  <c r="AC256" i="75"/>
  <c r="AY256" i="75" s="1"/>
  <c r="AL255" i="75"/>
  <c r="AK255" i="75"/>
  <c r="AJ255" i="75"/>
  <c r="AI255" i="75"/>
  <c r="AH255" i="75"/>
  <c r="AG255" i="75"/>
  <c r="AF255" i="75"/>
  <c r="AE255" i="75"/>
  <c r="AC255" i="75"/>
  <c r="AV255" i="75" s="1"/>
  <c r="AL254" i="75"/>
  <c r="AK254" i="75"/>
  <c r="AJ254" i="75"/>
  <c r="AI254" i="75"/>
  <c r="AH254" i="75"/>
  <c r="AG254" i="75"/>
  <c r="AF254" i="75"/>
  <c r="AE254" i="75"/>
  <c r="AC254" i="75"/>
  <c r="AW254" i="75" s="1"/>
  <c r="AL253" i="75"/>
  <c r="AK253" i="75"/>
  <c r="AJ253" i="75"/>
  <c r="AI253" i="75"/>
  <c r="AH253" i="75"/>
  <c r="AG253" i="75"/>
  <c r="AF253" i="75"/>
  <c r="AE253" i="75"/>
  <c r="AC253" i="75"/>
  <c r="AX253" i="75" s="1"/>
  <c r="AL252" i="75"/>
  <c r="AK252" i="75"/>
  <c r="AJ252" i="75"/>
  <c r="AI252" i="75"/>
  <c r="AH252" i="75"/>
  <c r="AG252" i="75"/>
  <c r="AF252" i="75"/>
  <c r="AE252" i="75"/>
  <c r="AC252" i="75"/>
  <c r="AY252" i="75" s="1"/>
  <c r="AL251" i="75"/>
  <c r="AK251" i="75"/>
  <c r="AJ251" i="75"/>
  <c r="AI251" i="75"/>
  <c r="AH251" i="75"/>
  <c r="AG251" i="75"/>
  <c r="AF251" i="75"/>
  <c r="AE251" i="75"/>
  <c r="AC251" i="75"/>
  <c r="AV251" i="75" s="1"/>
  <c r="AL250" i="75"/>
  <c r="AK250" i="75"/>
  <c r="AJ250" i="75"/>
  <c r="AI250" i="75"/>
  <c r="AH250" i="75"/>
  <c r="AG250" i="75"/>
  <c r="AF250" i="75"/>
  <c r="AE250" i="75"/>
  <c r="AC250" i="75"/>
  <c r="AW250" i="75" s="1"/>
  <c r="AL249" i="75"/>
  <c r="AK249" i="75"/>
  <c r="AJ249" i="75"/>
  <c r="AI249" i="75"/>
  <c r="AH249" i="75"/>
  <c r="AG249" i="75"/>
  <c r="AF249" i="75"/>
  <c r="AE249" i="75"/>
  <c r="AC249" i="75"/>
  <c r="AX249" i="75" s="1"/>
  <c r="AL248" i="75"/>
  <c r="AK248" i="75"/>
  <c r="AJ248" i="75"/>
  <c r="AI248" i="75"/>
  <c r="AH248" i="75"/>
  <c r="AG248" i="75"/>
  <c r="AF248" i="75"/>
  <c r="AE248" i="75"/>
  <c r="AC248" i="75"/>
  <c r="AY248" i="75" s="1"/>
  <c r="AL247" i="75"/>
  <c r="AK247" i="75"/>
  <c r="AJ247" i="75"/>
  <c r="AI247" i="75"/>
  <c r="AH247" i="75"/>
  <c r="AG247" i="75"/>
  <c r="AF247" i="75"/>
  <c r="AE247" i="75"/>
  <c r="AC247" i="75"/>
  <c r="AV247" i="75" s="1"/>
  <c r="AL242" i="75"/>
  <c r="AK242" i="75"/>
  <c r="AJ242" i="75"/>
  <c r="AI242" i="75"/>
  <c r="AH242" i="75"/>
  <c r="AG242" i="75"/>
  <c r="AF242" i="75"/>
  <c r="AE242" i="75"/>
  <c r="AC242" i="75"/>
  <c r="AZ242" i="75" s="1"/>
  <c r="AL241" i="75"/>
  <c r="AK241" i="75"/>
  <c r="AJ241" i="75"/>
  <c r="AI241" i="75"/>
  <c r="AH241" i="75"/>
  <c r="AG241" i="75"/>
  <c r="AF241" i="75"/>
  <c r="AE241" i="75"/>
  <c r="AC241" i="75"/>
  <c r="AW241" i="75" s="1"/>
  <c r="AL240" i="75"/>
  <c r="AK240" i="75"/>
  <c r="AJ240" i="75"/>
  <c r="AI240" i="75"/>
  <c r="AH240" i="75"/>
  <c r="AG240" i="75"/>
  <c r="AF240" i="75"/>
  <c r="AE240" i="75"/>
  <c r="AC240" i="75"/>
  <c r="BB240" i="75" s="1"/>
  <c r="AL239" i="75"/>
  <c r="AK239" i="75"/>
  <c r="AJ239" i="75"/>
  <c r="AI239" i="75"/>
  <c r="AH239" i="75"/>
  <c r="AG239" i="75"/>
  <c r="AF239" i="75"/>
  <c r="AE239" i="75"/>
  <c r="AC239" i="75"/>
  <c r="AY239" i="75" s="1"/>
  <c r="AL238" i="75"/>
  <c r="AK238" i="75"/>
  <c r="AJ238" i="75"/>
  <c r="AI238" i="75"/>
  <c r="AH238" i="75"/>
  <c r="AG238" i="75"/>
  <c r="AF238" i="75"/>
  <c r="AE238" i="75"/>
  <c r="AC238" i="75"/>
  <c r="AV238" i="75" s="1"/>
  <c r="AL237" i="75"/>
  <c r="AK237" i="75"/>
  <c r="AJ237" i="75"/>
  <c r="AI237" i="75"/>
  <c r="AH237" i="75"/>
  <c r="AG237" i="75"/>
  <c r="AF237" i="75"/>
  <c r="AE237" i="75"/>
  <c r="AC237" i="75"/>
  <c r="BA237" i="75" s="1"/>
  <c r="AL236" i="75"/>
  <c r="AK236" i="75"/>
  <c r="AJ236" i="75"/>
  <c r="AI236" i="75"/>
  <c r="AH236" i="75"/>
  <c r="AG236" i="75"/>
  <c r="AF236" i="75"/>
  <c r="AE236" i="75"/>
  <c r="AC236" i="75"/>
  <c r="AX236" i="75" s="1"/>
  <c r="AL235" i="75"/>
  <c r="AK235" i="75"/>
  <c r="AJ235" i="75"/>
  <c r="AI235" i="75"/>
  <c r="AH235" i="75"/>
  <c r="AG235" i="75"/>
  <c r="AF235" i="75"/>
  <c r="AE235" i="75"/>
  <c r="AC235" i="75"/>
  <c r="BC235" i="75" s="1"/>
  <c r="AL234" i="75"/>
  <c r="AK234" i="75"/>
  <c r="AJ234" i="75"/>
  <c r="AI234" i="75"/>
  <c r="AH234" i="75"/>
  <c r="AG234" i="75"/>
  <c r="AF234" i="75"/>
  <c r="AE234" i="75"/>
  <c r="AC234" i="75"/>
  <c r="AZ234" i="75" s="1"/>
  <c r="AL233" i="75"/>
  <c r="AK233" i="75"/>
  <c r="AJ233" i="75"/>
  <c r="AI233" i="75"/>
  <c r="AH233" i="75"/>
  <c r="AG233" i="75"/>
  <c r="AF233" i="75"/>
  <c r="AE233" i="75"/>
  <c r="AC233" i="75"/>
  <c r="AW233" i="75" s="1"/>
  <c r="AL232" i="75"/>
  <c r="AK232" i="75"/>
  <c r="AJ232" i="75"/>
  <c r="AI232" i="75"/>
  <c r="AH232" i="75"/>
  <c r="AG232" i="75"/>
  <c r="AF232" i="75"/>
  <c r="AE232" i="75"/>
  <c r="AC232" i="75"/>
  <c r="BB232" i="75" s="1"/>
  <c r="AL231" i="75"/>
  <c r="AK231" i="75"/>
  <c r="AJ231" i="75"/>
  <c r="AI231" i="75"/>
  <c r="AH231" i="75"/>
  <c r="AG231" i="75"/>
  <c r="AF231" i="75"/>
  <c r="AE231" i="75"/>
  <c r="AC231" i="75"/>
  <c r="AY231" i="75" s="1"/>
  <c r="AL230" i="75"/>
  <c r="AK230" i="75"/>
  <c r="AJ230" i="75"/>
  <c r="AI230" i="75"/>
  <c r="AH230" i="75"/>
  <c r="AG230" i="75"/>
  <c r="AF230" i="75"/>
  <c r="AE230" i="75"/>
  <c r="AC230" i="75"/>
  <c r="AV230" i="75" s="1"/>
  <c r="AL229" i="75"/>
  <c r="AK229" i="75"/>
  <c r="AJ229" i="75"/>
  <c r="AI229" i="75"/>
  <c r="AH229" i="75"/>
  <c r="AG229" i="75"/>
  <c r="AF229" i="75"/>
  <c r="AE229" i="75"/>
  <c r="AC229" i="75"/>
  <c r="BA229" i="75" s="1"/>
  <c r="AL228" i="75"/>
  <c r="AK228" i="75"/>
  <c r="AJ228" i="75"/>
  <c r="AI228" i="75"/>
  <c r="AH228" i="75"/>
  <c r="AG228" i="75"/>
  <c r="AF228" i="75"/>
  <c r="AE228" i="75"/>
  <c r="AC228" i="75"/>
  <c r="AX228" i="75" s="1"/>
  <c r="AL227" i="75"/>
  <c r="AK227" i="75"/>
  <c r="AJ227" i="75"/>
  <c r="AI227" i="75"/>
  <c r="AH227" i="75"/>
  <c r="AG227" i="75"/>
  <c r="AF227" i="75"/>
  <c r="AE227" i="75"/>
  <c r="AC227" i="75"/>
  <c r="AL226" i="75"/>
  <c r="AK226" i="75"/>
  <c r="AJ226" i="75"/>
  <c r="AI226" i="75"/>
  <c r="AH226" i="75"/>
  <c r="AG226" i="75"/>
  <c r="AF226" i="75"/>
  <c r="AE226" i="75"/>
  <c r="AC226" i="75"/>
  <c r="AV226" i="75" s="1"/>
  <c r="AL225" i="75"/>
  <c r="AK225" i="75"/>
  <c r="AJ225" i="75"/>
  <c r="AI225" i="75"/>
  <c r="AH225" i="75"/>
  <c r="AG225" i="75"/>
  <c r="AF225" i="75"/>
  <c r="AE225" i="75"/>
  <c r="AC225" i="75"/>
  <c r="AL224" i="75"/>
  <c r="AK224" i="75"/>
  <c r="AJ224" i="75"/>
  <c r="AI224" i="75"/>
  <c r="AH224" i="75"/>
  <c r="AG224" i="75"/>
  <c r="AF224" i="75"/>
  <c r="AE224" i="75"/>
  <c r="AC224" i="75"/>
  <c r="AX224" i="75" s="1"/>
  <c r="AL223" i="75"/>
  <c r="AK223" i="75"/>
  <c r="AJ223" i="75"/>
  <c r="AI223" i="75"/>
  <c r="AH223" i="75"/>
  <c r="AG223" i="75"/>
  <c r="AF223" i="75"/>
  <c r="AE223" i="75"/>
  <c r="AC223" i="75"/>
  <c r="AL222" i="75"/>
  <c r="AK222" i="75"/>
  <c r="AJ222" i="75"/>
  <c r="AI222" i="75"/>
  <c r="AH222" i="75"/>
  <c r="AG222" i="75"/>
  <c r="AF222" i="75"/>
  <c r="AE222" i="75"/>
  <c r="AC222" i="75"/>
  <c r="AV222" i="75" s="1"/>
  <c r="AL221" i="75"/>
  <c r="AK221" i="75"/>
  <c r="AJ221" i="75"/>
  <c r="AI221" i="75"/>
  <c r="AH221" i="75"/>
  <c r="AG221" i="75"/>
  <c r="AF221" i="75"/>
  <c r="AE221" i="75"/>
  <c r="AC221" i="75"/>
  <c r="AW221" i="75" s="1"/>
  <c r="AL220" i="75"/>
  <c r="AK220" i="75"/>
  <c r="AJ220" i="75"/>
  <c r="AI220" i="75"/>
  <c r="AH220" i="75"/>
  <c r="AG220" i="75"/>
  <c r="AF220" i="75"/>
  <c r="AE220" i="75"/>
  <c r="AC220" i="75"/>
  <c r="AX220" i="75" s="1"/>
  <c r="AL219" i="75"/>
  <c r="AK219" i="75"/>
  <c r="AJ219" i="75"/>
  <c r="AI219" i="75"/>
  <c r="AH219" i="75"/>
  <c r="AG219" i="75"/>
  <c r="AF219" i="75"/>
  <c r="AE219" i="75"/>
  <c r="AC219" i="75"/>
  <c r="AY219" i="75" s="1"/>
  <c r="AL218" i="75"/>
  <c r="AK218" i="75"/>
  <c r="AJ218" i="75"/>
  <c r="AI218" i="75"/>
  <c r="AH218" i="75"/>
  <c r="AG218" i="75"/>
  <c r="AF218" i="75"/>
  <c r="AE218" i="75"/>
  <c r="AC218" i="75"/>
  <c r="AZ218" i="75" s="1"/>
  <c r="AL217" i="75"/>
  <c r="AK217" i="75"/>
  <c r="AJ217" i="75"/>
  <c r="AI217" i="75"/>
  <c r="AH217" i="75"/>
  <c r="AG217" i="75"/>
  <c r="AF217" i="75"/>
  <c r="AE217" i="75"/>
  <c r="AC217" i="75"/>
  <c r="BA217" i="75" s="1"/>
  <c r="AL216" i="75"/>
  <c r="AK216" i="75"/>
  <c r="AJ216" i="75"/>
  <c r="AI216" i="75"/>
  <c r="AH216" i="75"/>
  <c r="AG216" i="75"/>
  <c r="AF216" i="75"/>
  <c r="AE216" i="75"/>
  <c r="AC216" i="75"/>
  <c r="BB216" i="75" s="1"/>
  <c r="AL215" i="75"/>
  <c r="AK215" i="75"/>
  <c r="AJ215" i="75"/>
  <c r="AI215" i="75"/>
  <c r="AH215" i="75"/>
  <c r="AG215" i="75"/>
  <c r="AF215" i="75"/>
  <c r="AE215" i="75"/>
  <c r="AC215" i="75"/>
  <c r="BC215" i="75" s="1"/>
  <c r="AL214" i="75"/>
  <c r="AK214" i="75"/>
  <c r="AJ214" i="75"/>
  <c r="AI214" i="75"/>
  <c r="AH214" i="75"/>
  <c r="AG214" i="75"/>
  <c r="AF214" i="75"/>
  <c r="AE214" i="75"/>
  <c r="AC214" i="75"/>
  <c r="BD214" i="75" s="1"/>
  <c r="AL213" i="75"/>
  <c r="AK213" i="75"/>
  <c r="AJ213" i="75"/>
  <c r="AI213" i="75"/>
  <c r="AH213" i="75"/>
  <c r="AG213" i="75"/>
  <c r="AF213" i="75"/>
  <c r="AE213" i="75"/>
  <c r="AC213" i="75"/>
  <c r="AL212" i="75"/>
  <c r="AK212" i="75"/>
  <c r="AJ212" i="75"/>
  <c r="AI212" i="75"/>
  <c r="AH212" i="75"/>
  <c r="AG212" i="75"/>
  <c r="AF212" i="75"/>
  <c r="AE212" i="75"/>
  <c r="AC212" i="75"/>
  <c r="BD212" i="75" s="1"/>
  <c r="AL211" i="75"/>
  <c r="AK211" i="75"/>
  <c r="AJ211" i="75"/>
  <c r="AI211" i="75"/>
  <c r="AH211" i="75"/>
  <c r="AG211" i="75"/>
  <c r="AF211" i="75"/>
  <c r="AE211" i="75"/>
  <c r="AC211" i="75"/>
  <c r="BB211" i="75" s="1"/>
  <c r="AL210" i="75"/>
  <c r="AK210" i="75"/>
  <c r="AJ210" i="75"/>
  <c r="AI210" i="75"/>
  <c r="AH210" i="75"/>
  <c r="AG210" i="75"/>
  <c r="AF210" i="75"/>
  <c r="AE210" i="75"/>
  <c r="AC210" i="75"/>
  <c r="AZ210" i="75" s="1"/>
  <c r="AL209" i="75"/>
  <c r="AK209" i="75"/>
  <c r="AJ209" i="75"/>
  <c r="AI209" i="75"/>
  <c r="AH209" i="75"/>
  <c r="AG209" i="75"/>
  <c r="AF209" i="75"/>
  <c r="AE209" i="75"/>
  <c r="AC209" i="75"/>
  <c r="AY209" i="75" s="1"/>
  <c r="AL208" i="75"/>
  <c r="AK208" i="75"/>
  <c r="AJ208" i="75"/>
  <c r="AI208" i="75"/>
  <c r="AH208" i="75"/>
  <c r="AG208" i="75"/>
  <c r="AF208" i="75"/>
  <c r="AE208" i="75"/>
  <c r="AC208" i="75"/>
  <c r="AW208" i="75" s="1"/>
  <c r="AL207" i="75"/>
  <c r="AK207" i="75"/>
  <c r="AJ207" i="75"/>
  <c r="AI207" i="75"/>
  <c r="AH207" i="75"/>
  <c r="AG207" i="75"/>
  <c r="AF207" i="75"/>
  <c r="AE207" i="75"/>
  <c r="AC207" i="75"/>
  <c r="AL206" i="75"/>
  <c r="AK206" i="75"/>
  <c r="AJ206" i="75"/>
  <c r="AI206" i="75"/>
  <c r="AH206" i="75"/>
  <c r="AG206" i="75"/>
  <c r="AF206" i="75"/>
  <c r="AE206" i="75"/>
  <c r="AC206" i="75"/>
  <c r="AY206" i="75" s="1"/>
  <c r="AL205" i="75"/>
  <c r="AK205" i="75"/>
  <c r="AJ205" i="75"/>
  <c r="AI205" i="75"/>
  <c r="AH205" i="75"/>
  <c r="AG205" i="75"/>
  <c r="AF205" i="75"/>
  <c r="AE205" i="75"/>
  <c r="AC205" i="75"/>
  <c r="AL204" i="75"/>
  <c r="AK204" i="75"/>
  <c r="AJ204" i="75"/>
  <c r="AI204" i="75"/>
  <c r="AH204" i="75"/>
  <c r="AG204" i="75"/>
  <c r="AF204" i="75"/>
  <c r="AE204" i="75"/>
  <c r="AC204" i="75"/>
  <c r="AV204" i="75" s="1"/>
  <c r="AL203" i="75"/>
  <c r="AK203" i="75"/>
  <c r="AJ203" i="75"/>
  <c r="AI203" i="75"/>
  <c r="AH203" i="75"/>
  <c r="AG203" i="75"/>
  <c r="AF203" i="75"/>
  <c r="AE203" i="75"/>
  <c r="AC203" i="75"/>
  <c r="AL202" i="75"/>
  <c r="AK202" i="75"/>
  <c r="AJ202" i="75"/>
  <c r="AI202" i="75"/>
  <c r="AH202" i="75"/>
  <c r="AG202" i="75"/>
  <c r="AF202" i="75"/>
  <c r="AE202" i="75"/>
  <c r="AC202" i="75"/>
  <c r="AX202" i="75" s="1"/>
  <c r="AL201" i="75"/>
  <c r="AK201" i="75"/>
  <c r="AJ201" i="75"/>
  <c r="AI201" i="75"/>
  <c r="AH201" i="75"/>
  <c r="AG201" i="75"/>
  <c r="AF201" i="75"/>
  <c r="AE201" i="75"/>
  <c r="AC201" i="75"/>
  <c r="AL200" i="75"/>
  <c r="AK200" i="75"/>
  <c r="AJ200" i="75"/>
  <c r="AI200" i="75"/>
  <c r="AH200" i="75"/>
  <c r="AG200" i="75"/>
  <c r="AF200" i="75"/>
  <c r="AE200" i="75"/>
  <c r="AC200" i="75"/>
  <c r="AL199" i="75"/>
  <c r="AK199" i="75"/>
  <c r="AJ199" i="75"/>
  <c r="AI199" i="75"/>
  <c r="AH199" i="75"/>
  <c r="AG199" i="75"/>
  <c r="AF199" i="75"/>
  <c r="AE199" i="75"/>
  <c r="AC199" i="75"/>
  <c r="BC199" i="75" s="1"/>
  <c r="AL198" i="75"/>
  <c r="AK198" i="75"/>
  <c r="AJ198" i="75"/>
  <c r="AI198" i="75"/>
  <c r="AH198" i="75"/>
  <c r="AG198" i="75"/>
  <c r="AF198" i="75"/>
  <c r="AE198" i="75"/>
  <c r="AC198" i="75"/>
  <c r="BB198" i="75" s="1"/>
  <c r="AL197" i="75"/>
  <c r="AK197" i="75"/>
  <c r="AJ197" i="75"/>
  <c r="AI197" i="75"/>
  <c r="AH197" i="75"/>
  <c r="AG197" i="75"/>
  <c r="AF197" i="75"/>
  <c r="AE197" i="75"/>
  <c r="AC197" i="75"/>
  <c r="AZ197" i="75" s="1"/>
  <c r="AL196" i="75"/>
  <c r="AK196" i="75"/>
  <c r="AJ196" i="75"/>
  <c r="AI196" i="75"/>
  <c r="AH196" i="75"/>
  <c r="AG196" i="75"/>
  <c r="AF196" i="75"/>
  <c r="AE196" i="75"/>
  <c r="AC196" i="75"/>
  <c r="AX196" i="75" s="1"/>
  <c r="AL195" i="75"/>
  <c r="AK195" i="75"/>
  <c r="AJ195" i="75"/>
  <c r="AI195" i="75"/>
  <c r="AH195" i="75"/>
  <c r="AG195" i="75"/>
  <c r="AF195" i="75"/>
  <c r="AE195" i="75"/>
  <c r="AC195" i="75"/>
  <c r="AW195" i="75" s="1"/>
  <c r="AL194" i="75"/>
  <c r="AK194" i="75"/>
  <c r="AJ194" i="75"/>
  <c r="AI194" i="75"/>
  <c r="AH194" i="75"/>
  <c r="AG194" i="75"/>
  <c r="AF194" i="75"/>
  <c r="AE194" i="75"/>
  <c r="AC194" i="75"/>
  <c r="AZ194" i="75" s="1"/>
  <c r="AL193" i="75"/>
  <c r="AK193" i="75"/>
  <c r="AJ193" i="75"/>
  <c r="AI193" i="75"/>
  <c r="AH193" i="75"/>
  <c r="AG193" i="75"/>
  <c r="AF193" i="75"/>
  <c r="AE193" i="75"/>
  <c r="AC193" i="75"/>
  <c r="AL192" i="75"/>
  <c r="AK192" i="75"/>
  <c r="AJ192" i="75"/>
  <c r="AI192" i="75"/>
  <c r="AH192" i="75"/>
  <c r="AG192" i="75"/>
  <c r="AF192" i="75"/>
  <c r="AE192" i="75"/>
  <c r="AC192" i="75"/>
  <c r="AW192" i="75" s="1"/>
  <c r="AL191" i="75"/>
  <c r="AK191" i="75"/>
  <c r="AJ191" i="75"/>
  <c r="AI191" i="75"/>
  <c r="AH191" i="75"/>
  <c r="AG191" i="75"/>
  <c r="AF191" i="75"/>
  <c r="AE191" i="75"/>
  <c r="AC191" i="75"/>
  <c r="AL190" i="75"/>
  <c r="AK190" i="75"/>
  <c r="AJ190" i="75"/>
  <c r="AI190" i="75"/>
  <c r="AH190" i="75"/>
  <c r="AG190" i="75"/>
  <c r="AF190" i="75"/>
  <c r="AE190" i="75"/>
  <c r="AC190" i="75"/>
  <c r="AY190" i="75" s="1"/>
  <c r="AL189" i="75"/>
  <c r="AK189" i="75"/>
  <c r="AJ189" i="75"/>
  <c r="AI189" i="75"/>
  <c r="AH189" i="75"/>
  <c r="AG189" i="75"/>
  <c r="AF189" i="75"/>
  <c r="AE189" i="75"/>
  <c r="AC189" i="75"/>
  <c r="AL188" i="75"/>
  <c r="AK188" i="75"/>
  <c r="AJ188" i="75"/>
  <c r="AI188" i="75"/>
  <c r="AH188" i="75"/>
  <c r="AG188" i="75"/>
  <c r="AF188" i="75"/>
  <c r="AE188" i="75"/>
  <c r="AC188" i="75"/>
  <c r="AV188" i="75" s="1"/>
  <c r="AL187" i="75"/>
  <c r="AK187" i="75"/>
  <c r="AJ187" i="75"/>
  <c r="AI187" i="75"/>
  <c r="AH187" i="75"/>
  <c r="AG187" i="75"/>
  <c r="AF187" i="75"/>
  <c r="AE187" i="75"/>
  <c r="AC187" i="75"/>
  <c r="AL186" i="75"/>
  <c r="AK186" i="75"/>
  <c r="AJ186" i="75"/>
  <c r="AI186" i="75"/>
  <c r="AH186" i="75"/>
  <c r="AG186" i="75"/>
  <c r="AF186" i="75"/>
  <c r="AE186" i="75"/>
  <c r="AC186" i="75"/>
  <c r="BC186" i="75" s="1"/>
  <c r="AL185" i="75"/>
  <c r="AK185" i="75"/>
  <c r="AJ185" i="75"/>
  <c r="AI185" i="75"/>
  <c r="AH185" i="75"/>
  <c r="AG185" i="75"/>
  <c r="AF185" i="75"/>
  <c r="AE185" i="75"/>
  <c r="AC185" i="75"/>
  <c r="BA185" i="75" s="1"/>
  <c r="AL184" i="75"/>
  <c r="AK184" i="75"/>
  <c r="AJ184" i="75"/>
  <c r="AI184" i="75"/>
  <c r="AH184" i="75"/>
  <c r="AG184" i="75"/>
  <c r="AF184" i="75"/>
  <c r="AE184" i="75"/>
  <c r="AC184" i="75"/>
  <c r="AZ184" i="75" s="1"/>
  <c r="AL183" i="75"/>
  <c r="AK183" i="75"/>
  <c r="AJ183" i="75"/>
  <c r="AI183" i="75"/>
  <c r="AH183" i="75"/>
  <c r="AG183" i="75"/>
  <c r="AF183" i="75"/>
  <c r="AE183" i="75"/>
  <c r="AC183" i="75"/>
  <c r="AX183" i="75" s="1"/>
  <c r="AL182" i="75"/>
  <c r="AK182" i="75"/>
  <c r="AJ182" i="75"/>
  <c r="AI182" i="75"/>
  <c r="AH182" i="75"/>
  <c r="AG182" i="75"/>
  <c r="AF182" i="75"/>
  <c r="AE182" i="75"/>
  <c r="AC182" i="75"/>
  <c r="AV182" i="75" s="1"/>
  <c r="AL181" i="75"/>
  <c r="AK181" i="75"/>
  <c r="AJ181" i="75"/>
  <c r="AI181" i="75"/>
  <c r="AH181" i="75"/>
  <c r="AG181" i="75"/>
  <c r="AF181" i="75"/>
  <c r="AE181" i="75"/>
  <c r="AC181" i="75"/>
  <c r="AL180" i="75"/>
  <c r="AK180" i="75"/>
  <c r="AJ180" i="75"/>
  <c r="AI180" i="75"/>
  <c r="AH180" i="75"/>
  <c r="AG180" i="75"/>
  <c r="AF180" i="75"/>
  <c r="AE180" i="75"/>
  <c r="AC180" i="75"/>
  <c r="AX180" i="75" s="1"/>
  <c r="AL179" i="75"/>
  <c r="AK179" i="75"/>
  <c r="AJ179" i="75"/>
  <c r="AI179" i="75"/>
  <c r="AH179" i="75"/>
  <c r="AG179" i="75"/>
  <c r="AF179" i="75"/>
  <c r="AE179" i="75"/>
  <c r="AC179" i="75"/>
  <c r="AL178" i="75"/>
  <c r="AK178" i="75"/>
  <c r="AJ178" i="75"/>
  <c r="AI178" i="75"/>
  <c r="AH178" i="75"/>
  <c r="AG178" i="75"/>
  <c r="AF178" i="75"/>
  <c r="AE178" i="75"/>
  <c r="AC178" i="75"/>
  <c r="AV178" i="75" s="1"/>
  <c r="AL177" i="75"/>
  <c r="AK177" i="75"/>
  <c r="AJ177" i="75"/>
  <c r="AI177" i="75"/>
  <c r="AH177" i="75"/>
  <c r="AG177" i="75"/>
  <c r="AF177" i="75"/>
  <c r="AE177" i="75"/>
  <c r="AC177" i="75"/>
  <c r="AL176" i="75"/>
  <c r="AK176" i="75"/>
  <c r="AJ176" i="75"/>
  <c r="AI176" i="75"/>
  <c r="AH176" i="75"/>
  <c r="AG176" i="75"/>
  <c r="AF176" i="75"/>
  <c r="AE176" i="75"/>
  <c r="AC176" i="75"/>
  <c r="AL175" i="75"/>
  <c r="AK175" i="75"/>
  <c r="AJ175" i="75"/>
  <c r="AI175" i="75"/>
  <c r="AH175" i="75"/>
  <c r="AG175" i="75"/>
  <c r="AF175" i="75"/>
  <c r="AE175" i="75"/>
  <c r="AC175" i="75"/>
  <c r="AL174" i="75"/>
  <c r="AK174" i="75"/>
  <c r="AJ174" i="75"/>
  <c r="AI174" i="75"/>
  <c r="AH174" i="75"/>
  <c r="AG174" i="75"/>
  <c r="AF174" i="75"/>
  <c r="AE174" i="75"/>
  <c r="AC174" i="75"/>
  <c r="AL173" i="75"/>
  <c r="AK173" i="75"/>
  <c r="AJ173" i="75"/>
  <c r="AI173" i="75"/>
  <c r="AH173" i="75"/>
  <c r="AG173" i="75"/>
  <c r="AF173" i="75"/>
  <c r="AE173" i="75"/>
  <c r="AC173" i="75"/>
  <c r="AZ173" i="75" s="1"/>
  <c r="AL172" i="75"/>
  <c r="AK172" i="75"/>
  <c r="AJ172" i="75"/>
  <c r="AI172" i="75"/>
  <c r="AH172" i="75"/>
  <c r="AG172" i="75"/>
  <c r="AF172" i="75"/>
  <c r="AE172" i="75"/>
  <c r="AC172" i="75"/>
  <c r="AX172" i="75" s="1"/>
  <c r="AL171" i="75"/>
  <c r="AK171" i="75"/>
  <c r="AJ171" i="75"/>
  <c r="AI171" i="75"/>
  <c r="AH171" i="75"/>
  <c r="AG171" i="75"/>
  <c r="AF171" i="75"/>
  <c r="AE171" i="75"/>
  <c r="AC171" i="75"/>
  <c r="AL170" i="75"/>
  <c r="AK170" i="75"/>
  <c r="AJ170" i="75"/>
  <c r="AI170" i="75"/>
  <c r="AH170" i="75"/>
  <c r="AG170" i="75"/>
  <c r="AF170" i="75"/>
  <c r="AE170" i="75"/>
  <c r="AC170" i="75"/>
  <c r="AL169" i="75"/>
  <c r="AK169" i="75"/>
  <c r="AJ169" i="75"/>
  <c r="AI169" i="75"/>
  <c r="AH169" i="75"/>
  <c r="AG169" i="75"/>
  <c r="AF169" i="75"/>
  <c r="AE169" i="75"/>
  <c r="AC169" i="75"/>
  <c r="AL168" i="75"/>
  <c r="AK168" i="75"/>
  <c r="AJ168" i="75"/>
  <c r="AI168" i="75"/>
  <c r="AH168" i="75"/>
  <c r="AG168" i="75"/>
  <c r="AF168" i="75"/>
  <c r="AE168" i="75"/>
  <c r="AC168" i="75"/>
  <c r="BB168" i="75" s="1"/>
  <c r="AL167" i="75"/>
  <c r="AK167" i="75"/>
  <c r="AJ167" i="75"/>
  <c r="AI167" i="75"/>
  <c r="AH167" i="75"/>
  <c r="AG167" i="75"/>
  <c r="AF167" i="75"/>
  <c r="AE167" i="75"/>
  <c r="AC167" i="75"/>
  <c r="BA167" i="75" s="1"/>
  <c r="AL166" i="75"/>
  <c r="AK166" i="75"/>
  <c r="AJ166" i="75"/>
  <c r="AI166" i="75"/>
  <c r="AH166" i="75"/>
  <c r="AG166" i="75"/>
  <c r="AF166" i="75"/>
  <c r="AE166" i="75"/>
  <c r="AC166" i="75"/>
  <c r="AY166" i="75" s="1"/>
  <c r="AL165" i="75"/>
  <c r="AK165" i="75"/>
  <c r="AJ165" i="75"/>
  <c r="AI165" i="75"/>
  <c r="AH165" i="75"/>
  <c r="AG165" i="75"/>
  <c r="AF165" i="75"/>
  <c r="AE165" i="75"/>
  <c r="AC165" i="75"/>
  <c r="AL164" i="75"/>
  <c r="AK164" i="75"/>
  <c r="AJ164" i="75"/>
  <c r="AI164" i="75"/>
  <c r="AH164" i="75"/>
  <c r="AG164" i="75"/>
  <c r="AF164" i="75"/>
  <c r="AE164" i="75"/>
  <c r="AC164" i="75"/>
  <c r="AV164" i="75" s="1"/>
  <c r="AL163" i="75"/>
  <c r="AK163" i="75"/>
  <c r="AJ163" i="75"/>
  <c r="AI163" i="75"/>
  <c r="AH163" i="75"/>
  <c r="AG163" i="75"/>
  <c r="AF163" i="75"/>
  <c r="AE163" i="75"/>
  <c r="AC163" i="75"/>
  <c r="AL162" i="75"/>
  <c r="AK162" i="75"/>
  <c r="AJ162" i="75"/>
  <c r="AI162" i="75"/>
  <c r="AH162" i="75"/>
  <c r="AG162" i="75"/>
  <c r="AF162" i="75"/>
  <c r="AE162" i="75"/>
  <c r="AC162" i="75"/>
  <c r="BC162" i="75" s="1"/>
  <c r="AL161" i="75"/>
  <c r="AK161" i="75"/>
  <c r="AJ161" i="75"/>
  <c r="AI161" i="75"/>
  <c r="AH161" i="75"/>
  <c r="AG161" i="75"/>
  <c r="AF161" i="75"/>
  <c r="AE161" i="75"/>
  <c r="AC161" i="75"/>
  <c r="AL160" i="75"/>
  <c r="AK160" i="75"/>
  <c r="AJ160" i="75"/>
  <c r="AI160" i="75"/>
  <c r="AH160" i="75"/>
  <c r="AG160" i="75"/>
  <c r="AF160" i="75"/>
  <c r="AE160" i="75"/>
  <c r="AC160" i="75"/>
  <c r="AL159" i="75"/>
  <c r="AK159" i="75"/>
  <c r="AJ159" i="75"/>
  <c r="AI159" i="75"/>
  <c r="AH159" i="75"/>
  <c r="AG159" i="75"/>
  <c r="AF159" i="75"/>
  <c r="AE159" i="75"/>
  <c r="AC159" i="75"/>
  <c r="AX159" i="75" s="1"/>
  <c r="AL158" i="75"/>
  <c r="AK158" i="75"/>
  <c r="AJ158" i="75"/>
  <c r="AI158" i="75"/>
  <c r="AH158" i="75"/>
  <c r="AG158" i="75"/>
  <c r="AF158" i="75"/>
  <c r="AE158" i="75"/>
  <c r="AC158" i="75"/>
  <c r="AV158" i="75" s="1"/>
  <c r="AL157" i="75"/>
  <c r="AK157" i="75"/>
  <c r="AJ157" i="75"/>
  <c r="AI157" i="75"/>
  <c r="AH157" i="75"/>
  <c r="AG157" i="75"/>
  <c r="AF157" i="75"/>
  <c r="AE157" i="75"/>
  <c r="AC157" i="75"/>
  <c r="AL156" i="75"/>
  <c r="AK156" i="75"/>
  <c r="AJ156" i="75"/>
  <c r="AI156" i="75"/>
  <c r="AH156" i="75"/>
  <c r="AG156" i="75"/>
  <c r="AF156" i="75"/>
  <c r="AE156" i="75"/>
  <c r="AC156" i="75"/>
  <c r="BD156" i="75" s="1"/>
  <c r="AL155" i="75"/>
  <c r="AK155" i="75"/>
  <c r="AJ155" i="75"/>
  <c r="AI155" i="75"/>
  <c r="AH155" i="75"/>
  <c r="AG155" i="75"/>
  <c r="AF155" i="75"/>
  <c r="AE155" i="75"/>
  <c r="AC155" i="75"/>
  <c r="AL154" i="75"/>
  <c r="AK154" i="75"/>
  <c r="AJ154" i="75"/>
  <c r="AI154" i="75"/>
  <c r="AH154" i="75"/>
  <c r="AG154" i="75"/>
  <c r="AF154" i="75"/>
  <c r="AE154" i="75"/>
  <c r="AC154" i="75"/>
  <c r="AZ154" i="75" s="1"/>
  <c r="AL153" i="75"/>
  <c r="AK153" i="75"/>
  <c r="AJ153" i="75"/>
  <c r="AI153" i="75"/>
  <c r="AH153" i="75"/>
  <c r="AG153" i="75"/>
  <c r="AF153" i="75"/>
  <c r="AE153" i="75"/>
  <c r="AC153" i="75"/>
  <c r="AL152" i="75"/>
  <c r="AK152" i="75"/>
  <c r="AJ152" i="75"/>
  <c r="AI152" i="75"/>
  <c r="AH152" i="75"/>
  <c r="AG152" i="75"/>
  <c r="AF152" i="75"/>
  <c r="AE152" i="75"/>
  <c r="AC152" i="75"/>
  <c r="AW152" i="75" s="1"/>
  <c r="AL151" i="75"/>
  <c r="AK151" i="75"/>
  <c r="AJ151" i="75"/>
  <c r="AI151" i="75"/>
  <c r="AH151" i="75"/>
  <c r="AG151" i="75"/>
  <c r="AF151" i="75"/>
  <c r="AE151" i="75"/>
  <c r="AC151" i="75"/>
  <c r="AL150" i="75"/>
  <c r="AK150" i="75"/>
  <c r="AJ150" i="75"/>
  <c r="AI150" i="75"/>
  <c r="AH150" i="75"/>
  <c r="AG150" i="75"/>
  <c r="AF150" i="75"/>
  <c r="AE150" i="75"/>
  <c r="AC150" i="75"/>
  <c r="AL149" i="75"/>
  <c r="AK149" i="75"/>
  <c r="AJ149" i="75"/>
  <c r="AI149" i="75"/>
  <c r="AH149" i="75"/>
  <c r="AG149" i="75"/>
  <c r="AF149" i="75"/>
  <c r="AE149" i="75"/>
  <c r="AC149" i="75"/>
  <c r="BC149" i="75" s="1"/>
  <c r="AL148" i="75"/>
  <c r="AK148" i="75"/>
  <c r="AJ148" i="75"/>
  <c r="AI148" i="75"/>
  <c r="AH148" i="75"/>
  <c r="AG148" i="75"/>
  <c r="AF148" i="75"/>
  <c r="AE148" i="75"/>
  <c r="AC148" i="75"/>
  <c r="BA148" i="75" s="1"/>
  <c r="AL147" i="75"/>
  <c r="AK147" i="75"/>
  <c r="AJ147" i="75"/>
  <c r="AI147" i="75"/>
  <c r="AH147" i="75"/>
  <c r="AG147" i="75"/>
  <c r="AF147" i="75"/>
  <c r="AE147" i="75"/>
  <c r="AC147" i="75"/>
  <c r="AL146" i="75"/>
  <c r="AK146" i="75"/>
  <c r="AJ146" i="75"/>
  <c r="AI146" i="75"/>
  <c r="AH146" i="75"/>
  <c r="AG146" i="75"/>
  <c r="AF146" i="75"/>
  <c r="AE146" i="75"/>
  <c r="AC146" i="75"/>
  <c r="AL145" i="75"/>
  <c r="AK145" i="75"/>
  <c r="AJ145" i="75"/>
  <c r="AI145" i="75"/>
  <c r="AH145" i="75"/>
  <c r="AG145" i="75"/>
  <c r="AF145" i="75"/>
  <c r="AE145" i="75"/>
  <c r="AC145" i="75"/>
  <c r="AV145" i="75" s="1"/>
  <c r="AL144" i="75"/>
  <c r="AK144" i="75"/>
  <c r="AJ144" i="75"/>
  <c r="AI144" i="75"/>
  <c r="AH144" i="75"/>
  <c r="AG144" i="75"/>
  <c r="AF144" i="75"/>
  <c r="AE144" i="75"/>
  <c r="AC144" i="75"/>
  <c r="AL143" i="75"/>
  <c r="AK143" i="75"/>
  <c r="AJ143" i="75"/>
  <c r="AI143" i="75"/>
  <c r="AH143" i="75"/>
  <c r="AG143" i="75"/>
  <c r="AF143" i="75"/>
  <c r="AE143" i="75"/>
  <c r="AC143" i="75"/>
  <c r="BC143" i="75" s="1"/>
  <c r="AL142" i="75"/>
  <c r="AK142" i="75"/>
  <c r="AJ142" i="75"/>
  <c r="AI142" i="75"/>
  <c r="AH142" i="75"/>
  <c r="AG142" i="75"/>
  <c r="AF142" i="75"/>
  <c r="AE142" i="75"/>
  <c r="AC142" i="75"/>
  <c r="BB142" i="75" s="1"/>
  <c r="AL141" i="75"/>
  <c r="AK141" i="75"/>
  <c r="AJ141" i="75"/>
  <c r="AI141" i="75"/>
  <c r="AH141" i="75"/>
  <c r="AG141" i="75"/>
  <c r="AF141" i="75"/>
  <c r="AE141" i="75"/>
  <c r="AC141" i="75"/>
  <c r="AL140" i="75"/>
  <c r="AK140" i="75"/>
  <c r="AJ140" i="75"/>
  <c r="AI140" i="75"/>
  <c r="AH140" i="75"/>
  <c r="AG140" i="75"/>
  <c r="AF140" i="75"/>
  <c r="AE140" i="75"/>
  <c r="AC140" i="75"/>
  <c r="AX140" i="75" s="1"/>
  <c r="AL139" i="75"/>
  <c r="AK139" i="75"/>
  <c r="AJ139" i="75"/>
  <c r="AI139" i="75"/>
  <c r="AH139" i="75"/>
  <c r="AG139" i="75"/>
  <c r="AF139" i="75"/>
  <c r="AE139" i="75"/>
  <c r="AC139" i="75"/>
  <c r="AW139" i="75" s="1"/>
  <c r="AL138" i="75"/>
  <c r="AK138" i="75"/>
  <c r="AJ138" i="75"/>
  <c r="AI138" i="75"/>
  <c r="AH138" i="75"/>
  <c r="AG138" i="75"/>
  <c r="AF138" i="75"/>
  <c r="AE138" i="75"/>
  <c r="AC138" i="75"/>
  <c r="AL137" i="75"/>
  <c r="AK137" i="75"/>
  <c r="AJ137" i="75"/>
  <c r="AI137" i="75"/>
  <c r="AH137" i="75"/>
  <c r="AG137" i="75"/>
  <c r="AF137" i="75"/>
  <c r="AE137" i="75"/>
  <c r="AC137" i="75"/>
  <c r="AL136" i="75"/>
  <c r="AK136" i="75"/>
  <c r="AJ136" i="75"/>
  <c r="AI136" i="75"/>
  <c r="AH136" i="75"/>
  <c r="AG136" i="75"/>
  <c r="AF136" i="75"/>
  <c r="AE136" i="75"/>
  <c r="AC136" i="75"/>
  <c r="AL135" i="75"/>
  <c r="AK135" i="75"/>
  <c r="AJ135" i="75"/>
  <c r="AI135" i="75"/>
  <c r="AH135" i="75"/>
  <c r="AG135" i="75"/>
  <c r="AF135" i="75"/>
  <c r="AE135" i="75"/>
  <c r="AC135" i="75"/>
  <c r="BA135" i="75" s="1"/>
  <c r="AL134" i="75"/>
  <c r="AK134" i="75"/>
  <c r="AJ134" i="75"/>
  <c r="AI134" i="75"/>
  <c r="AH134" i="75"/>
  <c r="AG134" i="75"/>
  <c r="AF134" i="75"/>
  <c r="AE134" i="75"/>
  <c r="AC134" i="75"/>
  <c r="AY134" i="75" s="1"/>
  <c r="AL133" i="75"/>
  <c r="AK133" i="75"/>
  <c r="AJ133" i="75"/>
  <c r="AI133" i="75"/>
  <c r="AH133" i="75"/>
  <c r="AG133" i="75"/>
  <c r="AF133" i="75"/>
  <c r="AE133" i="75"/>
  <c r="AC133" i="75"/>
  <c r="AL132" i="75"/>
  <c r="AK132" i="75"/>
  <c r="AJ132" i="75"/>
  <c r="AI132" i="75"/>
  <c r="AH132" i="75"/>
  <c r="AG132" i="75"/>
  <c r="AF132" i="75"/>
  <c r="AE132" i="75"/>
  <c r="AC132" i="75"/>
  <c r="AL131" i="75"/>
  <c r="AK131" i="75"/>
  <c r="AJ131" i="75"/>
  <c r="AI131" i="75"/>
  <c r="AH131" i="75"/>
  <c r="AG131" i="75"/>
  <c r="AF131" i="75"/>
  <c r="AE131" i="75"/>
  <c r="AC131" i="75"/>
  <c r="AL130" i="75"/>
  <c r="AK130" i="75"/>
  <c r="AJ130" i="75"/>
  <c r="AI130" i="75"/>
  <c r="AH130" i="75"/>
  <c r="AG130" i="75"/>
  <c r="AF130" i="75"/>
  <c r="AE130" i="75"/>
  <c r="AC130" i="75"/>
  <c r="BC130" i="75" s="1"/>
  <c r="AL129" i="75"/>
  <c r="AK129" i="75"/>
  <c r="AJ129" i="75"/>
  <c r="AI129" i="75"/>
  <c r="AH129" i="75"/>
  <c r="AG129" i="75"/>
  <c r="AF129" i="75"/>
  <c r="AE129" i="75"/>
  <c r="AC129" i="75"/>
  <c r="BA129" i="75" s="1"/>
  <c r="AL128" i="75"/>
  <c r="AK128" i="75"/>
  <c r="AJ128" i="75"/>
  <c r="AI128" i="75"/>
  <c r="AH128" i="75"/>
  <c r="AG128" i="75"/>
  <c r="AF128" i="75"/>
  <c r="AE128" i="75"/>
  <c r="AC128" i="75"/>
  <c r="AZ128" i="75" s="1"/>
  <c r="AL127" i="75"/>
  <c r="AK127" i="75"/>
  <c r="AJ127" i="75"/>
  <c r="AI127" i="75"/>
  <c r="AH127" i="75"/>
  <c r="AG127" i="75"/>
  <c r="AF127" i="75"/>
  <c r="AE127" i="75"/>
  <c r="AC127" i="75"/>
  <c r="AL126" i="75"/>
  <c r="AK126" i="75"/>
  <c r="AJ126" i="75"/>
  <c r="AI126" i="75"/>
  <c r="AH126" i="75"/>
  <c r="AG126" i="75"/>
  <c r="AF126" i="75"/>
  <c r="AE126" i="75"/>
  <c r="AC126" i="75"/>
  <c r="AV126" i="75" s="1"/>
  <c r="AL125" i="75"/>
  <c r="AK125" i="75"/>
  <c r="AJ125" i="75"/>
  <c r="AI125" i="75"/>
  <c r="AH125" i="75"/>
  <c r="AG125" i="75"/>
  <c r="AF125" i="75"/>
  <c r="AE125" i="75"/>
  <c r="AC125" i="75"/>
  <c r="AL124" i="75"/>
  <c r="AK124" i="75"/>
  <c r="AJ124" i="75"/>
  <c r="AI124" i="75"/>
  <c r="AH124" i="75"/>
  <c r="AG124" i="75"/>
  <c r="AF124" i="75"/>
  <c r="AE124" i="75"/>
  <c r="AC124" i="75"/>
  <c r="BD124" i="75" s="1"/>
  <c r="AL123" i="75"/>
  <c r="AK123" i="75"/>
  <c r="AJ123" i="75"/>
  <c r="AI123" i="75"/>
  <c r="AH123" i="75"/>
  <c r="AG123" i="75"/>
  <c r="AF123" i="75"/>
  <c r="AE123" i="75"/>
  <c r="AC123" i="75"/>
  <c r="AL122" i="75"/>
  <c r="AK122" i="75"/>
  <c r="AJ122" i="75"/>
  <c r="AI122" i="75"/>
  <c r="AH122" i="75"/>
  <c r="AG122" i="75"/>
  <c r="AF122" i="75"/>
  <c r="AE122" i="75"/>
  <c r="AC122" i="75"/>
  <c r="AL121" i="75"/>
  <c r="AK121" i="75"/>
  <c r="AJ121" i="75"/>
  <c r="AI121" i="75"/>
  <c r="AH121" i="75"/>
  <c r="AG121" i="75"/>
  <c r="AF121" i="75"/>
  <c r="AE121" i="75"/>
  <c r="AC121" i="75"/>
  <c r="AY121" i="75" s="1"/>
  <c r="AL120" i="75"/>
  <c r="AK120" i="75"/>
  <c r="AJ120" i="75"/>
  <c r="AI120" i="75"/>
  <c r="AH120" i="75"/>
  <c r="AG120" i="75"/>
  <c r="AF120" i="75"/>
  <c r="AE120" i="75"/>
  <c r="AC120" i="75"/>
  <c r="AW120" i="75" s="1"/>
  <c r="AL119" i="75"/>
  <c r="AK119" i="75"/>
  <c r="AJ119" i="75"/>
  <c r="AI119" i="75"/>
  <c r="AH119" i="75"/>
  <c r="AG119" i="75"/>
  <c r="AF119" i="75"/>
  <c r="AE119" i="75"/>
  <c r="AC119" i="75"/>
  <c r="AL118" i="75"/>
  <c r="AK118" i="75"/>
  <c r="AJ118" i="75"/>
  <c r="AI118" i="75"/>
  <c r="AH118" i="75"/>
  <c r="AG118" i="75"/>
  <c r="AF118" i="75"/>
  <c r="AE118" i="75"/>
  <c r="AC118" i="75"/>
  <c r="BD118" i="75" s="1"/>
  <c r="AL117" i="75"/>
  <c r="AK117" i="75"/>
  <c r="AJ117" i="75"/>
  <c r="AI117" i="75"/>
  <c r="AH117" i="75"/>
  <c r="AG117" i="75"/>
  <c r="AF117" i="75"/>
  <c r="AE117" i="75"/>
  <c r="AC117" i="75"/>
  <c r="AL116" i="75"/>
  <c r="AK116" i="75"/>
  <c r="AJ116" i="75"/>
  <c r="AI116" i="75"/>
  <c r="AH116" i="75"/>
  <c r="AG116" i="75"/>
  <c r="AF116" i="75"/>
  <c r="AE116" i="75"/>
  <c r="AC116" i="75"/>
  <c r="BA116" i="75" s="1"/>
  <c r="AL115" i="75"/>
  <c r="AK115" i="75"/>
  <c r="AJ115" i="75"/>
  <c r="AI115" i="75"/>
  <c r="AH115" i="75"/>
  <c r="AG115" i="75"/>
  <c r="AF115" i="75"/>
  <c r="AE115" i="75"/>
  <c r="AC115" i="75"/>
  <c r="AY115" i="75" s="1"/>
  <c r="AL114" i="75"/>
  <c r="AK114" i="75"/>
  <c r="AJ114" i="75"/>
  <c r="AI114" i="75"/>
  <c r="AH114" i="75"/>
  <c r="AG114" i="75"/>
  <c r="AF114" i="75"/>
  <c r="AE114" i="75"/>
  <c r="AC114" i="75"/>
  <c r="AX114" i="75" s="1"/>
  <c r="AL113" i="75"/>
  <c r="AK113" i="75"/>
  <c r="AJ113" i="75"/>
  <c r="AI113" i="75"/>
  <c r="AH113" i="75"/>
  <c r="AG113" i="75"/>
  <c r="AF113" i="75"/>
  <c r="AE113" i="75"/>
  <c r="AC113" i="75"/>
  <c r="AL112" i="75"/>
  <c r="AK112" i="75"/>
  <c r="AJ112" i="75"/>
  <c r="AI112" i="75"/>
  <c r="AH112" i="75"/>
  <c r="AG112" i="75"/>
  <c r="AF112" i="75"/>
  <c r="AE112" i="75"/>
  <c r="AC112" i="75"/>
  <c r="AL111" i="75"/>
  <c r="AK111" i="75"/>
  <c r="AJ111" i="75"/>
  <c r="AI111" i="75"/>
  <c r="AH111" i="75"/>
  <c r="AG111" i="75"/>
  <c r="AF111" i="75"/>
  <c r="AE111" i="75"/>
  <c r="AC111" i="75"/>
  <c r="BC111" i="75" s="1"/>
  <c r="AL110" i="75"/>
  <c r="AK110" i="75"/>
  <c r="AJ110" i="75"/>
  <c r="AI110" i="75"/>
  <c r="AH110" i="75"/>
  <c r="AG110" i="75"/>
  <c r="AF110" i="75"/>
  <c r="AE110" i="75"/>
  <c r="AC110" i="75"/>
  <c r="BB110" i="75" s="1"/>
  <c r="AL109" i="75"/>
  <c r="AK109" i="75"/>
  <c r="AJ109" i="75"/>
  <c r="AI109" i="75"/>
  <c r="AH109" i="75"/>
  <c r="AG109" i="75"/>
  <c r="AF109" i="75"/>
  <c r="AE109" i="75"/>
  <c r="AC109" i="75"/>
  <c r="AL108" i="75"/>
  <c r="AK108" i="75"/>
  <c r="AJ108" i="75"/>
  <c r="AI108" i="75"/>
  <c r="AH108" i="75"/>
  <c r="AG108" i="75"/>
  <c r="AF108" i="75"/>
  <c r="AE108" i="75"/>
  <c r="AC108" i="75"/>
  <c r="AL107" i="75"/>
  <c r="AK107" i="75"/>
  <c r="AJ107" i="75"/>
  <c r="AI107" i="75"/>
  <c r="AH107" i="75"/>
  <c r="AG107" i="75"/>
  <c r="AF107" i="75"/>
  <c r="AE107" i="75"/>
  <c r="AC107" i="75"/>
  <c r="AL106" i="75"/>
  <c r="AK106" i="75"/>
  <c r="AJ106" i="75"/>
  <c r="AI106" i="75"/>
  <c r="AH106" i="75"/>
  <c r="AG106" i="75"/>
  <c r="AF106" i="75"/>
  <c r="AE106" i="75"/>
  <c r="AC106" i="75"/>
  <c r="BD106" i="75" s="1"/>
  <c r="AL105" i="75"/>
  <c r="AK105" i="75"/>
  <c r="AJ105" i="75"/>
  <c r="AI105" i="75"/>
  <c r="AH105" i="75"/>
  <c r="AG105" i="75"/>
  <c r="AF105" i="75"/>
  <c r="AE105" i="75"/>
  <c r="AC105" i="75"/>
  <c r="AW105" i="75" s="1"/>
  <c r="AL104" i="75"/>
  <c r="AK104" i="75"/>
  <c r="AJ104" i="75"/>
  <c r="AI104" i="75"/>
  <c r="AH104" i="75"/>
  <c r="AG104" i="75"/>
  <c r="AF104" i="75"/>
  <c r="AE104" i="75"/>
  <c r="AC104" i="75"/>
  <c r="AL103" i="75"/>
  <c r="AK103" i="75"/>
  <c r="AJ103" i="75"/>
  <c r="AI103" i="75"/>
  <c r="AH103" i="75"/>
  <c r="AG103" i="75"/>
  <c r="AF103" i="75"/>
  <c r="AE103" i="75"/>
  <c r="AC103" i="75"/>
  <c r="AL102" i="75"/>
  <c r="AK102" i="75"/>
  <c r="AJ102" i="75"/>
  <c r="AI102" i="75"/>
  <c r="AH102" i="75"/>
  <c r="AG102" i="75"/>
  <c r="AF102" i="75"/>
  <c r="AE102" i="75"/>
  <c r="AC102" i="75"/>
  <c r="AL101" i="75"/>
  <c r="AK101" i="75"/>
  <c r="AJ101" i="75"/>
  <c r="AI101" i="75"/>
  <c r="AH101" i="75"/>
  <c r="AG101" i="75"/>
  <c r="AF101" i="75"/>
  <c r="AE101" i="75"/>
  <c r="AC101" i="75"/>
  <c r="AL100" i="75"/>
  <c r="AK100" i="75"/>
  <c r="AJ100" i="75"/>
  <c r="AI100" i="75"/>
  <c r="AH100" i="75"/>
  <c r="AG100" i="75"/>
  <c r="AF100" i="75"/>
  <c r="AE100" i="75"/>
  <c r="AC100" i="75"/>
  <c r="AL99" i="75"/>
  <c r="AK99" i="75"/>
  <c r="AJ99" i="75"/>
  <c r="AI99" i="75"/>
  <c r="AH99" i="75"/>
  <c r="AG99" i="75"/>
  <c r="AF99" i="75"/>
  <c r="AE99" i="75"/>
  <c r="AC99" i="75"/>
  <c r="BC99" i="75" s="1"/>
  <c r="AL98" i="75"/>
  <c r="AK98" i="75"/>
  <c r="AJ98" i="75"/>
  <c r="AI98" i="75"/>
  <c r="AH98" i="75"/>
  <c r="AG98" i="75"/>
  <c r="AF98" i="75"/>
  <c r="AE98" i="75"/>
  <c r="AC98" i="75"/>
  <c r="AV98" i="75" s="1"/>
  <c r="AL97" i="75"/>
  <c r="AK97" i="75"/>
  <c r="AJ97" i="75"/>
  <c r="AI97" i="75"/>
  <c r="AH97" i="75"/>
  <c r="AG97" i="75"/>
  <c r="AF97" i="75"/>
  <c r="AE97" i="75"/>
  <c r="AC97" i="75"/>
  <c r="AL96" i="75"/>
  <c r="AK96" i="75"/>
  <c r="AJ96" i="75"/>
  <c r="AI96" i="75"/>
  <c r="AH96" i="75"/>
  <c r="AG96" i="75"/>
  <c r="AF96" i="75"/>
  <c r="AE96" i="75"/>
  <c r="AC96" i="75"/>
  <c r="AL95" i="75"/>
  <c r="AK95" i="75"/>
  <c r="AJ95" i="75"/>
  <c r="AI95" i="75"/>
  <c r="AH95" i="75"/>
  <c r="AG95" i="75"/>
  <c r="AF95" i="75"/>
  <c r="AE95" i="75"/>
  <c r="AC95" i="75"/>
  <c r="AL94" i="75"/>
  <c r="AK94" i="75"/>
  <c r="AJ94" i="75"/>
  <c r="AI94" i="75"/>
  <c r="AH94" i="75"/>
  <c r="AG94" i="75"/>
  <c r="AF94" i="75"/>
  <c r="AE94" i="75"/>
  <c r="AC94" i="75"/>
  <c r="AL93" i="75"/>
  <c r="AK93" i="75"/>
  <c r="AJ93" i="75"/>
  <c r="AI93" i="75"/>
  <c r="AH93" i="75"/>
  <c r="AG93" i="75"/>
  <c r="AF93" i="75"/>
  <c r="AE93" i="75"/>
  <c r="AC93" i="75"/>
  <c r="AL92" i="75"/>
  <c r="AK92" i="75"/>
  <c r="AJ92" i="75"/>
  <c r="AI92" i="75"/>
  <c r="AH92" i="75"/>
  <c r="AG92" i="75"/>
  <c r="AF92" i="75"/>
  <c r="AE92" i="75"/>
  <c r="AC92" i="75"/>
  <c r="AL91" i="75"/>
  <c r="AK91" i="75"/>
  <c r="AJ91" i="75"/>
  <c r="AI91" i="75"/>
  <c r="AH91" i="75"/>
  <c r="AG91" i="75"/>
  <c r="AF91" i="75"/>
  <c r="AE91" i="75"/>
  <c r="AC91" i="75"/>
  <c r="AW91" i="75" s="1"/>
  <c r="AL90" i="75"/>
  <c r="AK90" i="75"/>
  <c r="AJ90" i="75"/>
  <c r="AI90" i="75"/>
  <c r="AH90" i="75"/>
  <c r="AG90" i="75"/>
  <c r="AF90" i="75"/>
  <c r="AE90" i="75"/>
  <c r="AC90" i="75"/>
  <c r="AL89" i="75"/>
  <c r="AK89" i="75"/>
  <c r="AJ89" i="75"/>
  <c r="AI89" i="75"/>
  <c r="AH89" i="75"/>
  <c r="AG89" i="75"/>
  <c r="AF89" i="75"/>
  <c r="AE89" i="75"/>
  <c r="AC89" i="75"/>
  <c r="AL88" i="75"/>
  <c r="AK88" i="75"/>
  <c r="AJ88" i="75"/>
  <c r="AI88" i="75"/>
  <c r="AH88" i="75"/>
  <c r="AG88" i="75"/>
  <c r="AF88" i="75"/>
  <c r="AE88" i="75"/>
  <c r="AC88" i="75"/>
  <c r="BB88" i="75" s="1"/>
  <c r="AL87" i="75"/>
  <c r="AK87" i="75"/>
  <c r="AJ87" i="75"/>
  <c r="AI87" i="75"/>
  <c r="AH87" i="75"/>
  <c r="AG87" i="75"/>
  <c r="AF87" i="75"/>
  <c r="AE87" i="75"/>
  <c r="AC87" i="75"/>
  <c r="AL86" i="75"/>
  <c r="AK86" i="75"/>
  <c r="AJ86" i="75"/>
  <c r="AI86" i="75"/>
  <c r="AH86" i="75"/>
  <c r="AG86" i="75"/>
  <c r="AF86" i="75"/>
  <c r="AE86" i="75"/>
  <c r="AC86" i="75"/>
  <c r="AL85" i="75"/>
  <c r="AK85" i="75"/>
  <c r="AJ85" i="75"/>
  <c r="AI85" i="75"/>
  <c r="AH85" i="75"/>
  <c r="AG85" i="75"/>
  <c r="AF85" i="75"/>
  <c r="AE85" i="75"/>
  <c r="AC85" i="75"/>
  <c r="AL84" i="75"/>
  <c r="AK84" i="75"/>
  <c r="AJ84" i="75"/>
  <c r="AI84" i="75"/>
  <c r="AH84" i="75"/>
  <c r="AG84" i="75"/>
  <c r="AF84" i="75"/>
  <c r="AE84" i="75"/>
  <c r="AC84" i="75"/>
  <c r="BD84" i="75" s="1"/>
  <c r="AL83" i="75"/>
  <c r="AK83" i="75"/>
  <c r="AJ83" i="75"/>
  <c r="AI83" i="75"/>
  <c r="AH83" i="75"/>
  <c r="AG83" i="75"/>
  <c r="AF83" i="75"/>
  <c r="AE83" i="75"/>
  <c r="AC83" i="75"/>
  <c r="AL82" i="75"/>
  <c r="AK82" i="75"/>
  <c r="AJ82" i="75"/>
  <c r="AI82" i="75"/>
  <c r="AH82" i="75"/>
  <c r="AG82" i="75"/>
  <c r="AF82" i="75"/>
  <c r="AE82" i="75"/>
  <c r="AC82" i="75"/>
  <c r="AL81" i="75"/>
  <c r="AK81" i="75"/>
  <c r="AJ81" i="75"/>
  <c r="AI81" i="75"/>
  <c r="AH81" i="75"/>
  <c r="AG81" i="75"/>
  <c r="AF81" i="75"/>
  <c r="AE81" i="75"/>
  <c r="AC81" i="75"/>
  <c r="AL80" i="75"/>
  <c r="AK80" i="75"/>
  <c r="AJ80" i="75"/>
  <c r="AI80" i="75"/>
  <c r="AH80" i="75"/>
  <c r="AG80" i="75"/>
  <c r="AF80" i="75"/>
  <c r="AE80" i="75"/>
  <c r="AC80" i="75"/>
  <c r="AL79" i="75"/>
  <c r="AK79" i="75"/>
  <c r="AJ79" i="75"/>
  <c r="AI79" i="75"/>
  <c r="AH79" i="75"/>
  <c r="AG79" i="75"/>
  <c r="AF79" i="75"/>
  <c r="AE79" i="75"/>
  <c r="AC79" i="75"/>
  <c r="AL78" i="75"/>
  <c r="AK78" i="75"/>
  <c r="AJ78" i="75"/>
  <c r="AI78" i="75"/>
  <c r="AH78" i="75"/>
  <c r="AG78" i="75"/>
  <c r="AF78" i="75"/>
  <c r="AE78" i="75"/>
  <c r="AC78" i="75"/>
  <c r="AL77" i="75"/>
  <c r="AK77" i="75"/>
  <c r="AJ77" i="75"/>
  <c r="AI77" i="75"/>
  <c r="AH77" i="75"/>
  <c r="AG77" i="75"/>
  <c r="AF77" i="75"/>
  <c r="AE77" i="75"/>
  <c r="AC77" i="75"/>
  <c r="AL76" i="75"/>
  <c r="AK76" i="75"/>
  <c r="AJ76" i="75"/>
  <c r="AI76" i="75"/>
  <c r="AH76" i="75"/>
  <c r="AG76" i="75"/>
  <c r="AF76" i="75"/>
  <c r="AE76" i="75"/>
  <c r="AC76" i="75"/>
  <c r="AL75" i="75"/>
  <c r="AK75" i="75"/>
  <c r="AJ75" i="75"/>
  <c r="AI75" i="75"/>
  <c r="AH75" i="75"/>
  <c r="AG75" i="75"/>
  <c r="AF75" i="75"/>
  <c r="AE75" i="75"/>
  <c r="AC75" i="75"/>
  <c r="AL74" i="75"/>
  <c r="AK74" i="75"/>
  <c r="AJ74" i="75"/>
  <c r="AI74" i="75"/>
  <c r="AH74" i="75"/>
  <c r="AG74" i="75"/>
  <c r="AF74" i="75"/>
  <c r="AE74" i="75"/>
  <c r="AC74" i="75"/>
  <c r="AL73" i="75"/>
  <c r="AK73" i="75"/>
  <c r="AJ73" i="75"/>
  <c r="AI73" i="75"/>
  <c r="AH73" i="75"/>
  <c r="AG73" i="75"/>
  <c r="AF73" i="75"/>
  <c r="AE73" i="75"/>
  <c r="AC73" i="75"/>
  <c r="AL72" i="75"/>
  <c r="AK72" i="75"/>
  <c r="AJ72" i="75"/>
  <c r="AI72" i="75"/>
  <c r="AH72" i="75"/>
  <c r="AG72" i="75"/>
  <c r="AF72" i="75"/>
  <c r="AE72" i="75"/>
  <c r="AC72" i="75"/>
  <c r="AX72" i="75" s="1"/>
  <c r="AL71" i="75"/>
  <c r="AK71" i="75"/>
  <c r="AJ71" i="75"/>
  <c r="AI71" i="75"/>
  <c r="AH71" i="75"/>
  <c r="AG71" i="75"/>
  <c r="AF71" i="75"/>
  <c r="AE71" i="75"/>
  <c r="AC71" i="75"/>
  <c r="AL70" i="75"/>
  <c r="AK70" i="75"/>
  <c r="AJ70" i="75"/>
  <c r="AI70" i="75"/>
  <c r="AH70" i="75"/>
  <c r="AG70" i="75"/>
  <c r="AF70" i="75"/>
  <c r="AE70" i="75"/>
  <c r="AC70" i="75"/>
  <c r="AL69" i="75"/>
  <c r="AK69" i="75"/>
  <c r="AJ69" i="75"/>
  <c r="AI69" i="75"/>
  <c r="AH69" i="75"/>
  <c r="AG69" i="75"/>
  <c r="AF69" i="75"/>
  <c r="AE69" i="75"/>
  <c r="AC69" i="75"/>
  <c r="AL68" i="75"/>
  <c r="AK68" i="75"/>
  <c r="AJ68" i="75"/>
  <c r="AI68" i="75"/>
  <c r="AH68" i="75"/>
  <c r="AG68" i="75"/>
  <c r="AF68" i="75"/>
  <c r="AE68" i="75"/>
  <c r="AC68" i="75"/>
  <c r="AL67" i="75"/>
  <c r="AK67" i="75"/>
  <c r="AJ67" i="75"/>
  <c r="AI67" i="75"/>
  <c r="AH67" i="75"/>
  <c r="AG67" i="75"/>
  <c r="AF67" i="75"/>
  <c r="AE67" i="75"/>
  <c r="AC67" i="75"/>
  <c r="AL66" i="75"/>
  <c r="AK66" i="75"/>
  <c r="AJ66" i="75"/>
  <c r="AI66" i="75"/>
  <c r="AH66" i="75"/>
  <c r="AG66" i="75"/>
  <c r="AF66" i="75"/>
  <c r="AE66" i="75"/>
  <c r="AC66" i="75"/>
  <c r="AL65" i="75"/>
  <c r="AK65" i="75"/>
  <c r="AJ65" i="75"/>
  <c r="AI65" i="75"/>
  <c r="AH65" i="75"/>
  <c r="AG65" i="75"/>
  <c r="AF65" i="75"/>
  <c r="AE65" i="75"/>
  <c r="AC65" i="75"/>
  <c r="AW65" i="75" s="1"/>
  <c r="AL64" i="75"/>
  <c r="AK64" i="75"/>
  <c r="AJ64" i="75"/>
  <c r="AI64" i="75"/>
  <c r="AH64" i="75"/>
  <c r="AG64" i="75"/>
  <c r="AF64" i="75"/>
  <c r="AE64" i="75"/>
  <c r="AC64" i="75"/>
  <c r="AL63" i="75"/>
  <c r="AK63" i="75"/>
  <c r="AJ63" i="75"/>
  <c r="AI63" i="75"/>
  <c r="AH63" i="75"/>
  <c r="AG63" i="75"/>
  <c r="AF63" i="75"/>
  <c r="AE63" i="75"/>
  <c r="AC63" i="75"/>
  <c r="AL62" i="75"/>
  <c r="AK62" i="75"/>
  <c r="AJ62" i="75"/>
  <c r="AI62" i="75"/>
  <c r="AH62" i="75"/>
  <c r="AG62" i="75"/>
  <c r="AF62" i="75"/>
  <c r="AE62" i="75"/>
  <c r="AC62" i="75"/>
  <c r="AL61" i="75"/>
  <c r="AK61" i="75"/>
  <c r="AJ61" i="75"/>
  <c r="AI61" i="75"/>
  <c r="AH61" i="75"/>
  <c r="AG61" i="75"/>
  <c r="AF61" i="75"/>
  <c r="AE61" i="75"/>
  <c r="AC61" i="75"/>
  <c r="AL60" i="75"/>
  <c r="AK60" i="75"/>
  <c r="AJ60" i="75"/>
  <c r="AI60" i="75"/>
  <c r="AH60" i="75"/>
  <c r="AG60" i="75"/>
  <c r="AF60" i="75"/>
  <c r="AE60" i="75"/>
  <c r="AC60" i="75"/>
  <c r="AL59" i="75"/>
  <c r="AK59" i="75"/>
  <c r="AJ59" i="75"/>
  <c r="AI59" i="75"/>
  <c r="AH59" i="75"/>
  <c r="AG59" i="75"/>
  <c r="AF59" i="75"/>
  <c r="AE59" i="75"/>
  <c r="AC59" i="75"/>
  <c r="AL58" i="75"/>
  <c r="AK58" i="75"/>
  <c r="AJ58" i="75"/>
  <c r="AI58" i="75"/>
  <c r="AH58" i="75"/>
  <c r="AG58" i="75"/>
  <c r="AF58" i="75"/>
  <c r="AE58" i="75"/>
  <c r="AC58" i="75"/>
  <c r="AV58" i="75" s="1"/>
  <c r="AL57" i="75"/>
  <c r="AK57" i="75"/>
  <c r="AJ57" i="75"/>
  <c r="AI57" i="75"/>
  <c r="AH57" i="75"/>
  <c r="AG57" i="75"/>
  <c r="AF57" i="75"/>
  <c r="AE57" i="75"/>
  <c r="AC57" i="75"/>
  <c r="AL56" i="75"/>
  <c r="AK56" i="75"/>
  <c r="AJ56" i="75"/>
  <c r="AI56" i="75"/>
  <c r="AH56" i="75"/>
  <c r="AG56" i="75"/>
  <c r="AF56" i="75"/>
  <c r="AE56" i="75"/>
  <c r="AC56" i="75"/>
  <c r="AL55" i="75"/>
  <c r="AK55" i="75"/>
  <c r="AJ55" i="75"/>
  <c r="AI55" i="75"/>
  <c r="AH55" i="75"/>
  <c r="AG55" i="75"/>
  <c r="AF55" i="75"/>
  <c r="AE55" i="75"/>
  <c r="AC55" i="75"/>
  <c r="AL54" i="75"/>
  <c r="AK54" i="75"/>
  <c r="AJ54" i="75"/>
  <c r="AI54" i="75"/>
  <c r="AH54" i="75"/>
  <c r="AG54" i="75"/>
  <c r="AF54" i="75"/>
  <c r="AE54" i="75"/>
  <c r="AC54" i="75"/>
  <c r="AL53" i="75"/>
  <c r="AK53" i="75"/>
  <c r="AJ53" i="75"/>
  <c r="AI53" i="75"/>
  <c r="AH53" i="75"/>
  <c r="AG53" i="75"/>
  <c r="AF53" i="75"/>
  <c r="AE53" i="75"/>
  <c r="AC53" i="75"/>
  <c r="AL52" i="75"/>
  <c r="AK52" i="75"/>
  <c r="AJ52" i="75"/>
  <c r="AI52" i="75"/>
  <c r="AH52" i="75"/>
  <c r="AG52" i="75"/>
  <c r="AF52" i="75"/>
  <c r="AE52" i="75"/>
  <c r="AC52" i="75"/>
  <c r="AL51" i="75"/>
  <c r="AK51" i="75"/>
  <c r="AJ51" i="75"/>
  <c r="AI51" i="75"/>
  <c r="AH51" i="75"/>
  <c r="AG51" i="75"/>
  <c r="AF51" i="75"/>
  <c r="AE51" i="75"/>
  <c r="AC51" i="75"/>
  <c r="AL50" i="75"/>
  <c r="AK50" i="75"/>
  <c r="AJ50" i="75"/>
  <c r="AI50" i="75"/>
  <c r="AH50" i="75"/>
  <c r="AG50" i="75"/>
  <c r="AF50" i="75"/>
  <c r="AE50" i="75"/>
  <c r="AC50" i="75"/>
  <c r="AL49" i="75"/>
  <c r="AK49" i="75"/>
  <c r="AJ49" i="75"/>
  <c r="AI49" i="75"/>
  <c r="AH49" i="75"/>
  <c r="AG49" i="75"/>
  <c r="AF49" i="75"/>
  <c r="AE49" i="75"/>
  <c r="AC49" i="75"/>
  <c r="AL48" i="75"/>
  <c r="AK48" i="75"/>
  <c r="AJ48" i="75"/>
  <c r="AI48" i="75"/>
  <c r="AH48" i="75"/>
  <c r="AG48" i="75"/>
  <c r="AF48" i="75"/>
  <c r="AE48" i="75"/>
  <c r="AC48" i="75"/>
  <c r="AL43" i="75"/>
  <c r="AH43" i="75"/>
  <c r="AC43" i="75"/>
  <c r="AL42" i="75"/>
  <c r="AH42" i="75"/>
  <c r="AC42" i="75"/>
  <c r="AL41" i="75"/>
  <c r="AH41" i="75"/>
  <c r="AC41" i="75"/>
  <c r="AL40" i="75"/>
  <c r="AH40" i="75"/>
  <c r="AC40" i="75"/>
  <c r="AL39" i="75"/>
  <c r="AH39" i="75"/>
  <c r="AC39" i="75"/>
  <c r="AL38" i="75"/>
  <c r="AH38" i="75"/>
  <c r="AC38" i="75"/>
  <c r="AL37" i="75"/>
  <c r="AH37" i="75"/>
  <c r="AC37" i="75"/>
  <c r="AL36" i="75"/>
  <c r="AH36" i="75"/>
  <c r="AC36" i="75"/>
  <c r="AL35" i="75"/>
  <c r="AH35" i="75"/>
  <c r="AC35" i="75"/>
  <c r="AL34" i="75"/>
  <c r="AH34" i="75"/>
  <c r="AC34" i="75"/>
  <c r="AL33" i="75"/>
  <c r="AH33" i="75"/>
  <c r="AC33" i="75"/>
  <c r="AL32" i="75"/>
  <c r="AH32" i="75"/>
  <c r="AC32" i="75"/>
  <c r="AL31" i="75"/>
  <c r="AH31" i="75"/>
  <c r="AC31" i="75"/>
  <c r="AL30" i="75"/>
  <c r="AH30" i="75"/>
  <c r="AC30" i="75"/>
  <c r="AL29" i="75"/>
  <c r="AH29" i="75"/>
  <c r="AC29" i="75"/>
  <c r="AL28" i="75"/>
  <c r="AH28" i="75"/>
  <c r="AC28" i="75"/>
  <c r="AL27" i="75"/>
  <c r="AH27" i="75"/>
  <c r="AC27" i="75"/>
  <c r="AL26" i="75"/>
  <c r="AH26" i="75"/>
  <c r="AC26" i="75"/>
  <c r="AL25" i="75"/>
  <c r="AH25" i="75"/>
  <c r="AC25" i="75"/>
  <c r="AL24" i="75"/>
  <c r="AH24" i="75"/>
  <c r="AC24" i="75"/>
  <c r="AL23" i="75"/>
  <c r="AH23" i="75"/>
  <c r="AC23" i="75"/>
  <c r="AL22" i="75"/>
  <c r="AH22" i="75"/>
  <c r="AC22" i="75"/>
  <c r="AL21" i="75"/>
  <c r="AH21" i="75"/>
  <c r="AC21" i="75"/>
  <c r="AL20" i="75"/>
  <c r="AH20" i="75"/>
  <c r="AC20" i="75"/>
  <c r="BB20" i="75" s="1"/>
  <c r="AL19" i="75"/>
  <c r="AH19" i="75"/>
  <c r="AC19" i="75"/>
  <c r="AL18" i="75"/>
  <c r="AH18" i="75"/>
  <c r="AC18" i="75"/>
  <c r="AL17" i="75"/>
  <c r="AH17" i="75"/>
  <c r="AC17" i="75"/>
  <c r="AL16" i="75"/>
  <c r="AH16" i="75"/>
  <c r="AC16" i="75"/>
  <c r="AL15" i="75"/>
  <c r="AH15" i="75"/>
  <c r="AC15" i="75"/>
  <c r="AL14" i="75"/>
  <c r="AH14" i="75"/>
  <c r="AC14" i="75"/>
  <c r="AL13" i="75"/>
  <c r="AH13" i="75"/>
  <c r="AC13" i="75"/>
  <c r="AL12" i="75"/>
  <c r="AH12" i="75"/>
  <c r="AC12" i="75"/>
  <c r="AL11" i="75"/>
  <c r="AH11" i="75"/>
  <c r="AC11" i="75"/>
  <c r="AL7" i="75"/>
  <c r="AH7" i="75"/>
  <c r="AC7" i="75"/>
  <c r="AL6" i="75"/>
  <c r="AH6" i="75"/>
  <c r="AC6" i="75"/>
  <c r="AL5" i="75"/>
  <c r="AH5" i="75"/>
  <c r="AC5" i="75"/>
  <c r="BB5" i="75" s="1"/>
  <c r="E73" i="76"/>
  <c r="D73" i="76"/>
  <c r="C73" i="76"/>
  <c r="B73" i="76"/>
  <c r="P59" i="76"/>
  <c r="R59" i="76"/>
  <c r="BC284" i="75" l="1"/>
  <c r="AV283" i="75"/>
  <c r="AY280" i="75"/>
  <c r="BA274" i="75"/>
  <c r="AZ267" i="75"/>
  <c r="AY259" i="75"/>
  <c r="AX252" i="75"/>
  <c r="AY284" i="75"/>
  <c r="AW282" i="75"/>
  <c r="BA279" i="75"/>
  <c r="BC272" i="75"/>
  <c r="BB265" i="75"/>
  <c r="BA257" i="75"/>
  <c r="AZ250" i="75"/>
  <c r="AV214" i="75"/>
  <c r="AW278" i="75"/>
  <c r="BD262" i="75"/>
  <c r="BC255" i="75"/>
  <c r="BB248" i="75"/>
  <c r="AX232" i="75"/>
  <c r="BA204" i="75"/>
  <c r="AY5" i="75"/>
  <c r="AW283" i="75"/>
  <c r="BC281" i="75"/>
  <c r="BC280" i="75"/>
  <c r="AZ279" i="75"/>
  <c r="BB277" i="75"/>
  <c r="BD275" i="75"/>
  <c r="AW274" i="75"/>
  <c r="AY272" i="75"/>
  <c r="BA270" i="75"/>
  <c r="BC268" i="75"/>
  <c r="AV267" i="75"/>
  <c r="AX265" i="75"/>
  <c r="AZ262" i="75"/>
  <c r="BB260" i="75"/>
  <c r="BD258" i="75"/>
  <c r="AW257" i="75"/>
  <c r="AY255" i="75"/>
  <c r="BA253" i="75"/>
  <c r="BC251" i="75"/>
  <c r="AV250" i="75"/>
  <c r="AX248" i="75"/>
  <c r="AV242" i="75"/>
  <c r="AZ238" i="75"/>
  <c r="BD234" i="75"/>
  <c r="AZ226" i="75"/>
  <c r="BC5" i="75"/>
  <c r="AV279" i="75"/>
  <c r="AX277" i="75"/>
  <c r="AZ275" i="75"/>
  <c r="BB273" i="75"/>
  <c r="BD271" i="75"/>
  <c r="AW270" i="75"/>
  <c r="AY268" i="75"/>
  <c r="BA266" i="75"/>
  <c r="BC263" i="75"/>
  <c r="AV262" i="75"/>
  <c r="AX260" i="75"/>
  <c r="AZ258" i="75"/>
  <c r="BB256" i="75"/>
  <c r="BD254" i="75"/>
  <c r="AW253" i="75"/>
  <c r="AY251" i="75"/>
  <c r="BA249" i="75"/>
  <c r="BC247" i="75"/>
  <c r="AV234" i="75"/>
  <c r="AZ230" i="75"/>
  <c r="BB224" i="75"/>
  <c r="BA283" i="75"/>
  <c r="BA282" i="75"/>
  <c r="AY281" i="75"/>
  <c r="BD279" i="75"/>
  <c r="BA278" i="75"/>
  <c r="BC276" i="75"/>
  <c r="BE276" i="75" s="1"/>
  <c r="AV275" i="75"/>
  <c r="AX273" i="75"/>
  <c r="AZ271" i="75"/>
  <c r="BB269" i="75"/>
  <c r="BD267" i="75"/>
  <c r="AW266" i="75"/>
  <c r="AY263" i="75"/>
  <c r="BA261" i="75"/>
  <c r="BC259" i="75"/>
  <c r="AV258" i="75"/>
  <c r="AX256" i="75"/>
  <c r="AZ254" i="75"/>
  <c r="BB252" i="75"/>
  <c r="BD250" i="75"/>
  <c r="BF250" i="75" s="1"/>
  <c r="AW249" i="75"/>
  <c r="AY247" i="75"/>
  <c r="AX240" i="75"/>
  <c r="BB236" i="75"/>
  <c r="BD222" i="75"/>
  <c r="BD206" i="75"/>
  <c r="AX25" i="75"/>
  <c r="BB25" i="75"/>
  <c r="AY25" i="75"/>
  <c r="BC25" i="75"/>
  <c r="AZ25" i="75"/>
  <c r="BA25" i="75"/>
  <c r="AV25" i="75"/>
  <c r="BD25" i="75"/>
  <c r="AW25" i="75"/>
  <c r="AW34" i="75"/>
  <c r="BA34" i="75"/>
  <c r="AX34" i="75"/>
  <c r="BC34" i="75"/>
  <c r="AY34" i="75"/>
  <c r="BD34" i="75"/>
  <c r="AZ34" i="75"/>
  <c r="AV34" i="75"/>
  <c r="BB34" i="75"/>
  <c r="AW42" i="75"/>
  <c r="BA42" i="75"/>
  <c r="AX42" i="75"/>
  <c r="BB42" i="75"/>
  <c r="AY42" i="75"/>
  <c r="BC42" i="75"/>
  <c r="AZ42" i="75"/>
  <c r="BD42" i="75"/>
  <c r="AV42" i="75"/>
  <c r="BF124" i="75"/>
  <c r="BE280" i="75"/>
  <c r="BE284" i="75"/>
  <c r="BB192" i="75"/>
  <c r="BD180" i="75"/>
  <c r="BF156" i="75"/>
  <c r="BF258" i="75"/>
  <c r="BF262" i="75"/>
  <c r="AV95" i="75"/>
  <c r="AZ95" i="75"/>
  <c r="BD95" i="75"/>
  <c r="AY95" i="75"/>
  <c r="AW95" i="75"/>
  <c r="BB95" i="75"/>
  <c r="AX95" i="75"/>
  <c r="BA95" i="75"/>
  <c r="AV99" i="75"/>
  <c r="AZ99" i="75"/>
  <c r="BD99" i="75"/>
  <c r="AX99" i="75"/>
  <c r="BB99" i="75"/>
  <c r="AW99" i="75"/>
  <c r="AY99" i="75"/>
  <c r="BA99" i="75"/>
  <c r="AV111" i="75"/>
  <c r="AZ111" i="75"/>
  <c r="BD111" i="75"/>
  <c r="AY111" i="75"/>
  <c r="BA111" i="75"/>
  <c r="AW111" i="75"/>
  <c r="AX111" i="75"/>
  <c r="BB111" i="75"/>
  <c r="AX117" i="75"/>
  <c r="BB117" i="75"/>
  <c r="AY117" i="75"/>
  <c r="BD117" i="75"/>
  <c r="AZ117" i="75"/>
  <c r="AV117" i="75"/>
  <c r="AW117" i="75"/>
  <c r="BA117" i="75"/>
  <c r="AV119" i="75"/>
  <c r="AZ119" i="75"/>
  <c r="BD119" i="75"/>
  <c r="AW119" i="75"/>
  <c r="BB119" i="75"/>
  <c r="AX119" i="75"/>
  <c r="BC119" i="75"/>
  <c r="AY119" i="75"/>
  <c r="BA119" i="75"/>
  <c r="AV147" i="75"/>
  <c r="AZ147" i="75"/>
  <c r="BD147" i="75"/>
  <c r="BA147" i="75"/>
  <c r="AW147" i="75"/>
  <c r="BB147" i="75"/>
  <c r="BC147" i="75"/>
  <c r="AX147" i="75"/>
  <c r="AV151" i="75"/>
  <c r="AZ151" i="75"/>
  <c r="BD151" i="75"/>
  <c r="AW151" i="75"/>
  <c r="BB151" i="75"/>
  <c r="AX151" i="75"/>
  <c r="BC151" i="75"/>
  <c r="AY151" i="75"/>
  <c r="BA151" i="75"/>
  <c r="AX153" i="75"/>
  <c r="BB153" i="75"/>
  <c r="AZ153" i="75"/>
  <c r="AV153" i="75"/>
  <c r="BA153" i="75"/>
  <c r="BC153" i="75"/>
  <c r="BD153" i="75"/>
  <c r="AW153" i="75"/>
  <c r="AX157" i="75"/>
  <c r="BB157" i="75"/>
  <c r="AV157" i="75"/>
  <c r="BA157" i="75"/>
  <c r="AW157" i="75"/>
  <c r="BC157" i="75"/>
  <c r="AY157" i="75"/>
  <c r="AZ157" i="75"/>
  <c r="BD157" i="75"/>
  <c r="AX161" i="75"/>
  <c r="BB161" i="75"/>
  <c r="AW161" i="75"/>
  <c r="BC161" i="75"/>
  <c r="AY161" i="75"/>
  <c r="BD161" i="75"/>
  <c r="AV161" i="75"/>
  <c r="AZ161" i="75"/>
  <c r="AV171" i="75"/>
  <c r="AZ171" i="75"/>
  <c r="BD171" i="75"/>
  <c r="AX171" i="75"/>
  <c r="BC171" i="75"/>
  <c r="AY171" i="75"/>
  <c r="BA171" i="75"/>
  <c r="BB171" i="75"/>
  <c r="AX173" i="75"/>
  <c r="BB173" i="75"/>
  <c r="AV173" i="75"/>
  <c r="BA173" i="75"/>
  <c r="AW173" i="75"/>
  <c r="BC173" i="75"/>
  <c r="BD173" i="75"/>
  <c r="AY173" i="75"/>
  <c r="AV175" i="75"/>
  <c r="AZ175" i="75"/>
  <c r="BD175" i="75"/>
  <c r="AY175" i="75"/>
  <c r="BA175" i="75"/>
  <c r="AW175" i="75"/>
  <c r="AX175" i="75"/>
  <c r="BB175" i="75"/>
  <c r="AX177" i="75"/>
  <c r="BB177" i="75"/>
  <c r="AW177" i="75"/>
  <c r="BC177" i="75"/>
  <c r="AY177" i="75"/>
  <c r="AZ177" i="75"/>
  <c r="BA177" i="75"/>
  <c r="BD177" i="75"/>
  <c r="AV179" i="75"/>
  <c r="AZ179" i="75"/>
  <c r="BD179" i="75"/>
  <c r="BA179" i="75"/>
  <c r="AW179" i="75"/>
  <c r="BC179" i="75"/>
  <c r="AX179" i="75"/>
  <c r="AY179" i="75"/>
  <c r="AX181" i="75"/>
  <c r="BB181" i="75"/>
  <c r="AV181" i="75"/>
  <c r="BA181" i="75"/>
  <c r="AW181" i="75"/>
  <c r="BC181" i="75"/>
  <c r="AY181" i="75"/>
  <c r="BD181" i="75"/>
  <c r="AV183" i="75"/>
  <c r="AZ183" i="75"/>
  <c r="BD183" i="75"/>
  <c r="AY183" i="75"/>
  <c r="BA183" i="75"/>
  <c r="AW183" i="75"/>
  <c r="BB183" i="75"/>
  <c r="AX185" i="75"/>
  <c r="BB185" i="75"/>
  <c r="AW185" i="75"/>
  <c r="BC185" i="75"/>
  <c r="AY185" i="75"/>
  <c r="BD185" i="75"/>
  <c r="AZ185" i="75"/>
  <c r="AV187" i="75"/>
  <c r="AZ187" i="75"/>
  <c r="BD187" i="75"/>
  <c r="BA187" i="75"/>
  <c r="AW187" i="75"/>
  <c r="BB187" i="75"/>
  <c r="AX187" i="75"/>
  <c r="BC187" i="75"/>
  <c r="AX189" i="75"/>
  <c r="BB189" i="75"/>
  <c r="AY189" i="75"/>
  <c r="BD189" i="75"/>
  <c r="AZ189" i="75"/>
  <c r="AV189" i="75"/>
  <c r="BA189" i="75"/>
  <c r="AV191" i="75"/>
  <c r="AZ191" i="75"/>
  <c r="BD191" i="75"/>
  <c r="AW191" i="75"/>
  <c r="BB191" i="75"/>
  <c r="AX191" i="75"/>
  <c r="BC191" i="75"/>
  <c r="AY191" i="75"/>
  <c r="AX193" i="75"/>
  <c r="BB193" i="75"/>
  <c r="AZ193" i="75"/>
  <c r="AV193" i="75"/>
  <c r="BA193" i="75"/>
  <c r="AW193" i="75"/>
  <c r="BC193" i="75"/>
  <c r="AV195" i="75"/>
  <c r="AZ195" i="75"/>
  <c r="BD195" i="75"/>
  <c r="AX195" i="75"/>
  <c r="BC195" i="75"/>
  <c r="AY195" i="75"/>
  <c r="BA195" i="75"/>
  <c r="AX197" i="75"/>
  <c r="BB197" i="75"/>
  <c r="AV197" i="75"/>
  <c r="BA197" i="75"/>
  <c r="AW197" i="75"/>
  <c r="BC197" i="75"/>
  <c r="AY197" i="75"/>
  <c r="BD197" i="75"/>
  <c r="BF197" i="75" s="1"/>
  <c r="AV199" i="75"/>
  <c r="AZ199" i="75"/>
  <c r="BD199" i="75"/>
  <c r="AY199" i="75"/>
  <c r="BA199" i="75"/>
  <c r="AW199" i="75"/>
  <c r="BB199" i="75"/>
  <c r="AX201" i="75"/>
  <c r="BB201" i="75"/>
  <c r="AW201" i="75"/>
  <c r="BC201" i="75"/>
  <c r="AY201" i="75"/>
  <c r="BD201" i="75"/>
  <c r="AZ201" i="75"/>
  <c r="AV203" i="75"/>
  <c r="AZ203" i="75"/>
  <c r="BD203" i="75"/>
  <c r="BA203" i="75"/>
  <c r="AW203" i="75"/>
  <c r="BB203" i="75"/>
  <c r="AX203" i="75"/>
  <c r="BC203" i="75"/>
  <c r="AX205" i="75"/>
  <c r="BB205" i="75"/>
  <c r="AY205" i="75"/>
  <c r="BD205" i="75"/>
  <c r="AZ205" i="75"/>
  <c r="AV205" i="75"/>
  <c r="BA205" i="75"/>
  <c r="AV207" i="75"/>
  <c r="AZ207" i="75"/>
  <c r="BD207" i="75"/>
  <c r="BF207" i="75" s="1"/>
  <c r="AW207" i="75"/>
  <c r="BB207" i="75"/>
  <c r="AX207" i="75"/>
  <c r="BC207" i="75"/>
  <c r="BE207" i="75" s="1"/>
  <c r="AY207" i="75"/>
  <c r="AX209" i="75"/>
  <c r="BB209" i="75"/>
  <c r="AZ209" i="75"/>
  <c r="AV209" i="75"/>
  <c r="BA209" i="75"/>
  <c r="AW209" i="75"/>
  <c r="BC209" i="75"/>
  <c r="AV211" i="75"/>
  <c r="AZ211" i="75"/>
  <c r="BD211" i="75"/>
  <c r="AX211" i="75"/>
  <c r="BC211" i="75"/>
  <c r="AY211" i="75"/>
  <c r="BA211" i="75"/>
  <c r="AX213" i="75"/>
  <c r="BB213" i="75"/>
  <c r="AV213" i="75"/>
  <c r="BA213" i="75"/>
  <c r="AW213" i="75"/>
  <c r="BC213" i="75"/>
  <c r="AY213" i="75"/>
  <c r="BD213" i="75"/>
  <c r="AV215" i="75"/>
  <c r="AZ215" i="75"/>
  <c r="BD215" i="75"/>
  <c r="AW215" i="75"/>
  <c r="BA215" i="75"/>
  <c r="AX215" i="75"/>
  <c r="BB215" i="75"/>
  <c r="AX217" i="75"/>
  <c r="BB217" i="75"/>
  <c r="AY217" i="75"/>
  <c r="BC217" i="75"/>
  <c r="AV217" i="75"/>
  <c r="AZ217" i="75"/>
  <c r="BD217" i="75"/>
  <c r="AV219" i="75"/>
  <c r="AZ219" i="75"/>
  <c r="BD219" i="75"/>
  <c r="BF219" i="75" s="1"/>
  <c r="AW219" i="75"/>
  <c r="BA219" i="75"/>
  <c r="AX219" i="75"/>
  <c r="BB219" i="75"/>
  <c r="AX221" i="75"/>
  <c r="BB221" i="75"/>
  <c r="AY221" i="75"/>
  <c r="BC221" i="75"/>
  <c r="BE221" i="75" s="1"/>
  <c r="AV221" i="75"/>
  <c r="AZ221" i="75"/>
  <c r="BD221" i="75"/>
  <c r="AV223" i="75"/>
  <c r="AZ223" i="75"/>
  <c r="BD223" i="75"/>
  <c r="AW223" i="75"/>
  <c r="BA223" i="75"/>
  <c r="AX223" i="75"/>
  <c r="BB223" i="75"/>
  <c r="AX225" i="75"/>
  <c r="BB225" i="75"/>
  <c r="AY225" i="75"/>
  <c r="BC225" i="75"/>
  <c r="AV225" i="75"/>
  <c r="AZ225" i="75"/>
  <c r="BD225" i="75"/>
  <c r="AV227" i="75"/>
  <c r="AZ227" i="75"/>
  <c r="BD227" i="75"/>
  <c r="AW227" i="75"/>
  <c r="BA227" i="75"/>
  <c r="AX227" i="75"/>
  <c r="BB227" i="75"/>
  <c r="AX229" i="75"/>
  <c r="BB229" i="75"/>
  <c r="AY229" i="75"/>
  <c r="BC229" i="75"/>
  <c r="BE229" i="75" s="1"/>
  <c r="AV229" i="75"/>
  <c r="AV231" i="75"/>
  <c r="AZ231" i="75"/>
  <c r="BD231" i="75"/>
  <c r="BF231" i="75" s="1"/>
  <c r="AW231" i="75"/>
  <c r="BA231" i="75"/>
  <c r="AX233" i="75"/>
  <c r="BB233" i="75"/>
  <c r="AY233" i="75"/>
  <c r="BC233" i="75"/>
  <c r="AV235" i="75"/>
  <c r="AZ235" i="75"/>
  <c r="BD235" i="75"/>
  <c r="AW235" i="75"/>
  <c r="BA235" i="75"/>
  <c r="AX237" i="75"/>
  <c r="BB237" i="75"/>
  <c r="AY237" i="75"/>
  <c r="BC237" i="75"/>
  <c r="AV239" i="75"/>
  <c r="AZ239" i="75"/>
  <c r="BD239" i="75"/>
  <c r="AW239" i="75"/>
  <c r="BA239" i="75"/>
  <c r="AX241" i="75"/>
  <c r="BB241" i="75"/>
  <c r="AY241" i="75"/>
  <c r="BC241" i="75"/>
  <c r="BE241" i="75" s="1"/>
  <c r="AV5" i="75"/>
  <c r="AZ5" i="75"/>
  <c r="BD5" i="75"/>
  <c r="BF5" i="75" s="1"/>
  <c r="BB284" i="75"/>
  <c r="AX284" i="75"/>
  <c r="BC283" i="75"/>
  <c r="AY283" i="75"/>
  <c r="BD282" i="75"/>
  <c r="AZ282" i="75"/>
  <c r="AV282" i="75"/>
  <c r="BA281" i="75"/>
  <c r="AW281" i="75"/>
  <c r="BB280" i="75"/>
  <c r="AX280" i="75"/>
  <c r="BC279" i="75"/>
  <c r="AY279" i="75"/>
  <c r="BD278" i="75"/>
  <c r="BF278" i="75" s="1"/>
  <c r="AZ278" i="75"/>
  <c r="AV278" i="75"/>
  <c r="BA277" i="75"/>
  <c r="AW277" i="75"/>
  <c r="BB276" i="75"/>
  <c r="AX276" i="75"/>
  <c r="BC275" i="75"/>
  <c r="BE275" i="75" s="1"/>
  <c r="AY275" i="75"/>
  <c r="BD274" i="75"/>
  <c r="BF274" i="75" s="1"/>
  <c r="AZ274" i="75"/>
  <c r="AV274" i="75"/>
  <c r="BA273" i="75"/>
  <c r="AW273" i="75"/>
  <c r="BB272" i="75"/>
  <c r="AX272" i="75"/>
  <c r="BC271" i="75"/>
  <c r="AY271" i="75"/>
  <c r="BD270" i="75"/>
  <c r="AZ270" i="75"/>
  <c r="AV270" i="75"/>
  <c r="BA269" i="75"/>
  <c r="AW269" i="75"/>
  <c r="BB268" i="75"/>
  <c r="AX268" i="75"/>
  <c r="BC267" i="75"/>
  <c r="AY267" i="75"/>
  <c r="BD266" i="75"/>
  <c r="BF266" i="75" s="1"/>
  <c r="AZ266" i="75"/>
  <c r="AV266" i="75"/>
  <c r="BA265" i="75"/>
  <c r="AW265" i="75"/>
  <c r="BB263" i="75"/>
  <c r="AX263" i="75"/>
  <c r="BC262" i="75"/>
  <c r="BE262" i="75" s="1"/>
  <c r="AY262" i="75"/>
  <c r="BD261" i="75"/>
  <c r="AZ261" i="75"/>
  <c r="AV261" i="75"/>
  <c r="BA260" i="75"/>
  <c r="AW260" i="75"/>
  <c r="BB259" i="75"/>
  <c r="AX259" i="75"/>
  <c r="BC258" i="75"/>
  <c r="BE258" i="75" s="1"/>
  <c r="AY258" i="75"/>
  <c r="BD257" i="75"/>
  <c r="AZ257" i="75"/>
  <c r="AV257" i="75"/>
  <c r="BA256" i="75"/>
  <c r="AW256" i="75"/>
  <c r="BB255" i="75"/>
  <c r="AX255" i="75"/>
  <c r="BC254" i="75"/>
  <c r="AY254" i="75"/>
  <c r="BD253" i="75"/>
  <c r="BF253" i="75" s="1"/>
  <c r="AZ253" i="75"/>
  <c r="AV253" i="75"/>
  <c r="BA252" i="75"/>
  <c r="AW252" i="75"/>
  <c r="BB251" i="75"/>
  <c r="AX251" i="75"/>
  <c r="BC250" i="75"/>
  <c r="BE250" i="75" s="1"/>
  <c r="AY250" i="75"/>
  <c r="BD249" i="75"/>
  <c r="BF249" i="75" s="1"/>
  <c r="AZ249" i="75"/>
  <c r="AV249" i="75"/>
  <c r="BA248" i="75"/>
  <c r="AW248" i="75"/>
  <c r="BB247" i="75"/>
  <c r="AX247" i="75"/>
  <c r="BC242" i="75"/>
  <c r="BD241" i="75"/>
  <c r="BF241" i="75" s="1"/>
  <c r="AV241" i="75"/>
  <c r="AW240" i="75"/>
  <c r="AX239" i="75"/>
  <c r="AY238" i="75"/>
  <c r="AZ237" i="75"/>
  <c r="BA236" i="75"/>
  <c r="BB235" i="75"/>
  <c r="BC234" i="75"/>
  <c r="BE234" i="75" s="1"/>
  <c r="BD233" i="75"/>
  <c r="BF233" i="75" s="1"/>
  <c r="AV233" i="75"/>
  <c r="AW232" i="75"/>
  <c r="AX231" i="75"/>
  <c r="AY230" i="75"/>
  <c r="AZ229" i="75"/>
  <c r="BC227" i="75"/>
  <c r="BE227" i="75" s="1"/>
  <c r="AZ222" i="75"/>
  <c r="BB220" i="75"/>
  <c r="BD218" i="75"/>
  <c r="BF218" i="75" s="1"/>
  <c r="AW217" i="75"/>
  <c r="AY215" i="75"/>
  <c r="AZ213" i="75"/>
  <c r="AW211" i="75"/>
  <c r="BB208" i="75"/>
  <c r="BA201" i="75"/>
  <c r="AX199" i="75"/>
  <c r="BD196" i="75"/>
  <c r="BC189" i="75"/>
  <c r="AY187" i="75"/>
  <c r="AV185" i="75"/>
  <c r="BB182" i="75"/>
  <c r="AV177" i="75"/>
  <c r="AY153" i="75"/>
  <c r="AX17" i="75"/>
  <c r="BB17" i="75"/>
  <c r="AY17" i="75"/>
  <c r="BC17" i="75"/>
  <c r="BE17" i="75" s="1"/>
  <c r="AZ17" i="75"/>
  <c r="BA17" i="75"/>
  <c r="AV17" i="75"/>
  <c r="BD17" i="75"/>
  <c r="BF17" i="75" s="1"/>
  <c r="AW17" i="75"/>
  <c r="AW18" i="75"/>
  <c r="BA18" i="75"/>
  <c r="AX18" i="75"/>
  <c r="BB18" i="75"/>
  <c r="AY18" i="75"/>
  <c r="AZ18" i="75"/>
  <c r="BC18" i="75"/>
  <c r="BE18" i="75" s="1"/>
  <c r="AV18" i="75"/>
  <c r="BD18" i="75"/>
  <c r="BF18" i="75" s="1"/>
  <c r="AW26" i="75"/>
  <c r="BA26" i="75"/>
  <c r="AX26" i="75"/>
  <c r="BB26" i="75"/>
  <c r="AY26" i="75"/>
  <c r="AZ26" i="75"/>
  <c r="BC26" i="75"/>
  <c r="BE26" i="75" s="1"/>
  <c r="AV26" i="75"/>
  <c r="BD26" i="75"/>
  <c r="BF26" i="75" s="1"/>
  <c r="AX33" i="75"/>
  <c r="BB33" i="75"/>
  <c r="AV33" i="75"/>
  <c r="BA33" i="75"/>
  <c r="AW33" i="75"/>
  <c r="BC33" i="75"/>
  <c r="AY33" i="75"/>
  <c r="BD33" i="75"/>
  <c r="BF33" i="75" s="1"/>
  <c r="AZ33" i="75"/>
  <c r="AX41" i="75"/>
  <c r="BB41" i="75"/>
  <c r="AY41" i="75"/>
  <c r="BC41" i="75"/>
  <c r="BE41" i="75" s="1"/>
  <c r="AV41" i="75"/>
  <c r="AZ41" i="75"/>
  <c r="BD41" i="75"/>
  <c r="BF41" i="75" s="1"/>
  <c r="AW41" i="75"/>
  <c r="BA41" i="75"/>
  <c r="BF84" i="75"/>
  <c r="BF106" i="75"/>
  <c r="BF222" i="75"/>
  <c r="BF234" i="75"/>
  <c r="BF270" i="75"/>
  <c r="AV15" i="75"/>
  <c r="AZ15" i="75"/>
  <c r="BD15" i="75"/>
  <c r="AW15" i="75"/>
  <c r="BA15" i="75"/>
  <c r="BB15" i="75"/>
  <c r="BC15" i="75"/>
  <c r="BE15" i="75" s="1"/>
  <c r="AX15" i="75"/>
  <c r="AY15" i="75"/>
  <c r="AY24" i="75"/>
  <c r="BC24" i="75"/>
  <c r="BE24" i="75" s="1"/>
  <c r="AV24" i="75"/>
  <c r="AZ24" i="75"/>
  <c r="BD24" i="75"/>
  <c r="BF24" i="75" s="1"/>
  <c r="BA24" i="75"/>
  <c r="BB24" i="75"/>
  <c r="AW24" i="75"/>
  <c r="AX24" i="75"/>
  <c r="AY32" i="75"/>
  <c r="BC32" i="75"/>
  <c r="BE32" i="75" s="1"/>
  <c r="AZ32" i="75"/>
  <c r="AV32" i="75"/>
  <c r="BA32" i="75"/>
  <c r="AW32" i="75"/>
  <c r="BB32" i="75"/>
  <c r="AX32" i="75"/>
  <c r="BD32" i="75"/>
  <c r="AX49" i="75"/>
  <c r="BB49" i="75"/>
  <c r="AY49" i="75"/>
  <c r="BC49" i="75"/>
  <c r="AV49" i="75"/>
  <c r="BD49" i="75"/>
  <c r="BF49" i="75" s="1"/>
  <c r="AZ49" i="75"/>
  <c r="BA49" i="75"/>
  <c r="AW49" i="75"/>
  <c r="AX53" i="75"/>
  <c r="BB53" i="75"/>
  <c r="AY53" i="75"/>
  <c r="BC53" i="75"/>
  <c r="AZ53" i="75"/>
  <c r="AV53" i="75"/>
  <c r="BD53" i="75"/>
  <c r="BF53" i="75" s="1"/>
  <c r="AW53" i="75"/>
  <c r="BA53" i="75"/>
  <c r="AV59" i="75"/>
  <c r="AZ59" i="75"/>
  <c r="BD59" i="75"/>
  <c r="AW59" i="75"/>
  <c r="BA59" i="75"/>
  <c r="BB59" i="75"/>
  <c r="AX59" i="75"/>
  <c r="AY59" i="75"/>
  <c r="BC59" i="75"/>
  <c r="AV63" i="75"/>
  <c r="AZ63" i="75"/>
  <c r="BD63" i="75"/>
  <c r="BF63" i="75" s="1"/>
  <c r="AW63" i="75"/>
  <c r="BA63" i="75"/>
  <c r="AX63" i="75"/>
  <c r="BB63" i="75"/>
  <c r="BC63" i="75"/>
  <c r="AY63" i="75"/>
  <c r="AV67" i="75"/>
  <c r="AZ67" i="75"/>
  <c r="BD67" i="75"/>
  <c r="AW67" i="75"/>
  <c r="BA67" i="75"/>
  <c r="BB67" i="75"/>
  <c r="AX67" i="75"/>
  <c r="AY67" i="75"/>
  <c r="BC67" i="75"/>
  <c r="AV71" i="75"/>
  <c r="AZ71" i="75"/>
  <c r="BD71" i="75"/>
  <c r="BF71" i="75" s="1"/>
  <c r="AW71" i="75"/>
  <c r="BA71" i="75"/>
  <c r="AX71" i="75"/>
  <c r="BB71" i="75"/>
  <c r="AY71" i="75"/>
  <c r="BC71" i="75"/>
  <c r="BE71" i="75" s="1"/>
  <c r="AV79" i="75"/>
  <c r="AZ79" i="75"/>
  <c r="BD79" i="75"/>
  <c r="AW79" i="75"/>
  <c r="BA79" i="75"/>
  <c r="AX79" i="75"/>
  <c r="BB79" i="75"/>
  <c r="BC79" i="75"/>
  <c r="BE79" i="75" s="1"/>
  <c r="AV91" i="75"/>
  <c r="AZ91" i="75"/>
  <c r="BD91" i="75"/>
  <c r="AX91" i="75"/>
  <c r="BC91" i="75"/>
  <c r="BA91" i="75"/>
  <c r="AY91" i="75"/>
  <c r="BB91" i="75"/>
  <c r="AV103" i="75"/>
  <c r="AZ103" i="75"/>
  <c r="BD103" i="75"/>
  <c r="AX103" i="75"/>
  <c r="BB103" i="75"/>
  <c r="BA103" i="75"/>
  <c r="BC103" i="75"/>
  <c r="AW103" i="75"/>
  <c r="AV107" i="75"/>
  <c r="AZ107" i="75"/>
  <c r="BD107" i="75"/>
  <c r="AX107" i="75"/>
  <c r="AW107" i="75"/>
  <c r="BC107" i="75"/>
  <c r="AY107" i="75"/>
  <c r="BA107" i="75"/>
  <c r="BB107" i="75"/>
  <c r="AX109" i="75"/>
  <c r="BB109" i="75"/>
  <c r="AV109" i="75"/>
  <c r="BA109" i="75"/>
  <c r="AW109" i="75"/>
  <c r="BC109" i="75"/>
  <c r="BD109" i="75"/>
  <c r="BF109" i="75" s="1"/>
  <c r="AY109" i="75"/>
  <c r="AX113" i="75"/>
  <c r="BB113" i="75"/>
  <c r="AW113" i="75"/>
  <c r="BC113" i="75"/>
  <c r="AY113" i="75"/>
  <c r="BD113" i="75"/>
  <c r="AZ113" i="75"/>
  <c r="BA113" i="75"/>
  <c r="AV115" i="75"/>
  <c r="AZ115" i="75"/>
  <c r="BD115" i="75"/>
  <c r="BF115" i="75" s="1"/>
  <c r="BA115" i="75"/>
  <c r="AW115" i="75"/>
  <c r="BB115" i="75"/>
  <c r="BC115" i="75"/>
  <c r="BE115" i="75" s="1"/>
  <c r="AX115" i="75"/>
  <c r="AX121" i="75"/>
  <c r="BB121" i="75"/>
  <c r="AZ121" i="75"/>
  <c r="AV121" i="75"/>
  <c r="BA121" i="75"/>
  <c r="BC121" i="75"/>
  <c r="BD121" i="75"/>
  <c r="BF121" i="75" s="1"/>
  <c r="AW121" i="75"/>
  <c r="AV123" i="75"/>
  <c r="AZ123" i="75"/>
  <c r="BD123" i="75"/>
  <c r="BF123" i="75" s="1"/>
  <c r="AX123" i="75"/>
  <c r="BC123" i="75"/>
  <c r="BE123" i="75" s="1"/>
  <c r="AY123" i="75"/>
  <c r="AW123" i="75"/>
  <c r="BA123" i="75"/>
  <c r="AX125" i="75"/>
  <c r="BB125" i="75"/>
  <c r="AV125" i="75"/>
  <c r="BA125" i="75"/>
  <c r="AW125" i="75"/>
  <c r="BC125" i="75"/>
  <c r="AY125" i="75"/>
  <c r="AZ125" i="75"/>
  <c r="BD125" i="75"/>
  <c r="BF125" i="75" s="1"/>
  <c r="AV127" i="75"/>
  <c r="AZ127" i="75"/>
  <c r="BD127" i="75"/>
  <c r="AY127" i="75"/>
  <c r="BA127" i="75"/>
  <c r="BB127" i="75"/>
  <c r="BC127" i="75"/>
  <c r="AW127" i="75"/>
  <c r="AX129" i="75"/>
  <c r="BB129" i="75"/>
  <c r="AW129" i="75"/>
  <c r="BC129" i="75"/>
  <c r="BE129" i="75" s="1"/>
  <c r="AY129" i="75"/>
  <c r="BD129" i="75"/>
  <c r="BF129" i="75" s="1"/>
  <c r="AV129" i="75"/>
  <c r="AZ129" i="75"/>
  <c r="AV131" i="75"/>
  <c r="AZ131" i="75"/>
  <c r="BD131" i="75"/>
  <c r="BA131" i="75"/>
  <c r="AW131" i="75"/>
  <c r="BB131" i="75"/>
  <c r="AX131" i="75"/>
  <c r="AY131" i="75"/>
  <c r="BC131" i="75"/>
  <c r="AX133" i="75"/>
  <c r="BB133" i="75"/>
  <c r="AY133" i="75"/>
  <c r="BD133" i="75"/>
  <c r="AZ133" i="75"/>
  <c r="BA133" i="75"/>
  <c r="BC133" i="75"/>
  <c r="AV133" i="75"/>
  <c r="AV135" i="75"/>
  <c r="AZ135" i="75"/>
  <c r="BD135" i="75"/>
  <c r="BF135" i="75" s="1"/>
  <c r="AW135" i="75"/>
  <c r="BB135" i="75"/>
  <c r="AX135" i="75"/>
  <c r="BC135" i="75"/>
  <c r="BE135" i="75" s="1"/>
  <c r="AY135" i="75"/>
  <c r="AX137" i="75"/>
  <c r="BB137" i="75"/>
  <c r="AZ137" i="75"/>
  <c r="AV137" i="75"/>
  <c r="BA137" i="75"/>
  <c r="AW137" i="75"/>
  <c r="AY137" i="75"/>
  <c r="BC137" i="75"/>
  <c r="AV139" i="75"/>
  <c r="AZ139" i="75"/>
  <c r="BD139" i="75"/>
  <c r="BF139" i="75" s="1"/>
  <c r="AX139" i="75"/>
  <c r="BC139" i="75"/>
  <c r="BE139" i="75" s="1"/>
  <c r="AY139" i="75"/>
  <c r="BA139" i="75"/>
  <c r="BB139" i="75"/>
  <c r="AX141" i="75"/>
  <c r="BB141" i="75"/>
  <c r="AV141" i="75"/>
  <c r="BA141" i="75"/>
  <c r="AW141" i="75"/>
  <c r="BC141" i="75"/>
  <c r="BD141" i="75"/>
  <c r="BF141" i="75" s="1"/>
  <c r="AY141" i="75"/>
  <c r="AV143" i="75"/>
  <c r="AZ143" i="75"/>
  <c r="BD143" i="75"/>
  <c r="BF143" i="75" s="1"/>
  <c r="AY143" i="75"/>
  <c r="BA143" i="75"/>
  <c r="AW143" i="75"/>
  <c r="AX143" i="75"/>
  <c r="BB143" i="75"/>
  <c r="AX145" i="75"/>
  <c r="BB145" i="75"/>
  <c r="AW145" i="75"/>
  <c r="BC145" i="75"/>
  <c r="AY145" i="75"/>
  <c r="BD145" i="75"/>
  <c r="AZ145" i="75"/>
  <c r="BA145" i="75"/>
  <c r="AX149" i="75"/>
  <c r="BB149" i="75"/>
  <c r="AY149" i="75"/>
  <c r="BD149" i="75"/>
  <c r="AZ149" i="75"/>
  <c r="AV149" i="75"/>
  <c r="AW149" i="75"/>
  <c r="BA149" i="75"/>
  <c r="AV155" i="75"/>
  <c r="AZ155" i="75"/>
  <c r="BD155" i="75"/>
  <c r="BF155" i="75" s="1"/>
  <c r="AX155" i="75"/>
  <c r="BC155" i="75"/>
  <c r="BE155" i="75" s="1"/>
  <c r="AY155" i="75"/>
  <c r="AW155" i="75"/>
  <c r="BA155" i="75"/>
  <c r="AV159" i="75"/>
  <c r="AZ159" i="75"/>
  <c r="BD159" i="75"/>
  <c r="BF159" i="75" s="1"/>
  <c r="AY159" i="75"/>
  <c r="BA159" i="75"/>
  <c r="BB159" i="75"/>
  <c r="BC159" i="75"/>
  <c r="BE159" i="75" s="1"/>
  <c r="AW159" i="75"/>
  <c r="AV163" i="75"/>
  <c r="AZ163" i="75"/>
  <c r="BD163" i="75"/>
  <c r="BF163" i="75" s="1"/>
  <c r="BA163" i="75"/>
  <c r="AW163" i="75"/>
  <c r="BB163" i="75"/>
  <c r="AX163" i="75"/>
  <c r="AY163" i="75"/>
  <c r="BC163" i="75"/>
  <c r="BE163" i="75" s="1"/>
  <c r="AX165" i="75"/>
  <c r="BB165" i="75"/>
  <c r="AY165" i="75"/>
  <c r="BD165" i="75"/>
  <c r="AZ165" i="75"/>
  <c r="BA165" i="75"/>
  <c r="BC165" i="75"/>
  <c r="BE165" i="75" s="1"/>
  <c r="AV165" i="75"/>
  <c r="AV167" i="75"/>
  <c r="AZ167" i="75"/>
  <c r="BD167" i="75"/>
  <c r="AW167" i="75"/>
  <c r="BB167" i="75"/>
  <c r="AX167" i="75"/>
  <c r="BC167" i="75"/>
  <c r="AY167" i="75"/>
  <c r="AX169" i="75"/>
  <c r="BB169" i="75"/>
  <c r="AZ169" i="75"/>
  <c r="AV169" i="75"/>
  <c r="BA169" i="75"/>
  <c r="AW169" i="75"/>
  <c r="AY169" i="75"/>
  <c r="BC169" i="75"/>
  <c r="BE169" i="75" s="1"/>
  <c r="BE5" i="75"/>
  <c r="AX13" i="75"/>
  <c r="BB13" i="75"/>
  <c r="AY13" i="75"/>
  <c r="BC13" i="75"/>
  <c r="BE13" i="75" s="1"/>
  <c r="AV13" i="75"/>
  <c r="BD13" i="75"/>
  <c r="BF13" i="75" s="1"/>
  <c r="AW13" i="75"/>
  <c r="AZ13" i="75"/>
  <c r="BA13" i="75"/>
  <c r="AW14" i="75"/>
  <c r="BA14" i="75"/>
  <c r="AX14" i="75"/>
  <c r="BB14" i="75"/>
  <c r="BC14" i="75"/>
  <c r="AV14" i="75"/>
  <c r="BD14" i="75"/>
  <c r="BF14" i="75" s="1"/>
  <c r="AY14" i="75"/>
  <c r="AZ14" i="75"/>
  <c r="AX21" i="75"/>
  <c r="BB21" i="75"/>
  <c r="AY21" i="75"/>
  <c r="BC21" i="75"/>
  <c r="BE21" i="75" s="1"/>
  <c r="AV21" i="75"/>
  <c r="BD21" i="75"/>
  <c r="AW21" i="75"/>
  <c r="AZ21" i="75"/>
  <c r="BA21" i="75"/>
  <c r="AW22" i="75"/>
  <c r="BA22" i="75"/>
  <c r="AX22" i="75"/>
  <c r="BB22" i="75"/>
  <c r="BC22" i="75"/>
  <c r="AV22" i="75"/>
  <c r="BD22" i="75"/>
  <c r="BF22" i="75" s="1"/>
  <c r="AY22" i="75"/>
  <c r="AZ22" i="75"/>
  <c r="BE25" i="75"/>
  <c r="BF25" i="75"/>
  <c r="AX29" i="75"/>
  <c r="BB29" i="75"/>
  <c r="AY29" i="75"/>
  <c r="BC29" i="75"/>
  <c r="BE29" i="75" s="1"/>
  <c r="AV29" i="75"/>
  <c r="BD29" i="75"/>
  <c r="BF29" i="75" s="1"/>
  <c r="AW29" i="75"/>
  <c r="AZ29" i="75"/>
  <c r="BA29" i="75"/>
  <c r="AW30" i="75"/>
  <c r="BA30" i="75"/>
  <c r="AX30" i="75"/>
  <c r="BB30" i="75"/>
  <c r="AV30" i="75"/>
  <c r="BC30" i="75"/>
  <c r="AY30" i="75"/>
  <c r="BD30" i="75"/>
  <c r="BF30" i="75" s="1"/>
  <c r="AZ30" i="75"/>
  <c r="BF32" i="75"/>
  <c r="BE33" i="75"/>
  <c r="AX37" i="75"/>
  <c r="BB37" i="75"/>
  <c r="AW37" i="75"/>
  <c r="BC37" i="75"/>
  <c r="BE37" i="75" s="1"/>
  <c r="AY37" i="75"/>
  <c r="BD37" i="75"/>
  <c r="BF37" i="75" s="1"/>
  <c r="AZ37" i="75"/>
  <c r="AV37" i="75"/>
  <c r="BA37" i="75"/>
  <c r="AW38" i="75"/>
  <c r="BA38" i="75"/>
  <c r="AY38" i="75"/>
  <c r="BD38" i="75"/>
  <c r="BF38" i="75" s="1"/>
  <c r="AZ38" i="75"/>
  <c r="AV38" i="75"/>
  <c r="BB38" i="75"/>
  <c r="BC38" i="75"/>
  <c r="AX38" i="75"/>
  <c r="BE49" i="75"/>
  <c r="BE53" i="75"/>
  <c r="BE59" i="75"/>
  <c r="BF59" i="75"/>
  <c r="BE63" i="75"/>
  <c r="BE67" i="75"/>
  <c r="BF67" i="75"/>
  <c r="BF79" i="75"/>
  <c r="BE91" i="75"/>
  <c r="BF91" i="75"/>
  <c r="BF95" i="75"/>
  <c r="BE99" i="75"/>
  <c r="BF99" i="75"/>
  <c r="BE103" i="75"/>
  <c r="BF103" i="75"/>
  <c r="BE107" i="75"/>
  <c r="BF107" i="75"/>
  <c r="BE109" i="75"/>
  <c r="BE111" i="75"/>
  <c r="BF111" i="75"/>
  <c r="BE113" i="75"/>
  <c r="BF113" i="75"/>
  <c r="BF117" i="75"/>
  <c r="BE119" i="75"/>
  <c r="BF119" i="75"/>
  <c r="BE121" i="75"/>
  <c r="BE125" i="75"/>
  <c r="BE127" i="75"/>
  <c r="BF127" i="75"/>
  <c r="BE131" i="75"/>
  <c r="BF131" i="75"/>
  <c r="BE133" i="75"/>
  <c r="BF133" i="75"/>
  <c r="BE137" i="75"/>
  <c r="BE141" i="75"/>
  <c r="BE143" i="75"/>
  <c r="BE145" i="75"/>
  <c r="BF145" i="75"/>
  <c r="BE147" i="75"/>
  <c r="BF147" i="75"/>
  <c r="BF149" i="75"/>
  <c r="BE149" i="75"/>
  <c r="BE151" i="75"/>
  <c r="BF151" i="75"/>
  <c r="BE153" i="75"/>
  <c r="BF153" i="75"/>
  <c r="BF157" i="75"/>
  <c r="BE157" i="75"/>
  <c r="BE161" i="75"/>
  <c r="BF161" i="75"/>
  <c r="BF165" i="75"/>
  <c r="BE167" i="75"/>
  <c r="BF167" i="75"/>
  <c r="BE171" i="75"/>
  <c r="BF171" i="75"/>
  <c r="BF173" i="75"/>
  <c r="BE173" i="75"/>
  <c r="BF175" i="75"/>
  <c r="BE177" i="75"/>
  <c r="BF177" i="75"/>
  <c r="BE179" i="75"/>
  <c r="BF179" i="75"/>
  <c r="BE181" i="75"/>
  <c r="BF181" i="75"/>
  <c r="BF183" i="75"/>
  <c r="BE185" i="75"/>
  <c r="BF185" i="75"/>
  <c r="BE187" i="75"/>
  <c r="BF187" i="75"/>
  <c r="BE189" i="75"/>
  <c r="BF189" i="75"/>
  <c r="BE191" i="75"/>
  <c r="BF191" i="75"/>
  <c r="BE193" i="75"/>
  <c r="BE195" i="75"/>
  <c r="BF195" i="75"/>
  <c r="BE197" i="75"/>
  <c r="BE199" i="75"/>
  <c r="BF199" i="75"/>
  <c r="BE201" i="75"/>
  <c r="BF201" i="75"/>
  <c r="BE203" i="75"/>
  <c r="BF203" i="75"/>
  <c r="BF205" i="75"/>
  <c r="BE209" i="75"/>
  <c r="BE211" i="75"/>
  <c r="BF211" i="75"/>
  <c r="BE213" i="75"/>
  <c r="BF213" i="75"/>
  <c r="BE215" i="75"/>
  <c r="BF215" i="75"/>
  <c r="BE217" i="75"/>
  <c r="BF217" i="75"/>
  <c r="BF221" i="75"/>
  <c r="BF223" i="75"/>
  <c r="BE225" i="75"/>
  <c r="BF225" i="75"/>
  <c r="BF227" i="75"/>
  <c r="BE233" i="75"/>
  <c r="BE235" i="75"/>
  <c r="BF235" i="75"/>
  <c r="BE237" i="75"/>
  <c r="BF239" i="75"/>
  <c r="BE247" i="75"/>
  <c r="BE251" i="75"/>
  <c r="BE255" i="75"/>
  <c r="BF257" i="75"/>
  <c r="BE259" i="75"/>
  <c r="BF261" i="75"/>
  <c r="BE263" i="75"/>
  <c r="BE267" i="75"/>
  <c r="BF267" i="75"/>
  <c r="BE271" i="75"/>
  <c r="BF271" i="75"/>
  <c r="BF275" i="75"/>
  <c r="BE279" i="75"/>
  <c r="BF279" i="75"/>
  <c r="BE281" i="75"/>
  <c r="BE283" i="75"/>
  <c r="BF283" i="75"/>
  <c r="AW5" i="75"/>
  <c r="BA5" i="75"/>
  <c r="BA284" i="75"/>
  <c r="AW284" i="75"/>
  <c r="BB283" i="75"/>
  <c r="BC282" i="75"/>
  <c r="BE282" i="75" s="1"/>
  <c r="AY282" i="75"/>
  <c r="BD281" i="75"/>
  <c r="BF281" i="75" s="1"/>
  <c r="AZ281" i="75"/>
  <c r="BA280" i="75"/>
  <c r="AW280" i="75"/>
  <c r="BB279" i="75"/>
  <c r="AX279" i="75"/>
  <c r="BC278" i="75"/>
  <c r="BE278" i="75" s="1"/>
  <c r="AY278" i="75"/>
  <c r="BD277" i="75"/>
  <c r="BF277" i="75" s="1"/>
  <c r="AZ277" i="75"/>
  <c r="AV277" i="75"/>
  <c r="BA276" i="75"/>
  <c r="AW276" i="75"/>
  <c r="BB275" i="75"/>
  <c r="AX275" i="75"/>
  <c r="BC274" i="75"/>
  <c r="BE274" i="75" s="1"/>
  <c r="AY274" i="75"/>
  <c r="BD273" i="75"/>
  <c r="BF273" i="75" s="1"/>
  <c r="AZ273" i="75"/>
  <c r="AV273" i="75"/>
  <c r="BA272" i="75"/>
  <c r="AW272" i="75"/>
  <c r="BB271" i="75"/>
  <c r="AX271" i="75"/>
  <c r="BC270" i="75"/>
  <c r="BE270" i="75" s="1"/>
  <c r="AY270" i="75"/>
  <c r="BD269" i="75"/>
  <c r="BF269" i="75" s="1"/>
  <c r="AZ269" i="75"/>
  <c r="AV269" i="75"/>
  <c r="BA268" i="75"/>
  <c r="AW268" i="75"/>
  <c r="BB267" i="75"/>
  <c r="AX267" i="75"/>
  <c r="BC266" i="75"/>
  <c r="BE266" i="75" s="1"/>
  <c r="AY266" i="75"/>
  <c r="BD265" i="75"/>
  <c r="BF265" i="75" s="1"/>
  <c r="AZ265" i="75"/>
  <c r="AV265" i="75"/>
  <c r="BA263" i="75"/>
  <c r="AW263" i="75"/>
  <c r="BB262" i="75"/>
  <c r="AX262" i="75"/>
  <c r="BC261" i="75"/>
  <c r="BE261" i="75" s="1"/>
  <c r="AY261" i="75"/>
  <c r="BD260" i="75"/>
  <c r="BF260" i="75" s="1"/>
  <c r="AZ260" i="75"/>
  <c r="AV260" i="75"/>
  <c r="BA259" i="75"/>
  <c r="AW259" i="75"/>
  <c r="BB258" i="75"/>
  <c r="AX258" i="75"/>
  <c r="BC257" i="75"/>
  <c r="BE257" i="75" s="1"/>
  <c r="AY257" i="75"/>
  <c r="BD256" i="75"/>
  <c r="AZ256" i="75"/>
  <c r="AV256" i="75"/>
  <c r="BA255" i="75"/>
  <c r="AW255" i="75"/>
  <c r="BB254" i="75"/>
  <c r="AX254" i="75"/>
  <c r="BC253" i="75"/>
  <c r="BE253" i="75" s="1"/>
  <c r="AY253" i="75"/>
  <c r="BD252" i="75"/>
  <c r="BF252" i="75" s="1"/>
  <c r="AZ252" i="75"/>
  <c r="AV252" i="75"/>
  <c r="BA251" i="75"/>
  <c r="AW251" i="75"/>
  <c r="BB250" i="75"/>
  <c r="AX250" i="75"/>
  <c r="BC249" i="75"/>
  <c r="BE249" i="75" s="1"/>
  <c r="AY249" i="75"/>
  <c r="BD248" i="75"/>
  <c r="BF248" i="75" s="1"/>
  <c r="AZ248" i="75"/>
  <c r="AV248" i="75"/>
  <c r="BA247" i="75"/>
  <c r="AW247" i="75"/>
  <c r="BA241" i="75"/>
  <c r="BC239" i="75"/>
  <c r="BE239" i="75" s="1"/>
  <c r="BD238" i="75"/>
  <c r="BF238" i="75" s="1"/>
  <c r="AW237" i="75"/>
  <c r="AY235" i="75"/>
  <c r="BA233" i="75"/>
  <c r="BC231" i="75"/>
  <c r="BE231" i="75" s="1"/>
  <c r="BD230" i="75"/>
  <c r="BF230" i="75" s="1"/>
  <c r="AW229" i="75"/>
  <c r="AY227" i="75"/>
  <c r="BA225" i="75"/>
  <c r="BC223" i="75"/>
  <c r="BE223" i="75" s="1"/>
  <c r="BC205" i="75"/>
  <c r="BE205" i="75" s="1"/>
  <c r="AY203" i="75"/>
  <c r="AV201" i="75"/>
  <c r="BD193" i="75"/>
  <c r="BF193" i="75" s="1"/>
  <c r="BA191" i="75"/>
  <c r="AW189" i="75"/>
  <c r="BB179" i="75"/>
  <c r="BC175" i="75"/>
  <c r="BE175" i="75" s="1"/>
  <c r="AW171" i="75"/>
  <c r="BA161" i="75"/>
  <c r="AY147" i="75"/>
  <c r="BD137" i="75"/>
  <c r="BF137" i="75" s="1"/>
  <c r="AW133" i="75"/>
  <c r="BB123" i="75"/>
  <c r="AZ109" i="75"/>
  <c r="AY103" i="75"/>
  <c r="BC95" i="75"/>
  <c r="BE95" i="75" s="1"/>
  <c r="AV6" i="75"/>
  <c r="AZ6" i="75"/>
  <c r="BD6" i="75"/>
  <c r="BF6" i="75" s="1"/>
  <c r="AW6" i="75"/>
  <c r="BA6" i="75"/>
  <c r="AX6" i="75"/>
  <c r="BB6" i="75"/>
  <c r="AY6" i="75"/>
  <c r="BC6" i="75"/>
  <c r="BE6" i="75" s="1"/>
  <c r="AY7" i="75"/>
  <c r="BC7" i="75"/>
  <c r="BE7" i="75" s="1"/>
  <c r="AV7" i="75"/>
  <c r="AZ7" i="75"/>
  <c r="BD7" i="75"/>
  <c r="BF7" i="75" s="1"/>
  <c r="AW7" i="75"/>
  <c r="BA7" i="75"/>
  <c r="BB7" i="75"/>
  <c r="AX7" i="75"/>
  <c r="BF21" i="75"/>
  <c r="BF118" i="75"/>
  <c r="BE130" i="75"/>
  <c r="BE162" i="75"/>
  <c r="BF180" i="75"/>
  <c r="BE186" i="75"/>
  <c r="BF196" i="75"/>
  <c r="BF206" i="75"/>
  <c r="BF212" i="75"/>
  <c r="BF214" i="75"/>
  <c r="BE242" i="75"/>
  <c r="BF242" i="75"/>
  <c r="BE254" i="75"/>
  <c r="BF254" i="75"/>
  <c r="BF256" i="75"/>
  <c r="BE268" i="75"/>
  <c r="BE272" i="75"/>
  <c r="BF282" i="75"/>
  <c r="AY16" i="75"/>
  <c r="BC16" i="75"/>
  <c r="BE16" i="75" s="1"/>
  <c r="AV16" i="75"/>
  <c r="AZ16" i="75"/>
  <c r="BD16" i="75"/>
  <c r="BF16" i="75" s="1"/>
  <c r="BA16" i="75"/>
  <c r="BB16" i="75"/>
  <c r="AW16" i="75"/>
  <c r="AX16" i="75"/>
  <c r="AV23" i="75"/>
  <c r="AZ23" i="75"/>
  <c r="BD23" i="75"/>
  <c r="AW23" i="75"/>
  <c r="BA23" i="75"/>
  <c r="BB23" i="75"/>
  <c r="BC23" i="75"/>
  <c r="BE23" i="75" s="1"/>
  <c r="AX23" i="75"/>
  <c r="AY23" i="75"/>
  <c r="AV31" i="75"/>
  <c r="AZ31" i="75"/>
  <c r="BD31" i="75"/>
  <c r="BF31" i="75" s="1"/>
  <c r="AX31" i="75"/>
  <c r="BC31" i="75"/>
  <c r="BE31" i="75" s="1"/>
  <c r="AY31" i="75"/>
  <c r="BA31" i="75"/>
  <c r="BB31" i="75"/>
  <c r="AW31" i="75"/>
  <c r="BF34" i="75"/>
  <c r="BE34" i="75"/>
  <c r="AV39" i="75"/>
  <c r="AZ39" i="75"/>
  <c r="BD39" i="75"/>
  <c r="BF39" i="75" s="1"/>
  <c r="AW39" i="75"/>
  <c r="BA39" i="75"/>
  <c r="AX39" i="75"/>
  <c r="BB39" i="75"/>
  <c r="AY39" i="75"/>
  <c r="BC39" i="75"/>
  <c r="BE39" i="75" s="1"/>
  <c r="AY40" i="75"/>
  <c r="BC40" i="75"/>
  <c r="BE40" i="75" s="1"/>
  <c r="AV40" i="75"/>
  <c r="AZ40" i="75"/>
  <c r="BD40" i="75"/>
  <c r="BF40" i="75" s="1"/>
  <c r="AW40" i="75"/>
  <c r="BA40" i="75"/>
  <c r="BB40" i="75"/>
  <c r="AX40" i="75"/>
  <c r="BF42" i="75"/>
  <c r="BE42" i="75"/>
  <c r="AV51" i="75"/>
  <c r="AZ51" i="75"/>
  <c r="BD51" i="75"/>
  <c r="BF51" i="75" s="1"/>
  <c r="AW51" i="75"/>
  <c r="BA51" i="75"/>
  <c r="BB51" i="75"/>
  <c r="AX51" i="75"/>
  <c r="AY51" i="75"/>
  <c r="BC51" i="75"/>
  <c r="BE51" i="75" s="1"/>
  <c r="AV55" i="75"/>
  <c r="AZ55" i="75"/>
  <c r="BD55" i="75"/>
  <c r="BF55" i="75" s="1"/>
  <c r="AW55" i="75"/>
  <c r="BA55" i="75"/>
  <c r="AX55" i="75"/>
  <c r="BB55" i="75"/>
  <c r="AY55" i="75"/>
  <c r="BC55" i="75"/>
  <c r="BE55" i="75" s="1"/>
  <c r="AX57" i="75"/>
  <c r="BB57" i="75"/>
  <c r="AY57" i="75"/>
  <c r="BC57" i="75"/>
  <c r="BE57" i="75" s="1"/>
  <c r="AV57" i="75"/>
  <c r="BD57" i="75"/>
  <c r="BF57" i="75" s="1"/>
  <c r="AZ57" i="75"/>
  <c r="AW57" i="75"/>
  <c r="BA57" i="75"/>
  <c r="AX61" i="75"/>
  <c r="BB61" i="75"/>
  <c r="AY61" i="75"/>
  <c r="BC61" i="75"/>
  <c r="BE61" i="75" s="1"/>
  <c r="AZ61" i="75"/>
  <c r="AV61" i="75"/>
  <c r="BD61" i="75"/>
  <c r="BF61" i="75" s="1"/>
  <c r="AW61" i="75"/>
  <c r="BA61" i="75"/>
  <c r="AX65" i="75"/>
  <c r="BB65" i="75"/>
  <c r="AY65" i="75"/>
  <c r="BC65" i="75"/>
  <c r="BE65" i="75" s="1"/>
  <c r="AV65" i="75"/>
  <c r="BD65" i="75"/>
  <c r="BF65" i="75" s="1"/>
  <c r="AZ65" i="75"/>
  <c r="BA65" i="75"/>
  <c r="AX69" i="75"/>
  <c r="BB69" i="75"/>
  <c r="AY69" i="75"/>
  <c r="BC69" i="75"/>
  <c r="BE69" i="75" s="1"/>
  <c r="AZ69" i="75"/>
  <c r="AV69" i="75"/>
  <c r="BD69" i="75"/>
  <c r="BF69" i="75" s="1"/>
  <c r="AW69" i="75"/>
  <c r="BA69" i="75"/>
  <c r="AX73" i="75"/>
  <c r="BB73" i="75"/>
  <c r="AY73" i="75"/>
  <c r="BC73" i="75"/>
  <c r="BE73" i="75" s="1"/>
  <c r="AV73" i="75"/>
  <c r="BD73" i="75"/>
  <c r="BF73" i="75" s="1"/>
  <c r="AZ73" i="75"/>
  <c r="AW73" i="75"/>
  <c r="BA73" i="75"/>
  <c r="AV75" i="75"/>
  <c r="AZ75" i="75"/>
  <c r="BD75" i="75"/>
  <c r="BF75" i="75" s="1"/>
  <c r="AW75" i="75"/>
  <c r="BA75" i="75"/>
  <c r="BB75" i="75"/>
  <c r="AX75" i="75"/>
  <c r="AY75" i="75"/>
  <c r="BC75" i="75"/>
  <c r="BE75" i="75" s="1"/>
  <c r="AX77" i="75"/>
  <c r="BB77" i="75"/>
  <c r="AY77" i="75"/>
  <c r="BC77" i="75"/>
  <c r="BE77" i="75" s="1"/>
  <c r="AZ77" i="75"/>
  <c r="AV77" i="75"/>
  <c r="BD77" i="75"/>
  <c r="BF77" i="75" s="1"/>
  <c r="AW77" i="75"/>
  <c r="BA77" i="75"/>
  <c r="AX81" i="75"/>
  <c r="BB81" i="75"/>
  <c r="AY81" i="75"/>
  <c r="AV81" i="75"/>
  <c r="BC81" i="75"/>
  <c r="BE81" i="75" s="1"/>
  <c r="AZ81" i="75"/>
  <c r="BA81" i="75"/>
  <c r="BD81" i="75"/>
  <c r="BF81" i="75" s="1"/>
  <c r="AW81" i="75"/>
  <c r="AV83" i="75"/>
  <c r="AZ83" i="75"/>
  <c r="BD83" i="75"/>
  <c r="BF83" i="75" s="1"/>
  <c r="BA83" i="75"/>
  <c r="AX83" i="75"/>
  <c r="BC83" i="75"/>
  <c r="BE83" i="75" s="1"/>
  <c r="AW83" i="75"/>
  <c r="AY83" i="75"/>
  <c r="BB83" i="75"/>
  <c r="AX85" i="75"/>
  <c r="BB85" i="75"/>
  <c r="AY85" i="75"/>
  <c r="BD85" i="75"/>
  <c r="BF85" i="75" s="1"/>
  <c r="AV85" i="75"/>
  <c r="BA85" i="75"/>
  <c r="AW85" i="75"/>
  <c r="AZ85" i="75"/>
  <c r="BC85" i="75"/>
  <c r="BE85" i="75" s="1"/>
  <c r="AV87" i="75"/>
  <c r="AZ87" i="75"/>
  <c r="BD87" i="75"/>
  <c r="BF87" i="75" s="1"/>
  <c r="AW87" i="75"/>
  <c r="BB87" i="75"/>
  <c r="AY87" i="75"/>
  <c r="BA87" i="75"/>
  <c r="BC87" i="75"/>
  <c r="BE87" i="75" s="1"/>
  <c r="AX87" i="75"/>
  <c r="AX89" i="75"/>
  <c r="BB89" i="75"/>
  <c r="AZ89" i="75"/>
  <c r="AW89" i="75"/>
  <c r="BC89" i="75"/>
  <c r="BE89" i="75" s="1"/>
  <c r="AV89" i="75"/>
  <c r="AY89" i="75"/>
  <c r="BA89" i="75"/>
  <c r="BD89" i="75"/>
  <c r="BF89" i="75" s="1"/>
  <c r="AX93" i="75"/>
  <c r="BB93" i="75"/>
  <c r="AV93" i="75"/>
  <c r="BA93" i="75"/>
  <c r="AY93" i="75"/>
  <c r="BD93" i="75"/>
  <c r="BF93" i="75" s="1"/>
  <c r="BC93" i="75"/>
  <c r="BE93" i="75" s="1"/>
  <c r="AW93" i="75"/>
  <c r="AX97" i="75"/>
  <c r="AW97" i="75"/>
  <c r="BB97" i="75"/>
  <c r="AZ97" i="75"/>
  <c r="BD97" i="75"/>
  <c r="BF97" i="75" s="1"/>
  <c r="AY97" i="75"/>
  <c r="BA97" i="75"/>
  <c r="AV97" i="75"/>
  <c r="BC97" i="75"/>
  <c r="BE97" i="75" s="1"/>
  <c r="AX101" i="75"/>
  <c r="BB101" i="75"/>
  <c r="AV101" i="75"/>
  <c r="AZ101" i="75"/>
  <c r="BD101" i="75"/>
  <c r="BF101" i="75" s="1"/>
  <c r="BC101" i="75"/>
  <c r="BE101" i="75" s="1"/>
  <c r="AW101" i="75"/>
  <c r="AY101" i="75"/>
  <c r="AX105" i="75"/>
  <c r="BB105" i="75"/>
  <c r="AV105" i="75"/>
  <c r="AZ105" i="75"/>
  <c r="BD105" i="75"/>
  <c r="BF105" i="75" s="1"/>
  <c r="AY105" i="75"/>
  <c r="BA105" i="75"/>
  <c r="BC105" i="75"/>
  <c r="BE105" i="75" s="1"/>
  <c r="AV11" i="75"/>
  <c r="AZ11" i="75"/>
  <c r="BD11" i="75"/>
  <c r="BF11" i="75" s="1"/>
  <c r="AW11" i="75"/>
  <c r="BA11" i="75"/>
  <c r="AX11" i="75"/>
  <c r="AY11" i="75"/>
  <c r="BB11" i="75"/>
  <c r="BC11" i="75"/>
  <c r="BE11" i="75" s="1"/>
  <c r="AY12" i="75"/>
  <c r="BC12" i="75"/>
  <c r="BE12" i="75" s="1"/>
  <c r="AV12" i="75"/>
  <c r="AZ12" i="75"/>
  <c r="BD12" i="75"/>
  <c r="BF12" i="75" s="1"/>
  <c r="AW12" i="75"/>
  <c r="AX12" i="75"/>
  <c r="BA12" i="75"/>
  <c r="BB12" i="75"/>
  <c r="BE14" i="75"/>
  <c r="BF15" i="75"/>
  <c r="AV19" i="75"/>
  <c r="AZ19" i="75"/>
  <c r="BD19" i="75"/>
  <c r="BF19" i="75" s="1"/>
  <c r="AW19" i="75"/>
  <c r="BA19" i="75"/>
  <c r="AX19" i="75"/>
  <c r="AY19" i="75"/>
  <c r="BB19" i="75"/>
  <c r="BC19" i="75"/>
  <c r="BE19" i="75" s="1"/>
  <c r="AY20" i="75"/>
  <c r="BC20" i="75"/>
  <c r="BE20" i="75" s="1"/>
  <c r="AV20" i="75"/>
  <c r="AZ20" i="75"/>
  <c r="BD20" i="75"/>
  <c r="BF20" i="75" s="1"/>
  <c r="AW20" i="75"/>
  <c r="AX20" i="75"/>
  <c r="BA20" i="75"/>
  <c r="BE22" i="75"/>
  <c r="BF23" i="75"/>
  <c r="AV27" i="75"/>
  <c r="AZ27" i="75"/>
  <c r="BD27" i="75"/>
  <c r="BF27" i="75" s="1"/>
  <c r="AW27" i="75"/>
  <c r="BA27" i="75"/>
  <c r="AX27" i="75"/>
  <c r="AY27" i="75"/>
  <c r="BB27" i="75"/>
  <c r="BC27" i="75"/>
  <c r="BE27" i="75" s="1"/>
  <c r="AY28" i="75"/>
  <c r="BC28" i="75"/>
  <c r="BE28" i="75" s="1"/>
  <c r="AV28" i="75"/>
  <c r="AZ28" i="75"/>
  <c r="BD28" i="75"/>
  <c r="BF28" i="75" s="1"/>
  <c r="AW28" i="75"/>
  <c r="AX28" i="75"/>
  <c r="BA28" i="75"/>
  <c r="BB28" i="75"/>
  <c r="BE30" i="75"/>
  <c r="AV35" i="75"/>
  <c r="AZ35" i="75"/>
  <c r="BD35" i="75"/>
  <c r="BF35" i="75" s="1"/>
  <c r="AY35" i="75"/>
  <c r="BA35" i="75"/>
  <c r="AW35" i="75"/>
  <c r="BB35" i="75"/>
  <c r="AX35" i="75"/>
  <c r="BC35" i="75"/>
  <c r="BE35" i="75" s="1"/>
  <c r="AY36" i="75"/>
  <c r="BC36" i="75"/>
  <c r="BE36" i="75" s="1"/>
  <c r="AV36" i="75"/>
  <c r="BA36" i="75"/>
  <c r="AW36" i="75"/>
  <c r="BB36" i="75"/>
  <c r="AX36" i="75"/>
  <c r="BD36" i="75"/>
  <c r="BF36" i="75" s="1"/>
  <c r="AZ36" i="75"/>
  <c r="BE38" i="75"/>
  <c r="AV43" i="75"/>
  <c r="AZ43" i="75"/>
  <c r="BD43" i="75"/>
  <c r="BF43" i="75" s="1"/>
  <c r="AW43" i="75"/>
  <c r="BA43" i="75"/>
  <c r="AX43" i="75"/>
  <c r="BB43" i="75"/>
  <c r="AY43" i="75"/>
  <c r="BC43" i="75"/>
  <c r="BE43" i="75" s="1"/>
  <c r="AY48" i="75"/>
  <c r="BC48" i="75"/>
  <c r="BE48" i="75" s="1"/>
  <c r="AV48" i="75"/>
  <c r="AZ48" i="75"/>
  <c r="BD48" i="75"/>
  <c r="BF48" i="75" s="1"/>
  <c r="AW48" i="75"/>
  <c r="BA48" i="75"/>
  <c r="AX48" i="75"/>
  <c r="BB48" i="75"/>
  <c r="AW50" i="75"/>
  <c r="BA50" i="75"/>
  <c r="AX50" i="75"/>
  <c r="BB50" i="75"/>
  <c r="BC50" i="75"/>
  <c r="BE50" i="75" s="1"/>
  <c r="AY50" i="75"/>
  <c r="AV50" i="75"/>
  <c r="AZ50" i="75"/>
  <c r="AY52" i="75"/>
  <c r="BC52" i="75"/>
  <c r="BE52" i="75" s="1"/>
  <c r="AV52" i="75"/>
  <c r="AZ52" i="75"/>
  <c r="BD52" i="75"/>
  <c r="BF52" i="75" s="1"/>
  <c r="BA52" i="75"/>
  <c r="AW52" i="75"/>
  <c r="AX52" i="75"/>
  <c r="BB52" i="75"/>
  <c r="AW54" i="75"/>
  <c r="BA54" i="75"/>
  <c r="AX54" i="75"/>
  <c r="BB54" i="75"/>
  <c r="AY54" i="75"/>
  <c r="BC54" i="75"/>
  <c r="BE54" i="75" s="1"/>
  <c r="BD54" i="75"/>
  <c r="BF54" i="75" s="1"/>
  <c r="AV54" i="75"/>
  <c r="AZ54" i="75"/>
  <c r="AY56" i="75"/>
  <c r="BC56" i="75"/>
  <c r="BE56" i="75" s="1"/>
  <c r="AV56" i="75"/>
  <c r="AZ56" i="75"/>
  <c r="BD56" i="75"/>
  <c r="BF56" i="75" s="1"/>
  <c r="AW56" i="75"/>
  <c r="BA56" i="75"/>
  <c r="BB56" i="75"/>
  <c r="AX56" i="75"/>
  <c r="AW58" i="75"/>
  <c r="BA58" i="75"/>
  <c r="AX58" i="75"/>
  <c r="BB58" i="75"/>
  <c r="BC58" i="75"/>
  <c r="BE58" i="75" s="1"/>
  <c r="AY58" i="75"/>
  <c r="AZ58" i="75"/>
  <c r="BD58" i="75"/>
  <c r="BF58" i="75" s="1"/>
  <c r="AY60" i="75"/>
  <c r="BC60" i="75"/>
  <c r="BE60" i="75" s="1"/>
  <c r="AV60" i="75"/>
  <c r="AZ60" i="75"/>
  <c r="BD60" i="75"/>
  <c r="BF60" i="75" s="1"/>
  <c r="BA60" i="75"/>
  <c r="AW60" i="75"/>
  <c r="AX60" i="75"/>
  <c r="BB60" i="75"/>
  <c r="AW62" i="75"/>
  <c r="BA62" i="75"/>
  <c r="AX62" i="75"/>
  <c r="BB62" i="75"/>
  <c r="AY62" i="75"/>
  <c r="BC62" i="75"/>
  <c r="BE62" i="75" s="1"/>
  <c r="AV62" i="75"/>
  <c r="AZ62" i="75"/>
  <c r="BD62" i="75"/>
  <c r="BF62" i="75" s="1"/>
  <c r="AY64" i="75"/>
  <c r="BC64" i="75"/>
  <c r="BE64" i="75" s="1"/>
  <c r="AV64" i="75"/>
  <c r="AZ64" i="75"/>
  <c r="BD64" i="75"/>
  <c r="BF64" i="75" s="1"/>
  <c r="AW64" i="75"/>
  <c r="BA64" i="75"/>
  <c r="AX64" i="75"/>
  <c r="BB64" i="75"/>
  <c r="AW66" i="75"/>
  <c r="BA66" i="75"/>
  <c r="AX66" i="75"/>
  <c r="BB66" i="75"/>
  <c r="BC66" i="75"/>
  <c r="BE66" i="75" s="1"/>
  <c r="AY66" i="75"/>
  <c r="AV66" i="75"/>
  <c r="AZ66" i="75"/>
  <c r="BD66" i="75"/>
  <c r="BF66" i="75" s="1"/>
  <c r="AY68" i="75"/>
  <c r="BC68" i="75"/>
  <c r="BE68" i="75" s="1"/>
  <c r="AV68" i="75"/>
  <c r="AZ68" i="75"/>
  <c r="BD68" i="75"/>
  <c r="BF68" i="75" s="1"/>
  <c r="BA68" i="75"/>
  <c r="AW68" i="75"/>
  <c r="AX68" i="75"/>
  <c r="BB68" i="75"/>
  <c r="AW70" i="75"/>
  <c r="BA70" i="75"/>
  <c r="AX70" i="75"/>
  <c r="BB70" i="75"/>
  <c r="AY70" i="75"/>
  <c r="BC70" i="75"/>
  <c r="BE70" i="75" s="1"/>
  <c r="BD70" i="75"/>
  <c r="BF70" i="75" s="1"/>
  <c r="AV70" i="75"/>
  <c r="AZ70" i="75"/>
  <c r="AY72" i="75"/>
  <c r="BC72" i="75"/>
  <c r="BE72" i="75" s="1"/>
  <c r="AV72" i="75"/>
  <c r="AZ72" i="75"/>
  <c r="BD72" i="75"/>
  <c r="BF72" i="75" s="1"/>
  <c r="AW72" i="75"/>
  <c r="BA72" i="75"/>
  <c r="BB72" i="75"/>
  <c r="AW74" i="75"/>
  <c r="BA74" i="75"/>
  <c r="AX74" i="75"/>
  <c r="BB74" i="75"/>
  <c r="BC74" i="75"/>
  <c r="BE74" i="75" s="1"/>
  <c r="AY74" i="75"/>
  <c r="AZ74" i="75"/>
  <c r="BD74" i="75"/>
  <c r="BF74" i="75" s="1"/>
  <c r="AV74" i="75"/>
  <c r="AY76" i="75"/>
  <c r="BC76" i="75"/>
  <c r="BE76" i="75" s="1"/>
  <c r="AV76" i="75"/>
  <c r="AZ76" i="75"/>
  <c r="BD76" i="75"/>
  <c r="BF76" i="75" s="1"/>
  <c r="BA76" i="75"/>
  <c r="AW76" i="75"/>
  <c r="AX76" i="75"/>
  <c r="BB76" i="75"/>
  <c r="AW78" i="75"/>
  <c r="BA78" i="75"/>
  <c r="AX78" i="75"/>
  <c r="BB78" i="75"/>
  <c r="AY78" i="75"/>
  <c r="BC78" i="75"/>
  <c r="BE78" i="75" s="1"/>
  <c r="AV78" i="75"/>
  <c r="AZ78" i="75"/>
  <c r="BD78" i="75"/>
  <c r="BF78" i="75" s="1"/>
  <c r="AY80" i="75"/>
  <c r="BC80" i="75"/>
  <c r="BE80" i="75" s="1"/>
  <c r="AV80" i="75"/>
  <c r="AZ80" i="75"/>
  <c r="BD80" i="75"/>
  <c r="BF80" i="75" s="1"/>
  <c r="AW80" i="75"/>
  <c r="BA80" i="75"/>
  <c r="AX80" i="75"/>
  <c r="BB80" i="75"/>
  <c r="AW82" i="75"/>
  <c r="BA82" i="75"/>
  <c r="AY82" i="75"/>
  <c r="BD82" i="75"/>
  <c r="BF82" i="75" s="1"/>
  <c r="AV82" i="75"/>
  <c r="BB82" i="75"/>
  <c r="BC82" i="75"/>
  <c r="BE82" i="75" s="1"/>
  <c r="AX82" i="75"/>
  <c r="AZ82" i="75"/>
  <c r="AY84" i="75"/>
  <c r="BC84" i="75"/>
  <c r="BE84" i="75" s="1"/>
  <c r="AW84" i="75"/>
  <c r="BB84" i="75"/>
  <c r="AZ84" i="75"/>
  <c r="AV84" i="75"/>
  <c r="AX84" i="75"/>
  <c r="BA84" i="75"/>
  <c r="AW86" i="75"/>
  <c r="BA86" i="75"/>
  <c r="AZ86" i="75"/>
  <c r="AX86" i="75"/>
  <c r="BC86" i="75"/>
  <c r="BE86" i="75" s="1"/>
  <c r="AY86" i="75"/>
  <c r="BB86" i="75"/>
  <c r="BD86" i="75"/>
  <c r="BF86" i="75" s="1"/>
  <c r="AV86" i="75"/>
  <c r="AY88" i="75"/>
  <c r="BC88" i="75"/>
  <c r="BE88" i="75" s="1"/>
  <c r="AX88" i="75"/>
  <c r="BD88" i="75"/>
  <c r="BF88" i="75" s="1"/>
  <c r="AV88" i="75"/>
  <c r="BA88" i="75"/>
  <c r="AW88" i="75"/>
  <c r="AZ88" i="75"/>
  <c r="AW90" i="75"/>
  <c r="BA90" i="75"/>
  <c r="AV90" i="75"/>
  <c r="BB90" i="75"/>
  <c r="AY90" i="75"/>
  <c r="BD90" i="75"/>
  <c r="BF90" i="75" s="1"/>
  <c r="AX90" i="75"/>
  <c r="AZ90" i="75"/>
  <c r="BC90" i="75"/>
  <c r="BE90" i="75" s="1"/>
  <c r="AY92" i="75"/>
  <c r="BC92" i="75"/>
  <c r="BE92" i="75" s="1"/>
  <c r="AZ92" i="75"/>
  <c r="AW92" i="75"/>
  <c r="BB92" i="75"/>
  <c r="BA92" i="75"/>
  <c r="BD92" i="75"/>
  <c r="BF92" i="75" s="1"/>
  <c r="AV92" i="75"/>
  <c r="AX92" i="75"/>
  <c r="AW94" i="75"/>
  <c r="BA94" i="75"/>
  <c r="AX94" i="75"/>
  <c r="BC94" i="75"/>
  <c r="BE94" i="75" s="1"/>
  <c r="AZ94" i="75"/>
  <c r="BD94" i="75"/>
  <c r="BF94" i="75" s="1"/>
  <c r="AV94" i="75"/>
  <c r="AY94" i="75"/>
  <c r="BB94" i="75"/>
  <c r="AY96" i="75"/>
  <c r="BC96" i="75"/>
  <c r="BE96" i="75" s="1"/>
  <c r="AV96" i="75"/>
  <c r="BA96" i="75"/>
  <c r="AX96" i="75"/>
  <c r="BD96" i="75"/>
  <c r="BF96" i="75" s="1"/>
  <c r="AW96" i="75"/>
  <c r="AZ96" i="75"/>
  <c r="BB96" i="75"/>
  <c r="AW98" i="75"/>
  <c r="BA98" i="75"/>
  <c r="AY98" i="75"/>
  <c r="BC98" i="75"/>
  <c r="BE98" i="75" s="1"/>
  <c r="AX98" i="75"/>
  <c r="AZ98" i="75"/>
  <c r="BB98" i="75"/>
  <c r="BD98" i="75"/>
  <c r="BF98" i="75" s="1"/>
  <c r="AY100" i="75"/>
  <c r="BC100" i="75"/>
  <c r="BE100" i="75" s="1"/>
  <c r="AW100" i="75"/>
  <c r="BA100" i="75"/>
  <c r="AV100" i="75"/>
  <c r="BD100" i="75"/>
  <c r="BF100" i="75" s="1"/>
  <c r="AX100" i="75"/>
  <c r="AZ100" i="75"/>
  <c r="BB100" i="75"/>
  <c r="AW102" i="75"/>
  <c r="BA102" i="75"/>
  <c r="AY102" i="75"/>
  <c r="BC102" i="75"/>
  <c r="BE102" i="75" s="1"/>
  <c r="BB102" i="75"/>
  <c r="AV102" i="75"/>
  <c r="BD102" i="75"/>
  <c r="BF102" i="75" s="1"/>
  <c r="AX102" i="75"/>
  <c r="AZ102" i="75"/>
  <c r="AY104" i="75"/>
  <c r="BC104" i="75"/>
  <c r="BE104" i="75" s="1"/>
  <c r="AW104" i="75"/>
  <c r="BA104" i="75"/>
  <c r="AZ104" i="75"/>
  <c r="BB104" i="75"/>
  <c r="AV104" i="75"/>
  <c r="AX104" i="75"/>
  <c r="BD104" i="75"/>
  <c r="BF104" i="75" s="1"/>
  <c r="AW106" i="75"/>
  <c r="BA106" i="75"/>
  <c r="AY106" i="75"/>
  <c r="BC106" i="75"/>
  <c r="BE106" i="75" s="1"/>
  <c r="AX106" i="75"/>
  <c r="AZ106" i="75"/>
  <c r="AV106" i="75"/>
  <c r="BB106" i="75"/>
  <c r="AY108" i="75"/>
  <c r="BC108" i="75"/>
  <c r="BE108" i="75" s="1"/>
  <c r="AZ108" i="75"/>
  <c r="AV108" i="75"/>
  <c r="BA108" i="75"/>
  <c r="BB108" i="75"/>
  <c r="BD108" i="75"/>
  <c r="BF108" i="75" s="1"/>
  <c r="AW108" i="75"/>
  <c r="AW110" i="75"/>
  <c r="BA110" i="75"/>
  <c r="AX110" i="75"/>
  <c r="BC110" i="75"/>
  <c r="BE110" i="75" s="1"/>
  <c r="AY110" i="75"/>
  <c r="BD110" i="75"/>
  <c r="BF110" i="75" s="1"/>
  <c r="AV110" i="75"/>
  <c r="AZ110" i="75"/>
  <c r="AY112" i="75"/>
  <c r="BC112" i="75"/>
  <c r="BE112" i="75" s="1"/>
  <c r="AV112" i="75"/>
  <c r="BA112" i="75"/>
  <c r="AW112" i="75"/>
  <c r="BB112" i="75"/>
  <c r="AX112" i="75"/>
  <c r="AZ112" i="75"/>
  <c r="BD112" i="75"/>
  <c r="BF112" i="75" s="1"/>
  <c r="AW114" i="75"/>
  <c r="BA114" i="75"/>
  <c r="AY114" i="75"/>
  <c r="BD114" i="75"/>
  <c r="BF114" i="75" s="1"/>
  <c r="AZ114" i="75"/>
  <c r="BB114" i="75"/>
  <c r="BC114" i="75"/>
  <c r="BE114" i="75" s="1"/>
  <c r="AV114" i="75"/>
  <c r="AY116" i="75"/>
  <c r="BC116" i="75"/>
  <c r="BE116" i="75" s="1"/>
  <c r="AW116" i="75"/>
  <c r="BB116" i="75"/>
  <c r="AX116" i="75"/>
  <c r="BD116" i="75"/>
  <c r="BF116" i="75" s="1"/>
  <c r="AV116" i="75"/>
  <c r="AZ116" i="75"/>
  <c r="AW118" i="75"/>
  <c r="BA118" i="75"/>
  <c r="AZ118" i="75"/>
  <c r="AV118" i="75"/>
  <c r="BB118" i="75"/>
  <c r="AX118" i="75"/>
  <c r="AY118" i="75"/>
  <c r="BC118" i="75"/>
  <c r="BE118" i="75" s="1"/>
  <c r="AY120" i="75"/>
  <c r="BC120" i="75"/>
  <c r="BE120" i="75" s="1"/>
  <c r="AX120" i="75"/>
  <c r="BD120" i="75"/>
  <c r="BF120" i="75" s="1"/>
  <c r="AZ120" i="75"/>
  <c r="BA120" i="75"/>
  <c r="BB120" i="75"/>
  <c r="AV120" i="75"/>
  <c r="AW122" i="75"/>
  <c r="BA122" i="75"/>
  <c r="AV122" i="75"/>
  <c r="BB122" i="75"/>
  <c r="AX122" i="75"/>
  <c r="BC122" i="75"/>
  <c r="BE122" i="75" s="1"/>
  <c r="BD122" i="75"/>
  <c r="BF122" i="75" s="1"/>
  <c r="AY122" i="75"/>
  <c r="AY124" i="75"/>
  <c r="BC124" i="75"/>
  <c r="BE124" i="75" s="1"/>
  <c r="AZ124" i="75"/>
  <c r="AV124" i="75"/>
  <c r="BA124" i="75"/>
  <c r="AW124" i="75"/>
  <c r="AX124" i="75"/>
  <c r="BB124" i="75"/>
  <c r="AW126" i="75"/>
  <c r="BA126" i="75"/>
  <c r="AX126" i="75"/>
  <c r="BC126" i="75"/>
  <c r="BE126" i="75" s="1"/>
  <c r="AY126" i="75"/>
  <c r="BD126" i="75"/>
  <c r="BF126" i="75" s="1"/>
  <c r="AZ126" i="75"/>
  <c r="BB126" i="75"/>
  <c r="AY128" i="75"/>
  <c r="BC128" i="75"/>
  <c r="BE128" i="75" s="1"/>
  <c r="AV128" i="75"/>
  <c r="BA128" i="75"/>
  <c r="AW128" i="75"/>
  <c r="BB128" i="75"/>
  <c r="BD128" i="75"/>
  <c r="BF128" i="75" s="1"/>
  <c r="AX128" i="75"/>
  <c r="AW130" i="75"/>
  <c r="BA130" i="75"/>
  <c r="AY130" i="75"/>
  <c r="BD130" i="75"/>
  <c r="BF130" i="75" s="1"/>
  <c r="AZ130" i="75"/>
  <c r="AV130" i="75"/>
  <c r="AX130" i="75"/>
  <c r="BB130" i="75"/>
  <c r="AY132" i="75"/>
  <c r="BC132" i="75"/>
  <c r="BE132" i="75" s="1"/>
  <c r="AW132" i="75"/>
  <c r="BB132" i="75"/>
  <c r="AX132" i="75"/>
  <c r="BD132" i="75"/>
  <c r="BF132" i="75" s="1"/>
  <c r="AZ132" i="75"/>
  <c r="BA132" i="75"/>
  <c r="AW134" i="75"/>
  <c r="BA134" i="75"/>
  <c r="AZ134" i="75"/>
  <c r="AV134" i="75"/>
  <c r="BB134" i="75"/>
  <c r="BC134" i="75"/>
  <c r="BE134" i="75" s="1"/>
  <c r="BD134" i="75"/>
  <c r="BF134" i="75" s="1"/>
  <c r="AX134" i="75"/>
  <c r="AY136" i="75"/>
  <c r="BC136" i="75"/>
  <c r="BE136" i="75" s="1"/>
  <c r="AX136" i="75"/>
  <c r="BD136" i="75"/>
  <c r="BF136" i="75" s="1"/>
  <c r="AZ136" i="75"/>
  <c r="AV136" i="75"/>
  <c r="AW136" i="75"/>
  <c r="BA136" i="75"/>
  <c r="AW138" i="75"/>
  <c r="BA138" i="75"/>
  <c r="AV138" i="75"/>
  <c r="BB138" i="75"/>
  <c r="AX138" i="75"/>
  <c r="BC138" i="75"/>
  <c r="BE138" i="75" s="1"/>
  <c r="AY138" i="75"/>
  <c r="AZ138" i="75"/>
  <c r="BD138" i="75"/>
  <c r="BF138" i="75" s="1"/>
  <c r="AY140" i="75"/>
  <c r="BC140" i="75"/>
  <c r="BE140" i="75" s="1"/>
  <c r="AZ140" i="75"/>
  <c r="AV140" i="75"/>
  <c r="BA140" i="75"/>
  <c r="BB140" i="75"/>
  <c r="BD140" i="75"/>
  <c r="BF140" i="75" s="1"/>
  <c r="AW140" i="75"/>
  <c r="AW142" i="75"/>
  <c r="BA142" i="75"/>
  <c r="AX142" i="75"/>
  <c r="BC142" i="75"/>
  <c r="BE142" i="75" s="1"/>
  <c r="AY142" i="75"/>
  <c r="BD142" i="75"/>
  <c r="BF142" i="75" s="1"/>
  <c r="AV142" i="75"/>
  <c r="AZ142" i="75"/>
  <c r="AY144" i="75"/>
  <c r="BC144" i="75"/>
  <c r="BE144" i="75" s="1"/>
  <c r="AV144" i="75"/>
  <c r="BA144" i="75"/>
  <c r="AW144" i="75"/>
  <c r="BB144" i="75"/>
  <c r="AX144" i="75"/>
  <c r="AZ144" i="75"/>
  <c r="BD144" i="75"/>
  <c r="BF144" i="75" s="1"/>
  <c r="AW146" i="75"/>
  <c r="BA146" i="75"/>
  <c r="AY146" i="75"/>
  <c r="BD146" i="75"/>
  <c r="BF146" i="75" s="1"/>
  <c r="AZ146" i="75"/>
  <c r="BB146" i="75"/>
  <c r="BC146" i="75"/>
  <c r="BE146" i="75" s="1"/>
  <c r="AV146" i="75"/>
  <c r="AY148" i="75"/>
  <c r="BC148" i="75"/>
  <c r="BE148" i="75" s="1"/>
  <c r="AW148" i="75"/>
  <c r="BB148" i="75"/>
  <c r="AX148" i="75"/>
  <c r="BD148" i="75"/>
  <c r="BF148" i="75" s="1"/>
  <c r="AV148" i="75"/>
  <c r="AZ148" i="75"/>
  <c r="AW150" i="75"/>
  <c r="BA150" i="75"/>
  <c r="AZ150" i="75"/>
  <c r="AV150" i="75"/>
  <c r="BB150" i="75"/>
  <c r="AX150" i="75"/>
  <c r="AY150" i="75"/>
  <c r="BC150" i="75"/>
  <c r="BE150" i="75" s="1"/>
  <c r="AY152" i="75"/>
  <c r="BC152" i="75"/>
  <c r="BE152" i="75" s="1"/>
  <c r="AX152" i="75"/>
  <c r="BD152" i="75"/>
  <c r="BF152" i="75" s="1"/>
  <c r="AZ152" i="75"/>
  <c r="BA152" i="75"/>
  <c r="BB152" i="75"/>
  <c r="AV152" i="75"/>
  <c r="AW154" i="75"/>
  <c r="BA154" i="75"/>
  <c r="AV154" i="75"/>
  <c r="BB154" i="75"/>
  <c r="AX154" i="75"/>
  <c r="BC154" i="75"/>
  <c r="BE154" i="75" s="1"/>
  <c r="BD154" i="75"/>
  <c r="BF154" i="75" s="1"/>
  <c r="AY154" i="75"/>
  <c r="AY156" i="75"/>
  <c r="BC156" i="75"/>
  <c r="BE156" i="75" s="1"/>
  <c r="AZ156" i="75"/>
  <c r="AV156" i="75"/>
  <c r="BA156" i="75"/>
  <c r="AW156" i="75"/>
  <c r="AX156" i="75"/>
  <c r="BB156" i="75"/>
  <c r="AW158" i="75"/>
  <c r="BA158" i="75"/>
  <c r="AX158" i="75"/>
  <c r="BC158" i="75"/>
  <c r="BE158" i="75" s="1"/>
  <c r="AY158" i="75"/>
  <c r="BD158" i="75"/>
  <c r="BF158" i="75" s="1"/>
  <c r="AZ158" i="75"/>
  <c r="BB158" i="75"/>
  <c r="AY160" i="75"/>
  <c r="BC160" i="75"/>
  <c r="BE160" i="75" s="1"/>
  <c r="AV160" i="75"/>
  <c r="BA160" i="75"/>
  <c r="AW160" i="75"/>
  <c r="BB160" i="75"/>
  <c r="BD160" i="75"/>
  <c r="BF160" i="75" s="1"/>
  <c r="AX160" i="75"/>
  <c r="AW162" i="75"/>
  <c r="BA162" i="75"/>
  <c r="AY162" i="75"/>
  <c r="BD162" i="75"/>
  <c r="BF162" i="75" s="1"/>
  <c r="AZ162" i="75"/>
  <c r="AV162" i="75"/>
  <c r="AX162" i="75"/>
  <c r="BB162" i="75"/>
  <c r="AY164" i="75"/>
  <c r="BC164" i="75"/>
  <c r="BE164" i="75" s="1"/>
  <c r="AW164" i="75"/>
  <c r="BB164" i="75"/>
  <c r="AX164" i="75"/>
  <c r="BD164" i="75"/>
  <c r="BF164" i="75" s="1"/>
  <c r="AZ164" i="75"/>
  <c r="BA164" i="75"/>
  <c r="AW166" i="75"/>
  <c r="BA166" i="75"/>
  <c r="AZ166" i="75"/>
  <c r="AV166" i="75"/>
  <c r="BB166" i="75"/>
  <c r="BC166" i="75"/>
  <c r="BE166" i="75" s="1"/>
  <c r="BD166" i="75"/>
  <c r="BF166" i="75" s="1"/>
  <c r="AX166" i="75"/>
  <c r="AY168" i="75"/>
  <c r="BC168" i="75"/>
  <c r="BE168" i="75" s="1"/>
  <c r="AX168" i="75"/>
  <c r="BD168" i="75"/>
  <c r="BF168" i="75" s="1"/>
  <c r="AZ168" i="75"/>
  <c r="AV168" i="75"/>
  <c r="AW168" i="75"/>
  <c r="BA168" i="75"/>
  <c r="AW170" i="75"/>
  <c r="BA170" i="75"/>
  <c r="AV170" i="75"/>
  <c r="BB170" i="75"/>
  <c r="AX170" i="75"/>
  <c r="BC170" i="75"/>
  <c r="BE170" i="75" s="1"/>
  <c r="AY170" i="75"/>
  <c r="AZ170" i="75"/>
  <c r="BD170" i="75"/>
  <c r="BF170" i="75" s="1"/>
  <c r="AY172" i="75"/>
  <c r="BC172" i="75"/>
  <c r="BE172" i="75" s="1"/>
  <c r="AZ172" i="75"/>
  <c r="AV172" i="75"/>
  <c r="BA172" i="75"/>
  <c r="BB172" i="75"/>
  <c r="BD172" i="75"/>
  <c r="BF172" i="75" s="1"/>
  <c r="AW172" i="75"/>
  <c r="AW174" i="75"/>
  <c r="BA174" i="75"/>
  <c r="AX174" i="75"/>
  <c r="BC174" i="75"/>
  <c r="BE174" i="75" s="1"/>
  <c r="AY174" i="75"/>
  <c r="BD174" i="75"/>
  <c r="BF174" i="75" s="1"/>
  <c r="AV174" i="75"/>
  <c r="AZ174" i="75"/>
  <c r="AY176" i="75"/>
  <c r="BC176" i="75"/>
  <c r="BE176" i="75" s="1"/>
  <c r="AV176" i="75"/>
  <c r="BA176" i="75"/>
  <c r="AW176" i="75"/>
  <c r="BB176" i="75"/>
  <c r="AX176" i="75"/>
  <c r="AZ176" i="75"/>
  <c r="BD176" i="75"/>
  <c r="BF176" i="75" s="1"/>
  <c r="AW178" i="75"/>
  <c r="BA178" i="75"/>
  <c r="AY178" i="75"/>
  <c r="BD178" i="75"/>
  <c r="BF178" i="75" s="1"/>
  <c r="AX178" i="75"/>
  <c r="AZ178" i="75"/>
  <c r="BB178" i="75"/>
  <c r="AY180" i="75"/>
  <c r="BC180" i="75"/>
  <c r="BE180" i="75" s="1"/>
  <c r="AZ180" i="75"/>
  <c r="AV180" i="75"/>
  <c r="BA180" i="75"/>
  <c r="AW180" i="75"/>
  <c r="BB180" i="75"/>
  <c r="AW182" i="75"/>
  <c r="BA182" i="75"/>
  <c r="AX182" i="75"/>
  <c r="BC182" i="75"/>
  <c r="BE182" i="75" s="1"/>
  <c r="AY182" i="75"/>
  <c r="BD182" i="75"/>
  <c r="BF182" i="75" s="1"/>
  <c r="AZ182" i="75"/>
  <c r="AY184" i="75"/>
  <c r="BC184" i="75"/>
  <c r="BE184" i="75" s="1"/>
  <c r="AV184" i="75"/>
  <c r="BA184" i="75"/>
  <c r="AW184" i="75"/>
  <c r="BB184" i="75"/>
  <c r="AX184" i="75"/>
  <c r="BD184" i="75"/>
  <c r="BF184" i="75" s="1"/>
  <c r="AW186" i="75"/>
  <c r="BA186" i="75"/>
  <c r="AY186" i="75"/>
  <c r="BD186" i="75"/>
  <c r="BF186" i="75" s="1"/>
  <c r="AZ186" i="75"/>
  <c r="AV186" i="75"/>
  <c r="BB186" i="75"/>
  <c r="AY188" i="75"/>
  <c r="BC188" i="75"/>
  <c r="BE188" i="75" s="1"/>
  <c r="AW188" i="75"/>
  <c r="BB188" i="75"/>
  <c r="AX188" i="75"/>
  <c r="BD188" i="75"/>
  <c r="BF188" i="75" s="1"/>
  <c r="AZ188" i="75"/>
  <c r="AW190" i="75"/>
  <c r="BA190" i="75"/>
  <c r="AZ190" i="75"/>
  <c r="AV190" i="75"/>
  <c r="BB190" i="75"/>
  <c r="AX190" i="75"/>
  <c r="BC190" i="75"/>
  <c r="BE190" i="75" s="1"/>
  <c r="AY192" i="75"/>
  <c r="BC192" i="75"/>
  <c r="BE192" i="75" s="1"/>
  <c r="AX192" i="75"/>
  <c r="BD192" i="75"/>
  <c r="BF192" i="75" s="1"/>
  <c r="AZ192" i="75"/>
  <c r="AV192" i="75"/>
  <c r="BA192" i="75"/>
  <c r="AW194" i="75"/>
  <c r="BA194" i="75"/>
  <c r="AV194" i="75"/>
  <c r="BB194" i="75"/>
  <c r="AX194" i="75"/>
  <c r="BC194" i="75"/>
  <c r="BE194" i="75" s="1"/>
  <c r="AY194" i="75"/>
  <c r="BD194" i="75"/>
  <c r="BF194" i="75" s="1"/>
  <c r="AY196" i="75"/>
  <c r="BC196" i="75"/>
  <c r="BE196" i="75" s="1"/>
  <c r="AZ196" i="75"/>
  <c r="AV196" i="75"/>
  <c r="BA196" i="75"/>
  <c r="AW196" i="75"/>
  <c r="BB196" i="75"/>
  <c r="AW198" i="75"/>
  <c r="BA198" i="75"/>
  <c r="AX198" i="75"/>
  <c r="BC198" i="75"/>
  <c r="BE198" i="75" s="1"/>
  <c r="AY198" i="75"/>
  <c r="BD198" i="75"/>
  <c r="BF198" i="75" s="1"/>
  <c r="AZ198" i="75"/>
  <c r="AY200" i="75"/>
  <c r="BC200" i="75"/>
  <c r="BE200" i="75" s="1"/>
  <c r="AV200" i="75"/>
  <c r="BA200" i="75"/>
  <c r="AW200" i="75"/>
  <c r="BB200" i="75"/>
  <c r="AX200" i="75"/>
  <c r="BD200" i="75"/>
  <c r="BF200" i="75" s="1"/>
  <c r="AW202" i="75"/>
  <c r="BA202" i="75"/>
  <c r="AY202" i="75"/>
  <c r="BD202" i="75"/>
  <c r="BF202" i="75" s="1"/>
  <c r="AZ202" i="75"/>
  <c r="AV202" i="75"/>
  <c r="BB202" i="75"/>
  <c r="AY204" i="75"/>
  <c r="BC204" i="75"/>
  <c r="BE204" i="75" s="1"/>
  <c r="AW204" i="75"/>
  <c r="BB204" i="75"/>
  <c r="AX204" i="75"/>
  <c r="BD204" i="75"/>
  <c r="BF204" i="75" s="1"/>
  <c r="AZ204" i="75"/>
  <c r="AW206" i="75"/>
  <c r="BA206" i="75"/>
  <c r="AZ206" i="75"/>
  <c r="AV206" i="75"/>
  <c r="BB206" i="75"/>
  <c r="AX206" i="75"/>
  <c r="BC206" i="75"/>
  <c r="BE206" i="75" s="1"/>
  <c r="AY208" i="75"/>
  <c r="BC208" i="75"/>
  <c r="BE208" i="75" s="1"/>
  <c r="AX208" i="75"/>
  <c r="BD208" i="75"/>
  <c r="BF208" i="75" s="1"/>
  <c r="AZ208" i="75"/>
  <c r="AV208" i="75"/>
  <c r="BA208" i="75"/>
  <c r="AW210" i="75"/>
  <c r="BA210" i="75"/>
  <c r="AV210" i="75"/>
  <c r="BB210" i="75"/>
  <c r="AX210" i="75"/>
  <c r="BC210" i="75"/>
  <c r="BE210" i="75" s="1"/>
  <c r="AY210" i="75"/>
  <c r="BD210" i="75"/>
  <c r="BF210" i="75" s="1"/>
  <c r="AY212" i="75"/>
  <c r="BC212" i="75"/>
  <c r="BE212" i="75" s="1"/>
  <c r="AZ212" i="75"/>
  <c r="AV212" i="75"/>
  <c r="BA212" i="75"/>
  <c r="AW212" i="75"/>
  <c r="BB212" i="75"/>
  <c r="AW214" i="75"/>
  <c r="BA214" i="75"/>
  <c r="AX214" i="75"/>
  <c r="BB214" i="75"/>
  <c r="AY214" i="75"/>
  <c r="BC214" i="75"/>
  <c r="BE214" i="75" s="1"/>
  <c r="AY216" i="75"/>
  <c r="BC216" i="75"/>
  <c r="BE216" i="75" s="1"/>
  <c r="AV216" i="75"/>
  <c r="AZ216" i="75"/>
  <c r="BD216" i="75"/>
  <c r="BF216" i="75" s="1"/>
  <c r="AW216" i="75"/>
  <c r="BA216" i="75"/>
  <c r="AW218" i="75"/>
  <c r="BA218" i="75"/>
  <c r="AX218" i="75"/>
  <c r="BB218" i="75"/>
  <c r="AY218" i="75"/>
  <c r="BC218" i="75"/>
  <c r="BE218" i="75" s="1"/>
  <c r="AY220" i="75"/>
  <c r="BC220" i="75"/>
  <c r="BE220" i="75" s="1"/>
  <c r="AV220" i="75"/>
  <c r="AZ220" i="75"/>
  <c r="BD220" i="75"/>
  <c r="BF220" i="75" s="1"/>
  <c r="AW220" i="75"/>
  <c r="BA220" i="75"/>
  <c r="AW222" i="75"/>
  <c r="BA222" i="75"/>
  <c r="AX222" i="75"/>
  <c r="BB222" i="75"/>
  <c r="AY222" i="75"/>
  <c r="BC222" i="75"/>
  <c r="BE222" i="75" s="1"/>
  <c r="AY224" i="75"/>
  <c r="BC224" i="75"/>
  <c r="BE224" i="75" s="1"/>
  <c r="AV224" i="75"/>
  <c r="AZ224" i="75"/>
  <c r="BD224" i="75"/>
  <c r="BF224" i="75" s="1"/>
  <c r="AW224" i="75"/>
  <c r="BA224" i="75"/>
  <c r="AW226" i="75"/>
  <c r="BA226" i="75"/>
  <c r="AX226" i="75"/>
  <c r="BB226" i="75"/>
  <c r="AY226" i="75"/>
  <c r="BC226" i="75"/>
  <c r="BE226" i="75" s="1"/>
  <c r="AY228" i="75"/>
  <c r="BC228" i="75"/>
  <c r="BE228" i="75" s="1"/>
  <c r="AV228" i="75"/>
  <c r="AZ228" i="75"/>
  <c r="BD228" i="75"/>
  <c r="BF228" i="75" s="1"/>
  <c r="AW228" i="75"/>
  <c r="BA228" i="75"/>
  <c r="AW230" i="75"/>
  <c r="BA230" i="75"/>
  <c r="AX230" i="75"/>
  <c r="BB230" i="75"/>
  <c r="AY232" i="75"/>
  <c r="BC232" i="75"/>
  <c r="BE232" i="75" s="1"/>
  <c r="AV232" i="75"/>
  <c r="AZ232" i="75"/>
  <c r="BD232" i="75"/>
  <c r="BF232" i="75" s="1"/>
  <c r="AW234" i="75"/>
  <c r="BA234" i="75"/>
  <c r="AX234" i="75"/>
  <c r="BB234" i="75"/>
  <c r="AY236" i="75"/>
  <c r="BC236" i="75"/>
  <c r="BE236" i="75" s="1"/>
  <c r="AV236" i="75"/>
  <c r="AZ236" i="75"/>
  <c r="BD236" i="75"/>
  <c r="BF236" i="75" s="1"/>
  <c r="AW238" i="75"/>
  <c r="BA238" i="75"/>
  <c r="AX238" i="75"/>
  <c r="BB238" i="75"/>
  <c r="AY240" i="75"/>
  <c r="BC240" i="75"/>
  <c r="BE240" i="75" s="1"/>
  <c r="AV240" i="75"/>
  <c r="AZ240" i="75"/>
  <c r="BD240" i="75"/>
  <c r="BF240" i="75" s="1"/>
  <c r="AW242" i="75"/>
  <c r="BA242" i="75"/>
  <c r="AX242" i="75"/>
  <c r="BB242" i="75"/>
  <c r="AX5" i="75"/>
  <c r="BD284" i="75"/>
  <c r="BF284" i="75" s="1"/>
  <c r="AZ284" i="75"/>
  <c r="BB282" i="75"/>
  <c r="BD280" i="75"/>
  <c r="BF280" i="75" s="1"/>
  <c r="AZ280" i="75"/>
  <c r="BB278" i="75"/>
  <c r="BC277" i="75"/>
  <c r="BE277" i="75" s="1"/>
  <c r="BD276" i="75"/>
  <c r="BF276" i="75" s="1"/>
  <c r="AZ276" i="75"/>
  <c r="BA275" i="75"/>
  <c r="BB274" i="75"/>
  <c r="BC273" i="75"/>
  <c r="BE273" i="75" s="1"/>
  <c r="BD272" i="75"/>
  <c r="BF272" i="75" s="1"/>
  <c r="AZ272" i="75"/>
  <c r="BA271" i="75"/>
  <c r="BB270" i="75"/>
  <c r="BC269" i="75"/>
  <c r="BE269" i="75" s="1"/>
  <c r="BD268" i="75"/>
  <c r="BF268" i="75" s="1"/>
  <c r="AZ268" i="75"/>
  <c r="BA267" i="75"/>
  <c r="BB266" i="75"/>
  <c r="BC265" i="75"/>
  <c r="BE265" i="75" s="1"/>
  <c r="BD263" i="75"/>
  <c r="BF263" i="75" s="1"/>
  <c r="AZ263" i="75"/>
  <c r="BA262" i="75"/>
  <c r="BB261" i="75"/>
  <c r="BC260" i="75"/>
  <c r="BE260" i="75" s="1"/>
  <c r="BD259" i="75"/>
  <c r="BF259" i="75" s="1"/>
  <c r="AZ259" i="75"/>
  <c r="BA258" i="75"/>
  <c r="BB257" i="75"/>
  <c r="BC256" i="75"/>
  <c r="BE256" i="75" s="1"/>
  <c r="BD255" i="75"/>
  <c r="BF255" i="75" s="1"/>
  <c r="AZ255" i="75"/>
  <c r="BA254" i="75"/>
  <c r="BB253" i="75"/>
  <c r="BC252" i="75"/>
  <c r="BE252" i="75" s="1"/>
  <c r="BD251" i="75"/>
  <c r="BF251" i="75" s="1"/>
  <c r="AZ251" i="75"/>
  <c r="BA250" i="75"/>
  <c r="BB249" i="75"/>
  <c r="BC248" i="75"/>
  <c r="BE248" i="75" s="1"/>
  <c r="BD247" i="75"/>
  <c r="BF247" i="75" s="1"/>
  <c r="AZ247" i="75"/>
  <c r="AY242" i="75"/>
  <c r="AZ241" i="75"/>
  <c r="BA240" i="75"/>
  <c r="BB239" i="75"/>
  <c r="BC238" i="75"/>
  <c r="BE238" i="75" s="1"/>
  <c r="BD237" i="75"/>
  <c r="BF237" i="75" s="1"/>
  <c r="AV237" i="75"/>
  <c r="AW236" i="75"/>
  <c r="AX235" i="75"/>
  <c r="AY234" i="75"/>
  <c r="AZ233" i="75"/>
  <c r="BA232" i="75"/>
  <c r="BB231" i="75"/>
  <c r="BC230" i="75"/>
  <c r="BE230" i="75" s="1"/>
  <c r="BD229" i="75"/>
  <c r="BF229" i="75" s="1"/>
  <c r="BB228" i="75"/>
  <c r="BD226" i="75"/>
  <c r="BF226" i="75" s="1"/>
  <c r="AW225" i="75"/>
  <c r="AY223" i="75"/>
  <c r="BA221" i="75"/>
  <c r="BC219" i="75"/>
  <c r="BE219" i="75" s="1"/>
  <c r="AV218" i="75"/>
  <c r="AX216" i="75"/>
  <c r="AZ214" i="75"/>
  <c r="AX212" i="75"/>
  <c r="BD209" i="75"/>
  <c r="BF209" i="75" s="1"/>
  <c r="BA207" i="75"/>
  <c r="AW205" i="75"/>
  <c r="BC202" i="75"/>
  <c r="BE202" i="75" s="1"/>
  <c r="AZ200" i="75"/>
  <c r="AV198" i="75"/>
  <c r="BB195" i="75"/>
  <c r="AY193" i="75"/>
  <c r="BD190" i="75"/>
  <c r="BF190" i="75" s="1"/>
  <c r="BA188" i="75"/>
  <c r="AX186" i="75"/>
  <c r="BC183" i="75"/>
  <c r="BE183" i="75" s="1"/>
  <c r="AZ181" i="75"/>
  <c r="BC178" i="75"/>
  <c r="BE178" i="75" s="1"/>
  <c r="BB174" i="75"/>
  <c r="BD169" i="75"/>
  <c r="BF169" i="75" s="1"/>
  <c r="AW165" i="75"/>
  <c r="AZ160" i="75"/>
  <c r="BB155" i="75"/>
  <c r="BD150" i="75"/>
  <c r="BF150" i="75" s="1"/>
  <c r="AX146" i="75"/>
  <c r="AZ141" i="75"/>
  <c r="BB136" i="75"/>
  <c r="AV132" i="75"/>
  <c r="AX127" i="75"/>
  <c r="AZ122" i="75"/>
  <c r="BC117" i="75"/>
  <c r="BE117" i="75" s="1"/>
  <c r="AV113" i="75"/>
  <c r="AX108" i="75"/>
  <c r="BA101" i="75"/>
  <c r="AZ93" i="75"/>
  <c r="AY79" i="75"/>
  <c r="BD50" i="75"/>
  <c r="BF50" i="75" s="1"/>
  <c r="BA264" i="75"/>
  <c r="AW264" i="75"/>
  <c r="BD264" i="75"/>
  <c r="BF264" i="75" s="1"/>
  <c r="AV264" i="75"/>
  <c r="BC264" i="75"/>
  <c r="BE264" i="75" s="1"/>
  <c r="AY264" i="75"/>
  <c r="AZ264" i="75"/>
  <c r="BB264" i="75"/>
  <c r="J58" i="76" l="1"/>
  <c r="J42" i="76"/>
  <c r="N42" i="76"/>
  <c r="W42" i="76"/>
  <c r="L42" i="76"/>
  <c r="W58" i="76"/>
  <c r="N57" i="76"/>
  <c r="L58" i="76"/>
  <c r="W41" i="76"/>
  <c r="N41" i="76"/>
  <c r="W57" i="76"/>
  <c r="N58" i="76"/>
  <c r="W43" i="76" l="1"/>
  <c r="W59" i="76"/>
  <c r="W69" i="76" s="1"/>
  <c r="X41" i="76"/>
  <c r="L43" i="76"/>
  <c r="N59" i="76"/>
  <c r="X57" i="76"/>
  <c r="X58" i="76"/>
  <c r="L59" i="76"/>
  <c r="P43" i="76"/>
  <c r="X59" i="76" l="1"/>
  <c r="X42" i="76"/>
  <c r="X43" i="76" s="1"/>
  <c r="N43" i="76"/>
  <c r="R43" i="76"/>
  <c r="R70" i="76" l="1"/>
  <c r="N70" i="76"/>
  <c r="L70" i="76" s="1"/>
  <c r="P70" i="76" l="1"/>
  <c r="H70" i="76" s="1"/>
  <c r="X69" i="76" l="1"/>
</calcChain>
</file>

<file path=xl/sharedStrings.xml><?xml version="1.0" encoding="utf-8"?>
<sst xmlns="http://schemas.openxmlformats.org/spreadsheetml/2006/main" count="3715" uniqueCount="1004">
  <si>
    <t>種別</t>
  </si>
  <si>
    <t>銘柄コード・ティッカー</t>
  </si>
  <si>
    <t>銘柄</t>
  </si>
  <si>
    <t>現在値</t>
  </si>
  <si>
    <t>前日比</t>
  </si>
  <si>
    <t>純金上場信託</t>
  </si>
  <si>
    <t>純プラチナ上場信託</t>
  </si>
  <si>
    <t>ＩＳ米国リートＥＴＦ</t>
  </si>
  <si>
    <t>九州旅客鉄道</t>
  </si>
  <si>
    <t>ＡＮＡホールディングス</t>
  </si>
  <si>
    <t>VWO</t>
  </si>
  <si>
    <t>バンガード・FTSE・エマージング・マーケッツETF</t>
  </si>
  <si>
    <t>SLV</t>
  </si>
  <si>
    <t>iシェアーズ シルバー・トラスト</t>
  </si>
  <si>
    <t>VT</t>
  </si>
  <si>
    <t>バンガード・トータル・ワールド・ストックETF</t>
  </si>
  <si>
    <t>BND</t>
  </si>
  <si>
    <t>バンガード・米国トータル債券市場ETF</t>
  </si>
  <si>
    <t>UAL</t>
  </si>
  <si>
    <t>ユナイテッド・エアラインズ・ホールディングス</t>
  </si>
  <si>
    <t>EIDO</t>
  </si>
  <si>
    <t>iシェアーズ MSCI インドネシア ETF</t>
  </si>
  <si>
    <t>THD</t>
  </si>
  <si>
    <t>iシェアーズ MSCI タイ ETF</t>
  </si>
  <si>
    <t>EPHE</t>
  </si>
  <si>
    <t>iシェアーズ MSCI フィリピン ETF</t>
  </si>
  <si>
    <t>DBA</t>
  </si>
  <si>
    <t>インベスコDBアグリカルチャー・ファンド</t>
  </si>
  <si>
    <t>DBC</t>
  </si>
  <si>
    <t>インベスコDB コモディティ・インデックス・トラッキング・ファンド</t>
  </si>
  <si>
    <t>GDX</t>
  </si>
  <si>
    <t>ヴァンエック・ベクトル・金鉱株ETF</t>
  </si>
  <si>
    <t>AFK</t>
  </si>
  <si>
    <t>ヴァンエック・ベクトル・アフリカ・インデックスETF</t>
  </si>
  <si>
    <t>DAL</t>
  </si>
  <si>
    <t>デルタ航空</t>
  </si>
  <si>
    <t>NCLH</t>
  </si>
  <si>
    <t>ノルウェージャン・クルーズ・ライン</t>
  </si>
  <si>
    <t>EPI</t>
  </si>
  <si>
    <t>ウィズダムツリー  インド株収益ファンド</t>
  </si>
  <si>
    <t>VIG</t>
  </si>
  <si>
    <t>バンガード・米国増配株式ETF</t>
  </si>
  <si>
    <t>AAL</t>
  </si>
  <si>
    <t>アメリカン・エアーラインズ・グループ</t>
  </si>
  <si>
    <t>XLF</t>
  </si>
  <si>
    <t>金融セレクト・セクター SPDR ファンド</t>
  </si>
  <si>
    <t>CCL</t>
  </si>
  <si>
    <t>カーニバル</t>
  </si>
  <si>
    <t>LUV</t>
  </si>
  <si>
    <t>サウスウエスト・エアライン</t>
  </si>
  <si>
    <t>GLDM</t>
  </si>
  <si>
    <t>SPDR ゴールド・ミニシェアーズ・トラスト</t>
  </si>
  <si>
    <t>RCL</t>
  </si>
  <si>
    <t>ロイヤル・カリビアン・グループ</t>
  </si>
  <si>
    <t>EZA</t>
  </si>
  <si>
    <t>iシェアーズ MSCI 南アフリカ ETF</t>
  </si>
  <si>
    <t>AGG</t>
  </si>
  <si>
    <t>iシェアーズ　コア米国総合債券ETF</t>
  </si>
  <si>
    <t>TLT</t>
  </si>
  <si>
    <t>iシェアーズ 米国国債 20年超 ETF</t>
  </si>
  <si>
    <t>ＮＦＪ－ＲＥＩＴ</t>
  </si>
  <si>
    <t>Ｉシェアーズ・コアＪリート</t>
  </si>
  <si>
    <t>ダイワ東証ＲＥＩＴ指数</t>
  </si>
  <si>
    <t>ＮＦ銀行業</t>
  </si>
  <si>
    <t>ＮＦ外債ヘッジ無</t>
  </si>
  <si>
    <t>ＯＮＥＥＴＦ東証ＲＥＩＴ</t>
  </si>
  <si>
    <t>LQD iシェアーズ iBoxx USD投資適格社債 ETF</t>
  </si>
  <si>
    <t>PFF iシェアーズ優先株式&amp;インカム証券ETF</t>
  </si>
  <si>
    <t>XLE エネルギーセレクトセクターSPDRファンド</t>
  </si>
  <si>
    <t>ＮＥＸＴ　ＦＵＮＤＳ　ＴＯＰＩＸ連動型上場投信</t>
  </si>
  <si>
    <t>ｉシェアーズ・コア　米国債７−１０年　ＥＴＦ</t>
  </si>
  <si>
    <t>ＮＥＸＴ　ＦＵＮＤＳ　インド株式指数・Ｎｉｆｔｙ　５０連動型上場投信</t>
  </si>
  <si>
    <t>ＣＤＳ</t>
  </si>
  <si>
    <t>日本ケアサプライ</t>
  </si>
  <si>
    <t>ＭＡＸＩＳ米国株式（Ｓ＆Ｐ５００）上場投信</t>
  </si>
  <si>
    <t>ＭＡＸＩＳ全世界株式（オール・カントリー）上場投信</t>
  </si>
  <si>
    <t>旭化成</t>
  </si>
  <si>
    <t>自重堂</t>
  </si>
  <si>
    <t>プロシップ</t>
  </si>
  <si>
    <t>インテージホールディングス</t>
  </si>
  <si>
    <t>日本エス・エイチ・エル</t>
  </si>
  <si>
    <t>ユー・エス・エス</t>
  </si>
  <si>
    <t>ブリヂストン</t>
  </si>
  <si>
    <t>アビスト</t>
  </si>
  <si>
    <t>アマダ</t>
  </si>
  <si>
    <t>小松製作所</t>
  </si>
  <si>
    <t>ニホンフラッシュ</t>
  </si>
  <si>
    <t>バルカー</t>
  </si>
  <si>
    <t>伊藤忠商事</t>
  </si>
  <si>
    <t>丸紅</t>
  </si>
  <si>
    <t>三井物産</t>
  </si>
  <si>
    <t>住友商事</t>
  </si>
  <si>
    <t>三菱商事</t>
  </si>
  <si>
    <t>兼松エレクトロニクス</t>
  </si>
  <si>
    <t>三菱ＵＦＪフィナンシャル・グループ</t>
  </si>
  <si>
    <t>三井住友フィナンシャルグループ</t>
  </si>
  <si>
    <t>みずほフィナンシャルグループ</t>
  </si>
  <si>
    <t>芙蓉総合リース</t>
  </si>
  <si>
    <t>東京センチュリー</t>
  </si>
  <si>
    <t>オリックス</t>
  </si>
  <si>
    <t>第一生命ホールディングス</t>
  </si>
  <si>
    <t>東京海上ホールディングス</t>
  </si>
  <si>
    <t>東日本旅客鉄道</t>
  </si>
  <si>
    <t>西日本旅客鉄道</t>
  </si>
  <si>
    <t>東海旅客鉄道</t>
  </si>
  <si>
    <t>日本航空</t>
  </si>
  <si>
    <t>日本電信電話</t>
  </si>
  <si>
    <t>ＫＤＤＩ</t>
  </si>
  <si>
    <t>沖縄セルラー電話</t>
  </si>
  <si>
    <t>蔵王産業</t>
  </si>
  <si>
    <t>楽天・全米株式インデックス・ファンド（楽天・バンガード・ファンド（全米株式））</t>
  </si>
  <si>
    <t>eMAXIS Slim 米国株式(S&amp;P500)</t>
  </si>
  <si>
    <t>iFreeNEXT NASDAQ100インデックス</t>
  </si>
  <si>
    <t>ここから2</t>
  </si>
  <si>
    <t>ここから3</t>
  </si>
  <si>
    <t>ここから4</t>
  </si>
  <si>
    <t>ここから5</t>
  </si>
  <si>
    <t>ここから6</t>
  </si>
  <si>
    <t>ここから7</t>
  </si>
  <si>
    <t>ここから8</t>
  </si>
  <si>
    <t>チャイナ・モバイル</t>
  </si>
  <si>
    <t>VZ</t>
  </si>
  <si>
    <t>QQQ</t>
  </si>
  <si>
    <t>東証マザーズＥＴＦ</t>
  </si>
  <si>
    <t>2516</t>
  </si>
  <si>
    <t>ここから9</t>
  </si>
  <si>
    <t>ここから10</t>
  </si>
  <si>
    <t>ここから11</t>
  </si>
  <si>
    <t>ここから12</t>
  </si>
  <si>
    <t>ここから13</t>
  </si>
  <si>
    <t>ここから14</t>
  </si>
  <si>
    <t>ここから15</t>
  </si>
  <si>
    <t>ここから16</t>
  </si>
  <si>
    <t>ここから17</t>
  </si>
  <si>
    <t>ここから18</t>
  </si>
  <si>
    <t>9142</t>
  </si>
  <si>
    <t>1659</t>
  </si>
  <si>
    <t>9202</t>
  </si>
  <si>
    <t>預り金</t>
  </si>
  <si>
    <t>上場Ｊリート</t>
  </si>
  <si>
    <t>IWM</t>
  </si>
  <si>
    <t>iシェアーズ ラッセル 2000 ETF</t>
  </si>
  <si>
    <t>XLI</t>
  </si>
  <si>
    <t>資本財セレクト・セクター SPDR ファンド</t>
  </si>
  <si>
    <t>XLB</t>
  </si>
  <si>
    <t>素材セレクト・セクター SPDR ファンド</t>
  </si>
  <si>
    <t>eMAXIS Slim 全世界株式(オール・カントリー)</t>
  </si>
  <si>
    <t>VTI</t>
  </si>
  <si>
    <t>バンガード・トータル・ストック・マーケットETF</t>
  </si>
  <si>
    <t>1345</t>
  </si>
  <si>
    <t>ＳＢＩ－ＳＢＩ・Ｖ・Ｓ＆Ｐ５００インデックス・ファンド</t>
  </si>
  <si>
    <t>ゴールド</t>
  </si>
  <si>
    <t>LQD</t>
  </si>
  <si>
    <t>PFF</t>
  </si>
  <si>
    <t>シルバー</t>
  </si>
  <si>
    <t>XLE</t>
  </si>
  <si>
    <t>エネルギー</t>
  </si>
  <si>
    <t>1540</t>
  </si>
  <si>
    <t>1541</t>
  </si>
  <si>
    <t>プラチナ</t>
  </si>
  <si>
    <t>1615</t>
  </si>
  <si>
    <t>2621</t>
  </si>
  <si>
    <t>ｉＳ米国債二十ヘジ</t>
  </si>
  <si>
    <t>3ｺﾓﾃﾞｨﾃｲ</t>
  </si>
  <si>
    <t>941</t>
  </si>
  <si>
    <t>1306</t>
  </si>
  <si>
    <t>1343</t>
  </si>
  <si>
    <t>1476</t>
  </si>
  <si>
    <t>1488</t>
  </si>
  <si>
    <t>1655</t>
  </si>
  <si>
    <t>iShares S&amp;P 500 ETF</t>
  </si>
  <si>
    <t>1656</t>
  </si>
  <si>
    <t>1678</t>
  </si>
  <si>
    <t>2169</t>
  </si>
  <si>
    <t>サービス</t>
  </si>
  <si>
    <t>2393</t>
  </si>
  <si>
    <t>2511</t>
  </si>
  <si>
    <t>2556</t>
  </si>
  <si>
    <t>2558</t>
  </si>
  <si>
    <t>2559</t>
  </si>
  <si>
    <t>3407</t>
  </si>
  <si>
    <t>3597</t>
  </si>
  <si>
    <t>3763</t>
  </si>
  <si>
    <t>4326</t>
  </si>
  <si>
    <t>4327</t>
  </si>
  <si>
    <t>4732</t>
  </si>
  <si>
    <t>5108</t>
  </si>
  <si>
    <t>6087</t>
  </si>
  <si>
    <t>6113</t>
  </si>
  <si>
    <t>6301</t>
  </si>
  <si>
    <t>7820</t>
  </si>
  <si>
    <t>7995</t>
  </si>
  <si>
    <t>8001</t>
  </si>
  <si>
    <t>8002</t>
  </si>
  <si>
    <t>8031</t>
  </si>
  <si>
    <t>8053</t>
  </si>
  <si>
    <t>8058</t>
  </si>
  <si>
    <t>8096</t>
  </si>
  <si>
    <t>8306</t>
  </si>
  <si>
    <t>8316</t>
  </si>
  <si>
    <t>8411</t>
  </si>
  <si>
    <t>8424</t>
  </si>
  <si>
    <t>8439</t>
  </si>
  <si>
    <t>8591</t>
  </si>
  <si>
    <t>8593</t>
  </si>
  <si>
    <t>三菱ＵＦＪリース</t>
  </si>
  <si>
    <t>8750</t>
  </si>
  <si>
    <t>8766</t>
  </si>
  <si>
    <t>9020</t>
  </si>
  <si>
    <t>9021</t>
  </si>
  <si>
    <t>9022</t>
  </si>
  <si>
    <t>9201</t>
  </si>
  <si>
    <t>9432</t>
  </si>
  <si>
    <t>9433</t>
  </si>
  <si>
    <t>9436</t>
  </si>
  <si>
    <t>9986</t>
  </si>
  <si>
    <t>1542</t>
  </si>
  <si>
    <t>純銀上場信託（現物国内保管型）</t>
  </si>
  <si>
    <t>三菱ＵＦＪ国際－ｅＭＡＸＩＳ　Ｓｌｉｍ　全世界株式（オール・カントリー）</t>
  </si>
  <si>
    <t>GLIN</t>
  </si>
  <si>
    <t>ヴァンエック インディア グロース ETF</t>
  </si>
  <si>
    <t>インベスコ QQQ トラスト シリーズ</t>
  </si>
  <si>
    <t>VGLT</t>
  </si>
  <si>
    <t>バンガード 米国長期国債 ETF</t>
  </si>
  <si>
    <t>ＳＢＩ－ＳＢＩ・Ｖ・全米株式インデックス・ファンド</t>
  </si>
  <si>
    <t>IYR</t>
  </si>
  <si>
    <t>iシェアーズ 米国不動産 ETF</t>
  </si>
  <si>
    <t>VOO</t>
  </si>
  <si>
    <t>バンガード S&amp;P 500 ETF</t>
  </si>
  <si>
    <t>02800</t>
  </si>
  <si>
    <t>Tracker Fund香港</t>
  </si>
  <si>
    <t>ベライゾン</t>
  </si>
  <si>
    <t>三菱ＵＦＪ国際－ｅＭＡＸＩＳ　Ｓｌｉｍ　全世界株式（除く日本）</t>
  </si>
  <si>
    <t>ジャパン・ホテル・リート投資法人　投資証券</t>
  </si>
  <si>
    <t>8985</t>
  </si>
  <si>
    <t>現預金・住信SBIネット銀行・ハイブリッド口座</t>
  </si>
  <si>
    <t>現預金・住信SBIネット銀行・外貨預金</t>
  </si>
  <si>
    <t>ソフトバンクグループ</t>
  </si>
  <si>
    <t>9984</t>
  </si>
  <si>
    <t>01 全世界（除く日本）</t>
  </si>
  <si>
    <t>07 インドネシア</t>
  </si>
  <si>
    <t>06 フィリピン</t>
  </si>
  <si>
    <t>05 インド</t>
  </si>
  <si>
    <t>08 タイ</t>
  </si>
  <si>
    <t>11 アフリカ</t>
  </si>
  <si>
    <t>T</t>
  </si>
  <si>
    <t>AT&amp;T</t>
  </si>
  <si>
    <t>ＷＴニッケル上場投信</t>
  </si>
  <si>
    <t>1694</t>
  </si>
  <si>
    <t>ニッケル</t>
  </si>
  <si>
    <t>SPTL</t>
  </si>
  <si>
    <t>SPDR ポートフォリオ米国長期国債ETF</t>
  </si>
  <si>
    <t>現預金・SBI証券・日本円</t>
  </si>
  <si>
    <t>現預金・SBI証券・米ドル</t>
  </si>
  <si>
    <t>現預金・住信SBIネット銀行・普通口座</t>
  </si>
  <si>
    <t>現預金・SBI証券・香港ドル</t>
  </si>
  <si>
    <t>1321</t>
  </si>
  <si>
    <t>GDXJ</t>
  </si>
  <si>
    <t>総計</t>
  </si>
  <si>
    <t>増減後の資産
現資産・比較（％）</t>
    <rPh sb="0" eb="2">
      <t>ゾウゲン</t>
    </rPh>
    <rPh sb="2" eb="3">
      <t>ゴ</t>
    </rPh>
    <rPh sb="4" eb="6">
      <t>シサン</t>
    </rPh>
    <rPh sb="7" eb="8">
      <t>ゲン</t>
    </rPh>
    <rPh sb="8" eb="10">
      <t>シサン</t>
    </rPh>
    <rPh sb="11" eb="13">
      <t>ヒカク</t>
    </rPh>
    <phoneticPr fontId="18"/>
  </si>
  <si>
    <t>株式・増減率
（％）</t>
    <rPh sb="0" eb="2">
      <t>カブシキ</t>
    </rPh>
    <rPh sb="3" eb="5">
      <t>ゾウゲン</t>
    </rPh>
    <rPh sb="5" eb="6">
      <t>リツ</t>
    </rPh>
    <phoneticPr fontId="18"/>
  </si>
  <si>
    <t>増減額
（円）</t>
    <rPh sb="0" eb="3">
      <t>ゾウゲンガク</t>
    </rPh>
    <rPh sb="5" eb="6">
      <t>エン</t>
    </rPh>
    <phoneticPr fontId="18"/>
  </si>
  <si>
    <t>全体資産
増減率
（％）</t>
    <rPh sb="0" eb="2">
      <t>ゼンタイ</t>
    </rPh>
    <rPh sb="2" eb="4">
      <t>シサン</t>
    </rPh>
    <rPh sb="5" eb="8">
      <t>ゾウゲンリツ</t>
    </rPh>
    <phoneticPr fontId="18"/>
  </si>
  <si>
    <t>為替・増減率
（％）</t>
    <rPh sb="0" eb="2">
      <t>カワセ</t>
    </rPh>
    <rPh sb="3" eb="5">
      <t>ゾウゲン</t>
    </rPh>
    <rPh sb="5" eb="6">
      <t>リツ</t>
    </rPh>
    <phoneticPr fontId="18"/>
  </si>
  <si>
    <t>現資産との比較（％）</t>
    <rPh sb="0" eb="1">
      <t>ゲン</t>
    </rPh>
    <rPh sb="1" eb="3">
      <t>シサン</t>
    </rPh>
    <rPh sb="5" eb="7">
      <t>ヒカク</t>
    </rPh>
    <phoneticPr fontId="18"/>
  </si>
  <si>
    <t>為替リスク・なし</t>
    <rPh sb="0" eb="5">
      <t>カリ</t>
    </rPh>
    <phoneticPr fontId="18"/>
  </si>
  <si>
    <t>為替リスク・有</t>
    <rPh sb="0" eb="5">
      <t>カリ</t>
    </rPh>
    <rPh sb="6" eb="7">
      <t>アリ</t>
    </rPh>
    <phoneticPr fontId="18"/>
  </si>
  <si>
    <t>為替
リスク</t>
    <rPh sb="0" eb="2">
      <t>カワセ</t>
    </rPh>
    <phoneticPr fontId="18"/>
  </si>
  <si>
    <t>現在の
時価評価額</t>
    <rPh sb="0" eb="2">
      <t>ゲンザイ</t>
    </rPh>
    <rPh sb="4" eb="6">
      <t>ジカ</t>
    </rPh>
    <rPh sb="6" eb="9">
      <t>ヒョウカガク</t>
    </rPh>
    <phoneticPr fontId="18"/>
  </si>
  <si>
    <t>ー</t>
    <phoneticPr fontId="18"/>
  </si>
  <si>
    <t>-</t>
    <phoneticPr fontId="18"/>
  </si>
  <si>
    <t>暴落
リスク</t>
    <rPh sb="0" eb="2">
      <t>ボウラク</t>
    </rPh>
    <phoneticPr fontId="18"/>
  </si>
  <si>
    <t>トータル・リスク
想定評価額(円）</t>
    <rPh sb="9" eb="11">
      <t>ソウテイ</t>
    </rPh>
    <rPh sb="11" eb="14">
      <t>ヒョウカガク</t>
    </rPh>
    <rPh sb="15" eb="16">
      <t>エン</t>
    </rPh>
    <phoneticPr fontId="18"/>
  </si>
  <si>
    <t>ｺｰﾄﾞ・ﾃｨｯｶｰ等</t>
    <rPh sb="10" eb="11">
      <t>ナド</t>
    </rPh>
    <phoneticPr fontId="18"/>
  </si>
  <si>
    <t>銘柄</t>
    <rPh sb="0" eb="2">
      <t>メイガラ</t>
    </rPh>
    <phoneticPr fontId="18"/>
  </si>
  <si>
    <t>3区分・大</t>
    <rPh sb="1" eb="2">
      <t>ク</t>
    </rPh>
    <rPh sb="2" eb="3">
      <t>ブン</t>
    </rPh>
    <rPh sb="4" eb="5">
      <t>ダイ</t>
    </rPh>
    <phoneticPr fontId="18"/>
  </si>
  <si>
    <t>3区分・中</t>
    <rPh sb="4" eb="5">
      <t>チュウ</t>
    </rPh>
    <phoneticPr fontId="18"/>
  </si>
  <si>
    <t>セクター・1</t>
  </si>
  <si>
    <t>セクター・2</t>
  </si>
  <si>
    <t>通貨</t>
    <rPh sb="0" eb="2">
      <t>ツウカ</t>
    </rPh>
    <phoneticPr fontId="18"/>
  </si>
  <si>
    <t>対象国など</t>
    <rPh sb="0" eb="2">
      <t>タイショウ</t>
    </rPh>
    <rPh sb="2" eb="3">
      <t>コク</t>
    </rPh>
    <phoneticPr fontId="18"/>
  </si>
  <si>
    <t>高配当</t>
    <rPh sb="0" eb="3">
      <t>コウハイトウ</t>
    </rPh>
    <phoneticPr fontId="18"/>
  </si>
  <si>
    <t>口座区分</t>
    <rPh sb="0" eb="2">
      <t>コウザ</t>
    </rPh>
    <rPh sb="2" eb="4">
      <t>クブン</t>
    </rPh>
    <phoneticPr fontId="18"/>
  </si>
  <si>
    <t>個別・ETF・投信・ほか</t>
    <rPh sb="0" eb="2">
      <t>コベツ</t>
    </rPh>
    <rPh sb="7" eb="9">
      <t>トウシン</t>
    </rPh>
    <phoneticPr fontId="18"/>
  </si>
  <si>
    <t>為替リスク</t>
    <rPh sb="0" eb="5">
      <t>カリ</t>
    </rPh>
    <phoneticPr fontId="18"/>
  </si>
  <si>
    <t>番号</t>
    <rPh sb="0" eb="2">
      <t>バンゴウ</t>
    </rPh>
    <phoneticPr fontId="18"/>
  </si>
  <si>
    <t>00941</t>
  </si>
  <si>
    <t>1株式・投信等</t>
    <rPh sb="1" eb="3">
      <t>カブシキ</t>
    </rPh>
    <rPh sb="4" eb="6">
      <t>トウシン</t>
    </rPh>
    <rPh sb="6" eb="7">
      <t>ナド</t>
    </rPh>
    <phoneticPr fontId="18"/>
  </si>
  <si>
    <t>1株式</t>
    <rPh sb="1" eb="3">
      <t>カブシキ</t>
    </rPh>
    <phoneticPr fontId="18"/>
  </si>
  <si>
    <t>通信</t>
    <rPh sb="0" eb="2">
      <t>ツウシン</t>
    </rPh>
    <phoneticPr fontId="18"/>
  </si>
  <si>
    <t>中国・通信</t>
    <rPh sb="0" eb="2">
      <t>チュウゴク</t>
    </rPh>
    <rPh sb="3" eb="5">
      <t>ツウシン</t>
    </rPh>
    <phoneticPr fontId="18"/>
  </si>
  <si>
    <t>03 香港ドル(円換算）</t>
    <rPh sb="3" eb="5">
      <t>ホンコン</t>
    </rPh>
    <rPh sb="8" eb="11">
      <t>エンカンザン</t>
    </rPh>
    <phoneticPr fontId="18"/>
  </si>
  <si>
    <t>04 中国</t>
    <rPh sb="3" eb="5">
      <t>チュウゴク</t>
    </rPh>
    <phoneticPr fontId="18"/>
  </si>
  <si>
    <t>10 証券口座</t>
    <rPh sb="3" eb="5">
      <t>シケ</t>
    </rPh>
    <rPh sb="5" eb="7">
      <t>コザ</t>
    </rPh>
    <phoneticPr fontId="18"/>
  </si>
  <si>
    <t>20 個別株</t>
    <rPh sb="3" eb="5">
      <t>コベツ</t>
    </rPh>
    <rPh sb="5" eb="6">
      <t>カブ</t>
    </rPh>
    <phoneticPr fontId="18"/>
  </si>
  <si>
    <t>リスク・有</t>
    <rPh sb="4" eb="5">
      <t>タモツ</t>
    </rPh>
    <phoneticPr fontId="18"/>
  </si>
  <si>
    <t>指数</t>
    <rPh sb="0" eb="2">
      <t>シスウ</t>
    </rPh>
    <phoneticPr fontId="18"/>
  </si>
  <si>
    <t>指数・香港</t>
    <rPh sb="0" eb="2">
      <t>シスウ</t>
    </rPh>
    <rPh sb="3" eb="5">
      <t>ホンコン</t>
    </rPh>
    <phoneticPr fontId="18"/>
  </si>
  <si>
    <t>10 ETF・投信等</t>
    <rPh sb="7" eb="9">
      <t>トウシン</t>
    </rPh>
    <rPh sb="9" eb="10">
      <t>ナド</t>
    </rPh>
    <phoneticPr fontId="18"/>
  </si>
  <si>
    <t>指数・トピックス</t>
    <rPh sb="0" eb="2">
      <t>シスウ</t>
    </rPh>
    <phoneticPr fontId="18"/>
  </si>
  <si>
    <t>01 日本円</t>
    <rPh sb="3" eb="6">
      <t>ニホンエン</t>
    </rPh>
    <phoneticPr fontId="18"/>
  </si>
  <si>
    <t>02 日本</t>
    <rPh sb="3" eb="5">
      <t>ニホン</t>
    </rPh>
    <phoneticPr fontId="18"/>
  </si>
  <si>
    <t>リスク・なし</t>
    <phoneticPr fontId="18"/>
  </si>
  <si>
    <t>ＮＦ日経２２５</t>
  </si>
  <si>
    <t>指数・日経平均</t>
    <rPh sb="0" eb="2">
      <t>シスウ</t>
    </rPh>
    <rPh sb="3" eb="7">
      <t>ニッケイヘイキン</t>
    </rPh>
    <phoneticPr fontId="18"/>
  </si>
  <si>
    <t>不動産</t>
    <rPh sb="0" eb="3">
      <t>フドウサン</t>
    </rPh>
    <phoneticPr fontId="18"/>
  </si>
  <si>
    <t>Jリート</t>
  </si>
  <si>
    <t>3貴金属･ｺﾓ・仮通</t>
    <rPh sb="1" eb="4">
      <t>キキンゾク</t>
    </rPh>
    <rPh sb="8" eb="9">
      <t>カリ</t>
    </rPh>
    <rPh sb="9" eb="10">
      <t>ツウ</t>
    </rPh>
    <phoneticPr fontId="18"/>
  </si>
  <si>
    <t>3貴金属</t>
    <rPh sb="1" eb="4">
      <t>キキンゾク</t>
    </rPh>
    <phoneticPr fontId="18"/>
  </si>
  <si>
    <t>国内・ゴールド</t>
    <rPh sb="0" eb="2">
      <t>コクナイ</t>
    </rPh>
    <phoneticPr fontId="18"/>
  </si>
  <si>
    <t>20 その他</t>
    <rPh sb="5" eb="6">
      <t>タ</t>
    </rPh>
    <phoneticPr fontId="18"/>
  </si>
  <si>
    <t>30 現金・貴金属等</t>
    <rPh sb="3" eb="5">
      <t>ゲンキン</t>
    </rPh>
    <rPh sb="6" eb="9">
      <t>キキンゾク</t>
    </rPh>
    <rPh sb="9" eb="10">
      <t>ナド</t>
    </rPh>
    <phoneticPr fontId="18"/>
  </si>
  <si>
    <t>国内・プラチナ</t>
    <rPh sb="0" eb="2">
      <t>コクナイ</t>
    </rPh>
    <phoneticPr fontId="18"/>
  </si>
  <si>
    <t>国内・シルバー</t>
    <rPh sb="0" eb="2">
      <t>コクナイ</t>
    </rPh>
    <phoneticPr fontId="18"/>
  </si>
  <si>
    <t>1605</t>
  </si>
  <si>
    <t>国際石油開発帝石</t>
  </si>
  <si>
    <t>個別株</t>
    <rPh sb="0" eb="3">
      <t>コベツカブ</t>
    </rPh>
    <phoneticPr fontId="18"/>
  </si>
  <si>
    <t>金融</t>
    <rPh sb="0" eb="2">
      <t>キンユウ</t>
    </rPh>
    <phoneticPr fontId="18"/>
  </si>
  <si>
    <t>銀行業</t>
    <rPh sb="0" eb="3">
      <t>ギンコウギョウ</t>
    </rPh>
    <phoneticPr fontId="18"/>
  </si>
  <si>
    <t>SP500指数</t>
    <rPh sb="5" eb="7">
      <t>シスウ</t>
    </rPh>
    <phoneticPr fontId="18"/>
  </si>
  <si>
    <t>03 米国</t>
    <rPh sb="3" eb="5">
      <t>ベイコク</t>
    </rPh>
    <phoneticPr fontId="18"/>
  </si>
  <si>
    <t>リスク・有</t>
    <rPh sb="4" eb="5">
      <t>アリ</t>
    </rPh>
    <phoneticPr fontId="18"/>
  </si>
  <si>
    <t>2現金・米国債など</t>
    <rPh sb="1" eb="3">
      <t>ゲンキン</t>
    </rPh>
    <rPh sb="4" eb="6">
      <t>ベイコク</t>
    </rPh>
    <phoneticPr fontId="18"/>
  </si>
  <si>
    <t>2米国債など</t>
    <rPh sb="1" eb="2">
      <t>ベイ</t>
    </rPh>
    <rPh sb="2" eb="4">
      <t>コクサイ</t>
    </rPh>
    <phoneticPr fontId="18"/>
  </si>
  <si>
    <t>債券</t>
    <rPh sb="0" eb="2">
      <t>サイケン</t>
    </rPh>
    <phoneticPr fontId="18"/>
  </si>
  <si>
    <t>米国債</t>
    <rPh sb="0" eb="1">
      <t>ベイ</t>
    </rPh>
    <rPh sb="1" eb="3">
      <t>コクサイ</t>
    </rPh>
    <phoneticPr fontId="18"/>
  </si>
  <si>
    <t>米国・リート</t>
    <rPh sb="0" eb="2">
      <t>ベイコク</t>
    </rPh>
    <phoneticPr fontId="18"/>
  </si>
  <si>
    <t>新興国</t>
    <rPh sb="0" eb="3">
      <t>シンコウコク</t>
    </rPh>
    <phoneticPr fontId="18"/>
  </si>
  <si>
    <t>インド</t>
  </si>
  <si>
    <t>WT・ニッケル</t>
  </si>
  <si>
    <t>外国債</t>
    <rPh sb="0" eb="3">
      <t>ガイコクサイ</t>
    </rPh>
    <phoneticPr fontId="18"/>
  </si>
  <si>
    <t>マザーズ指数</t>
    <rPh sb="4" eb="6">
      <t>シスウ</t>
    </rPh>
    <phoneticPr fontId="18"/>
  </si>
  <si>
    <t>全世界指数</t>
    <rPh sb="0" eb="3">
      <t>ゼンセカイ</t>
    </rPh>
    <rPh sb="3" eb="5">
      <t>シスウ</t>
    </rPh>
    <phoneticPr fontId="18"/>
  </si>
  <si>
    <t>00 全世界</t>
    <rPh sb="3" eb="6">
      <t>ゼンセカイ</t>
    </rPh>
    <phoneticPr fontId="18"/>
  </si>
  <si>
    <t>2568</t>
  </si>
  <si>
    <t>上場インデックスファンド米国株式（ＮＡＳＤＡＱ１００）為替ヘッジなし</t>
  </si>
  <si>
    <t>ナスダック指数</t>
    <rPh sb="5" eb="7">
      <t>シスウ</t>
    </rPh>
    <phoneticPr fontId="18"/>
  </si>
  <si>
    <t>2800</t>
  </si>
  <si>
    <t>2914</t>
  </si>
  <si>
    <t>日本たばこ産業</t>
  </si>
  <si>
    <t>食料品</t>
    <rPh sb="0" eb="3">
      <t>ショクリョウヒン</t>
    </rPh>
    <phoneticPr fontId="18"/>
  </si>
  <si>
    <t>化学</t>
    <rPh sb="0" eb="2">
      <t>カガク</t>
    </rPh>
    <phoneticPr fontId="18"/>
  </si>
  <si>
    <t>製造業</t>
    <rPh sb="0" eb="3">
      <t>セイゾウギョウ</t>
    </rPh>
    <phoneticPr fontId="18"/>
  </si>
  <si>
    <t>製造業・繊維製品</t>
    <rPh sb="0" eb="3">
      <t>セイゾウギョウ</t>
    </rPh>
    <rPh sb="4" eb="6">
      <t>センイ</t>
    </rPh>
    <rPh sb="6" eb="8">
      <t>セイヒン</t>
    </rPh>
    <phoneticPr fontId="18"/>
  </si>
  <si>
    <t>情報・通信</t>
    <rPh sb="0" eb="2">
      <t>ジョウホウ</t>
    </rPh>
    <rPh sb="3" eb="5">
      <t>ツウシン</t>
    </rPh>
    <phoneticPr fontId="18"/>
  </si>
  <si>
    <t>4755</t>
  </si>
  <si>
    <t>楽天</t>
  </si>
  <si>
    <t>日本・通信</t>
    <rPh sb="0" eb="2">
      <t>ニホン</t>
    </rPh>
    <rPh sb="3" eb="5">
      <t>ツウシン</t>
    </rPh>
    <phoneticPr fontId="18"/>
  </si>
  <si>
    <t>製造業・ゴム</t>
    <rPh sb="0" eb="3">
      <t>セイゾウギョウ</t>
    </rPh>
    <phoneticPr fontId="18"/>
  </si>
  <si>
    <t>製造業・機械</t>
    <rPh sb="0" eb="2">
      <t>セイゾウ</t>
    </rPh>
    <rPh sb="2" eb="3">
      <t>ギョウ</t>
    </rPh>
    <rPh sb="4" eb="6">
      <t>キカイ</t>
    </rPh>
    <phoneticPr fontId="18"/>
  </si>
  <si>
    <t>7751</t>
  </si>
  <si>
    <t>キヤノン</t>
  </si>
  <si>
    <t>電気機器</t>
  </si>
  <si>
    <t>製造業・その他製品</t>
    <rPh sb="0" eb="2">
      <t>セイゾウ</t>
    </rPh>
    <rPh sb="2" eb="3">
      <t>ギョウ</t>
    </rPh>
    <rPh sb="6" eb="7">
      <t>タ</t>
    </rPh>
    <rPh sb="7" eb="9">
      <t>セイヒン</t>
    </rPh>
    <phoneticPr fontId="18"/>
  </si>
  <si>
    <t>商社</t>
    <rPh sb="0" eb="2">
      <t>ショウシャ</t>
    </rPh>
    <phoneticPr fontId="18"/>
  </si>
  <si>
    <t>リース</t>
  </si>
  <si>
    <t>8604</t>
  </si>
  <si>
    <t>野村ホールディングス</t>
    <rPh sb="0" eb="2">
      <t>ノムラ</t>
    </rPh>
    <phoneticPr fontId="18"/>
  </si>
  <si>
    <t>証券業</t>
    <rPh sb="0" eb="2">
      <t>ショウケン</t>
    </rPh>
    <rPh sb="2" eb="3">
      <t>ギョウ</t>
    </rPh>
    <phoneticPr fontId="18"/>
  </si>
  <si>
    <t>保険業</t>
    <rPh sb="0" eb="3">
      <t>ホケンギョウ</t>
    </rPh>
    <phoneticPr fontId="18"/>
  </si>
  <si>
    <t>8898</t>
  </si>
  <si>
    <t>センチュリー２１・ジャパン</t>
  </si>
  <si>
    <t>不動産・個別</t>
    <rPh sb="0" eb="3">
      <t>フドウサン</t>
    </rPh>
    <rPh sb="4" eb="6">
      <t>コベツ</t>
    </rPh>
    <phoneticPr fontId="18"/>
  </si>
  <si>
    <t>観光</t>
    <rPh sb="0" eb="2">
      <t>カンコウ</t>
    </rPh>
    <phoneticPr fontId="18"/>
  </si>
  <si>
    <t>鉄道</t>
    <rPh sb="0" eb="2">
      <t>テツドウ</t>
    </rPh>
    <phoneticPr fontId="18"/>
  </si>
  <si>
    <t>航空</t>
    <rPh sb="0" eb="2">
      <t>コウクウ</t>
    </rPh>
    <phoneticPr fontId="18"/>
  </si>
  <si>
    <t>9434</t>
  </si>
  <si>
    <t>ソフトバンク</t>
  </si>
  <si>
    <t>投資</t>
    <rPh sb="0" eb="2">
      <t>トウシ</t>
    </rPh>
    <phoneticPr fontId="18"/>
  </si>
  <si>
    <t>卸売業</t>
    <rPh sb="0" eb="3">
      <t>オロシウリギョウ</t>
    </rPh>
    <phoneticPr fontId="18"/>
  </si>
  <si>
    <t>航空・米国</t>
    <rPh sb="0" eb="2">
      <t>コウクウ</t>
    </rPh>
    <rPh sb="3" eb="5">
      <t>ベイコク</t>
    </rPh>
    <phoneticPr fontId="18"/>
  </si>
  <si>
    <t>02 米ドル（円換算）</t>
    <rPh sb="3" eb="4">
      <t>ベイ</t>
    </rPh>
    <rPh sb="7" eb="10">
      <t>エンカンザン</t>
    </rPh>
    <phoneticPr fontId="18"/>
  </si>
  <si>
    <t>アフリカ</t>
  </si>
  <si>
    <t>船・米国</t>
    <rPh sb="0" eb="1">
      <t>フネ</t>
    </rPh>
    <rPh sb="2" eb="4">
      <t>ベイコク</t>
    </rPh>
    <phoneticPr fontId="18"/>
  </si>
  <si>
    <t>コモ・その他</t>
    <rPh sb="5" eb="6">
      <t>タ</t>
    </rPh>
    <phoneticPr fontId="18"/>
  </si>
  <si>
    <t>コモ・農業</t>
    <rPh sb="3" eb="5">
      <t>ノウギョウ</t>
    </rPh>
    <phoneticPr fontId="18"/>
  </si>
  <si>
    <t>コモ・全体</t>
    <rPh sb="3" eb="5">
      <t>ゼンタイ</t>
    </rPh>
    <phoneticPr fontId="18"/>
  </si>
  <si>
    <t>インドネシア</t>
  </si>
  <si>
    <t>1投信</t>
    <rPh sb="1" eb="3">
      <t>トウシン</t>
    </rPh>
    <phoneticPr fontId="18"/>
  </si>
  <si>
    <t>フィリピン</t>
  </si>
  <si>
    <t>南アフリカ</t>
    <rPh sb="0" eb="1">
      <t>ミナミ</t>
    </rPh>
    <phoneticPr fontId="18"/>
  </si>
  <si>
    <t>09 南アフリカ</t>
    <rPh sb="3" eb="4">
      <t>ミナミ</t>
    </rPh>
    <phoneticPr fontId="18"/>
  </si>
  <si>
    <t>FXI</t>
  </si>
  <si>
    <t>iシェアーズ 中国大型株 ETF</t>
  </si>
  <si>
    <t>中国</t>
    <rPh sb="0" eb="2">
      <t>チュウゴク</t>
    </rPh>
    <phoneticPr fontId="18"/>
  </si>
  <si>
    <t>金鉱株</t>
    <rPh sb="0" eb="2">
      <t>キンコウ</t>
    </rPh>
    <rPh sb="2" eb="3">
      <t>カブ</t>
    </rPh>
    <phoneticPr fontId="18"/>
  </si>
  <si>
    <t>米国・金鉱株</t>
    <rPh sb="0" eb="2">
      <t>ベイコク</t>
    </rPh>
    <rPh sb="3" eb="5">
      <t>キンコウ</t>
    </rPh>
    <rPh sb="5" eb="6">
      <t>カブ</t>
    </rPh>
    <phoneticPr fontId="18"/>
  </si>
  <si>
    <t>ヴァンエック・ベクトル・中小型金鉱株ETF</t>
  </si>
  <si>
    <t>GLD</t>
  </si>
  <si>
    <t>SPDR ゴールド・シェア</t>
  </si>
  <si>
    <t>米国・ゴールド</t>
    <rPh sb="0" eb="2">
      <t>ベイコク</t>
    </rPh>
    <phoneticPr fontId="18"/>
  </si>
  <si>
    <t>HDV</t>
  </si>
  <si>
    <t>iシェアーズ　コア米国高配当株 ETF</t>
  </si>
  <si>
    <t>高配当ETF</t>
    <rPh sb="0" eb="3">
      <t>コウハイトウ</t>
    </rPh>
    <phoneticPr fontId="18"/>
  </si>
  <si>
    <t>HYG</t>
  </si>
  <si>
    <t>iシェアーズ iBoxx 米ドル建てハイイールド社債 ETF</t>
  </si>
  <si>
    <t>社債</t>
    <rPh sb="0" eb="2">
      <t>シャサイ</t>
    </rPh>
    <phoneticPr fontId="18"/>
  </si>
  <si>
    <t>ラッセル指数</t>
    <rPh sb="4" eb="6">
      <t>シスウ</t>
    </rPh>
    <phoneticPr fontId="18"/>
  </si>
  <si>
    <t>米国・不動産ETF</t>
    <rPh sb="0" eb="2">
      <t>ベイコク</t>
    </rPh>
    <rPh sb="3" eb="6">
      <t>フドウサン</t>
    </rPh>
    <phoneticPr fontId="18"/>
  </si>
  <si>
    <t>JNK</t>
  </si>
  <si>
    <t>SPDR ブルームバーグ・バークレイズ・ハイ・イールド債券 ETF</t>
  </si>
  <si>
    <t>米国・社債</t>
    <rPh sb="0" eb="2">
      <t>ベイコク</t>
    </rPh>
    <rPh sb="3" eb="5">
      <t>シャサイ</t>
    </rPh>
    <phoneticPr fontId="18"/>
  </si>
  <si>
    <t>SBI-SBI・V・S&amp;P500インデックス・ファンド</t>
  </si>
  <si>
    <t>全米国指数</t>
    <rPh sb="0" eb="2">
      <t>ゼンベイ</t>
    </rPh>
    <rPh sb="2" eb="3">
      <t>コク</t>
    </rPh>
    <rPh sb="3" eb="5">
      <t>シスウ</t>
    </rPh>
    <phoneticPr fontId="18"/>
  </si>
  <si>
    <t>SBI-SBI・V・全米株式インデックス・ファンド</t>
  </si>
  <si>
    <t>ＳＢＩ－ＳＢＩ・バンガード・Ｓ＆Ｐ５００インデックス・ファンド</t>
  </si>
  <si>
    <t>SBIハイブリッド預金</t>
  </si>
  <si>
    <t>2現金</t>
    <rPh sb="1" eb="3">
      <t>ゲンキン</t>
    </rPh>
    <phoneticPr fontId="18"/>
  </si>
  <si>
    <t>現預金</t>
    <rPh sb="0" eb="3">
      <t>ゲンヨキン</t>
    </rPh>
    <phoneticPr fontId="18"/>
  </si>
  <si>
    <t>20 銀行・口座</t>
    <rPh sb="3" eb="5">
      <t>ギコ</t>
    </rPh>
    <rPh sb="6" eb="8">
      <t>コザ</t>
    </rPh>
    <phoneticPr fontId="18"/>
  </si>
  <si>
    <t>米国・シルバー</t>
    <rPh sb="0" eb="2">
      <t>ベイコク</t>
    </rPh>
    <phoneticPr fontId="18"/>
  </si>
  <si>
    <t>SPYD</t>
  </si>
  <si>
    <t>SPDR ポートフォリオS&amp;P 500 高配当株式ETF</t>
  </si>
  <si>
    <t>米国･通信</t>
    <rPh sb="0" eb="2">
      <t>ベイコク</t>
    </rPh>
    <rPh sb="3" eb="5">
      <t>ツウシン</t>
    </rPh>
    <phoneticPr fontId="18"/>
  </si>
  <si>
    <t>タイ</t>
  </si>
  <si>
    <t>新興国ETF</t>
    <rPh sb="0" eb="3">
      <t>シンコウコク</t>
    </rPh>
    <phoneticPr fontId="18"/>
  </si>
  <si>
    <t>10 新興国</t>
    <rPh sb="3" eb="6">
      <t>シンコウコク</t>
    </rPh>
    <phoneticPr fontId="18"/>
  </si>
  <si>
    <t>VYM</t>
  </si>
  <si>
    <t>バンガード・米国高配当株式ETF</t>
  </si>
  <si>
    <t>素材</t>
    <rPh sb="0" eb="2">
      <t>ソザイ</t>
    </rPh>
    <phoneticPr fontId="18"/>
  </si>
  <si>
    <t>資本財</t>
    <rPh sb="0" eb="3">
      <t>シホンザイ</t>
    </rPh>
    <phoneticPr fontId="18"/>
  </si>
  <si>
    <t>XOM</t>
  </si>
  <si>
    <t>XOM エクソン モービル</t>
  </si>
  <si>
    <t>石油</t>
    <rPh sb="0" eb="2">
      <t>セキユ</t>
    </rPh>
    <phoneticPr fontId="18"/>
  </si>
  <si>
    <t>暗号資産</t>
    <rPh sb="0" eb="2">
      <t>アンゴウ</t>
    </rPh>
    <rPh sb="2" eb="4">
      <t>シサン</t>
    </rPh>
    <phoneticPr fontId="18"/>
  </si>
  <si>
    <t>3暗号資産</t>
    <rPh sb="1" eb="3">
      <t>アンゴウ</t>
    </rPh>
    <rPh sb="3" eb="5">
      <t>シサン</t>
    </rPh>
    <phoneticPr fontId="18"/>
  </si>
  <si>
    <t>ﾋﾞｯﾄｺｲﾝ等</t>
    <rPh sb="7" eb="8">
      <t>ナド</t>
    </rPh>
    <phoneticPr fontId="18"/>
  </si>
  <si>
    <t>30 その他</t>
    <rPh sb="5" eb="6">
      <t>タ</t>
    </rPh>
    <phoneticPr fontId="18"/>
  </si>
  <si>
    <t>貸付金</t>
    <rPh sb="0" eb="3">
      <t>カシツケキン</t>
    </rPh>
    <phoneticPr fontId="18"/>
  </si>
  <si>
    <t>借入金</t>
    <rPh sb="0" eb="3">
      <t>カリイレキン</t>
    </rPh>
    <phoneticPr fontId="18"/>
  </si>
  <si>
    <t>現預金・SBI証券・日本円</t>
    <rPh sb="0" eb="3">
      <t>ゲンヨキン</t>
    </rPh>
    <rPh sb="4" eb="9">
      <t>ッシ</t>
    </rPh>
    <rPh sb="10" eb="13">
      <t>ニホンエン</t>
    </rPh>
    <phoneticPr fontId="18"/>
  </si>
  <si>
    <t>現預金・豊信</t>
    <rPh sb="0" eb="3">
      <t>ゲンヨキン</t>
    </rPh>
    <rPh sb="4" eb="5">
      <t>トヨ</t>
    </rPh>
    <rPh sb="5" eb="6">
      <t>シン</t>
    </rPh>
    <phoneticPr fontId="18"/>
  </si>
  <si>
    <t>現預金・ネオモバ</t>
    <rPh sb="0" eb="3">
      <t>ゲンヨキン</t>
    </rPh>
    <phoneticPr fontId="18"/>
  </si>
  <si>
    <t>楽天銀行・普通口座</t>
    <rPh sb="0" eb="2">
      <t>ラテ</t>
    </rPh>
    <rPh sb="2" eb="4">
      <t>ギコ</t>
    </rPh>
    <rPh sb="5" eb="7">
      <t>フツウ</t>
    </rPh>
    <rPh sb="7" eb="9">
      <t>コウザ</t>
    </rPh>
    <phoneticPr fontId="8"/>
  </si>
  <si>
    <t>楽天証券・預り金</t>
    <rPh sb="0" eb="2">
      <t>ラテ</t>
    </rPh>
    <rPh sb="2" eb="4">
      <t>シケ</t>
    </rPh>
    <rPh sb="5" eb="6">
      <t>アズカ</t>
    </rPh>
    <rPh sb="7" eb="8">
      <t>キン</t>
    </rPh>
    <phoneticPr fontId="8"/>
  </si>
  <si>
    <t>預り金</t>
    <rPh sb="0" eb="1">
      <t>アズカ</t>
    </rPh>
    <rPh sb="2" eb="3">
      <t>キン</t>
    </rPh>
    <phoneticPr fontId="18"/>
  </si>
  <si>
    <t>楽天証券・外貨預り金</t>
    <rPh sb="0" eb="2">
      <t>ラテ</t>
    </rPh>
    <rPh sb="2" eb="4">
      <t>シケ</t>
    </rPh>
    <rPh sb="5" eb="7">
      <t>ガイカ</t>
    </rPh>
    <rPh sb="7" eb="8">
      <t>アズカ</t>
    </rPh>
    <rPh sb="9" eb="10">
      <t>キン</t>
    </rPh>
    <phoneticPr fontId="8"/>
  </si>
  <si>
    <t>円預金(普通預金)</t>
  </si>
  <si>
    <t>全米株式</t>
    <rPh sb="0" eb="2">
      <t>ゼンベイ</t>
    </rPh>
    <rPh sb="2" eb="4">
      <t>カブシキ</t>
    </rPh>
    <phoneticPr fontId="18"/>
  </si>
  <si>
    <t>楽天・全米株式インデックス・ファンド(楽天・バンガード・ファンド(全米株式))</t>
  </si>
  <si>
    <t>現金残高(ハイブリッド預金除く)</t>
  </si>
  <si>
    <t>90 その他（円換算）</t>
    <rPh sb="5" eb="6">
      <t>タ</t>
    </rPh>
    <rPh sb="7" eb="10">
      <t>エンカンザン</t>
    </rPh>
    <phoneticPr fontId="18"/>
  </si>
  <si>
    <t>現預金・住信SBIネット銀行・外貨預金・簿外（USD)</t>
    <rPh sb="20" eb="22">
      <t>ボガイ</t>
    </rPh>
    <phoneticPr fontId="18"/>
  </si>
  <si>
    <t>香港ドル 現金</t>
  </si>
  <si>
    <t>三菱UFJ国際-eMAXIS Slim 全世界株式(オール・カントリー)</t>
  </si>
  <si>
    <t>三菱UFJ国際-eMAXIS Slim 全世界株式(除く日本)</t>
  </si>
  <si>
    <t>代表口座 - 円普通</t>
  </si>
  <si>
    <t>代表口座 - 南アランド普通</t>
  </si>
  <si>
    <t>買付可能額</t>
  </si>
  <si>
    <t>ネオモバイル証券・買付可能額</t>
    <rPh sb="6" eb="8">
      <t>シケ</t>
    </rPh>
    <phoneticPr fontId="18"/>
  </si>
  <si>
    <t>米ドル</t>
  </si>
  <si>
    <t>米ドル 現金</t>
  </si>
  <si>
    <t>ここから1</t>
    <phoneticPr fontId="18"/>
  </si>
  <si>
    <t>セクター・1</t>
    <phoneticPr fontId="18"/>
  </si>
  <si>
    <t>セクター・2</t>
    <phoneticPr fontId="18"/>
  </si>
  <si>
    <t>円</t>
    <rPh sb="0" eb="1">
      <t>エン</t>
    </rPh>
    <phoneticPr fontId="18"/>
  </si>
  <si>
    <t>●ここにコピペ→</t>
    <phoneticPr fontId="18"/>
  </si>
  <si>
    <t>終わり</t>
    <rPh sb="0" eb="1">
      <t>オ</t>
    </rPh>
    <phoneticPr fontId="18"/>
  </si>
  <si>
    <t>合計（円）</t>
    <rPh sb="0" eb="2">
      <t>ゴウケイ</t>
    </rPh>
    <rPh sb="3" eb="4">
      <t>エン</t>
    </rPh>
    <phoneticPr fontId="18"/>
  </si>
  <si>
    <t>件</t>
    <rPh sb="0" eb="1">
      <t>ケン</t>
    </rPh>
    <phoneticPr fontId="18"/>
  </si>
  <si>
    <t>暴落リスク</t>
    <rPh sb="0" eb="2">
      <t>ボウラク</t>
    </rPh>
    <phoneticPr fontId="18"/>
  </si>
  <si>
    <t>リスク・有</t>
    <rPh sb="4" eb="5">
      <t>ア</t>
    </rPh>
    <phoneticPr fontId="18"/>
  </si>
  <si>
    <t>トータル・リスク</t>
    <phoneticPr fontId="18"/>
  </si>
  <si>
    <t>↑手入力</t>
    <rPh sb="1" eb="2">
      <t>テ</t>
    </rPh>
    <rPh sb="2" eb="4">
      <t>ニリ</t>
    </rPh>
    <phoneticPr fontId="18"/>
  </si>
  <si>
    <t>↑自動で反映</t>
    <rPh sb="1" eb="3">
      <t>ジドウ</t>
    </rPh>
    <rPh sb="4" eb="6">
      <t>ハンエイ</t>
    </rPh>
    <phoneticPr fontId="18"/>
  </si>
  <si>
    <t>総計</t>
    <rPh sb="0" eb="2">
      <t>ソウケイ</t>
    </rPh>
    <phoneticPr fontId="18"/>
  </si>
  <si>
    <t>暴落・係数</t>
    <rPh sb="0" eb="2">
      <t>ボウラク</t>
    </rPh>
    <rPh sb="3" eb="5">
      <t>ケイスウ</t>
    </rPh>
    <phoneticPr fontId="18"/>
  </si>
  <si>
    <t>為替・係数</t>
    <rPh sb="0" eb="2">
      <t>カワセ</t>
    </rPh>
    <rPh sb="3" eb="5">
      <t>ケイスウ</t>
    </rPh>
    <phoneticPr fontId="18"/>
  </si>
  <si>
    <t>投資信託（4資産均等・国内株式債券、先進国株式債券）</t>
    <rPh sb="0" eb="2">
      <t>トウシ</t>
    </rPh>
    <rPh sb="2" eb="4">
      <t>シンタク</t>
    </rPh>
    <rPh sb="6" eb="8">
      <t>シサン</t>
    </rPh>
    <rPh sb="8" eb="10">
      <t>キントウ</t>
    </rPh>
    <rPh sb="11" eb="13">
      <t>コクナイ</t>
    </rPh>
    <rPh sb="13" eb="15">
      <t>カブシキ</t>
    </rPh>
    <rPh sb="15" eb="17">
      <t>サイケン</t>
    </rPh>
    <rPh sb="18" eb="21">
      <t>センシンコク</t>
    </rPh>
    <rPh sb="21" eb="23">
      <t>カブシキ</t>
    </rPh>
    <rPh sb="23" eb="25">
      <t>サイケン</t>
    </rPh>
    <phoneticPr fontId="18"/>
  </si>
  <si>
    <t>4投信・その他</t>
    <rPh sb="1" eb="3">
      <t>トウシン</t>
    </rPh>
    <rPh sb="6" eb="7">
      <t>タ</t>
    </rPh>
    <phoneticPr fontId="18"/>
  </si>
  <si>
    <t>その他</t>
    <rPh sb="2" eb="3">
      <t>タ</t>
    </rPh>
    <phoneticPr fontId="18"/>
  </si>
  <si>
    <t>為替リスク金額</t>
    <rPh sb="0" eb="2">
      <t>カワセ</t>
    </rPh>
    <rPh sb="5" eb="7">
      <t>キンガク</t>
    </rPh>
    <phoneticPr fontId="18"/>
  </si>
  <si>
    <t>暴落リスク金額</t>
    <rPh sb="0" eb="2">
      <t>ボウラク</t>
    </rPh>
    <rPh sb="5" eb="7">
      <t>キンガク</t>
    </rPh>
    <phoneticPr fontId="18"/>
  </si>
  <si>
    <t>1株式・投信等</t>
  </si>
  <si>
    <t>2現金・米国債など</t>
  </si>
  <si>
    <t>3貴金属･ｺﾓ・仮通</t>
  </si>
  <si>
    <t>4投信・その他</t>
  </si>
  <si>
    <t>区分・大</t>
  </si>
  <si>
    <t>暴落リスク・無し</t>
  </si>
  <si>
    <t>暴落リスク・有</t>
  </si>
  <si>
    <t>為替リスク・無し</t>
  </si>
  <si>
    <t>為替リスク・有</t>
  </si>
  <si>
    <t>暴落リスク後
想定額
(円）</t>
    <rPh sb="0" eb="2">
      <t>ボウラク</t>
    </rPh>
    <rPh sb="5" eb="6">
      <t>ゴ</t>
    </rPh>
    <rPh sb="7" eb="10">
      <t>ソウテイガク</t>
    </rPh>
    <rPh sb="12" eb="13">
      <t>エン</t>
    </rPh>
    <phoneticPr fontId="18"/>
  </si>
  <si>
    <t>為替リスク後
想定評価額
(円）</t>
    <rPh sb="0" eb="5">
      <t>カリ</t>
    </rPh>
    <rPh sb="5" eb="6">
      <t>ゴ</t>
    </rPh>
    <rPh sb="7" eb="9">
      <t>ソウテイ</t>
    </rPh>
    <rPh sb="9" eb="12">
      <t>ヒョウカガク</t>
    </rPh>
    <rPh sb="14" eb="15">
      <t>エン</t>
    </rPh>
    <phoneticPr fontId="18"/>
  </si>
  <si>
    <t>為替リスク発生後の想定額</t>
    <rPh sb="0" eb="5">
      <t>カリ</t>
    </rPh>
    <rPh sb="5" eb="8">
      <t>ハッセイゴ</t>
    </rPh>
    <rPh sb="9" eb="11">
      <t>ソウテイ</t>
    </rPh>
    <rPh sb="11" eb="12">
      <t>ガク</t>
    </rPh>
    <phoneticPr fontId="18"/>
  </si>
  <si>
    <t>暴落リスク発生後の想定額</t>
    <rPh sb="0" eb="2">
      <t>ボウラク</t>
    </rPh>
    <rPh sb="5" eb="8">
      <t>ハッセイゴ</t>
    </rPh>
    <rPh sb="9" eb="11">
      <t>ソウテイ</t>
    </rPh>
    <rPh sb="11" eb="12">
      <t>ガク</t>
    </rPh>
    <phoneticPr fontId="18"/>
  </si>
  <si>
    <t>暴落リスク・なし</t>
    <rPh sb="0" eb="2">
      <t>ボウラク</t>
    </rPh>
    <phoneticPr fontId="18"/>
  </si>
  <si>
    <t>暴落リスク・有</t>
    <rPh sb="0" eb="2">
      <t>ボウラク</t>
    </rPh>
    <rPh sb="6" eb="7">
      <t>アリ</t>
    </rPh>
    <phoneticPr fontId="18"/>
  </si>
  <si>
    <t>両リスク後
増減率
（％）</t>
    <rPh sb="0" eb="1">
      <t>リョウ</t>
    </rPh>
    <rPh sb="4" eb="5">
      <t>ゴ</t>
    </rPh>
    <rPh sb="6" eb="8">
      <t>ゾウゲン</t>
    </rPh>
    <rPh sb="8" eb="9">
      <t>リツ</t>
    </rPh>
    <phoneticPr fontId="18"/>
  </si>
  <si>
    <t>同時
リスク</t>
    <rPh sb="0" eb="2">
      <t>ドウジ</t>
    </rPh>
    <phoneticPr fontId="18"/>
  </si>
  <si>
    <t>同時リスク発生後の想定額</t>
    <rPh sb="0" eb="2">
      <t>ドウジ</t>
    </rPh>
    <rPh sb="5" eb="7">
      <t>ハッセイ</t>
    </rPh>
    <rPh sb="7" eb="8">
      <t>ゴ</t>
    </rPh>
    <rPh sb="9" eb="11">
      <t>ソウテイ</t>
    </rPh>
    <rPh sb="11" eb="12">
      <t>ガク</t>
    </rPh>
    <phoneticPr fontId="18"/>
  </si>
  <si>
    <t>投資信託</t>
  </si>
  <si>
    <t>№(合体）</t>
    <phoneticPr fontId="18"/>
  </si>
  <si>
    <t>年月日</t>
    <phoneticPr fontId="18"/>
  </si>
  <si>
    <t>№(日毎）</t>
    <phoneticPr fontId="18"/>
  </si>
  <si>
    <t>名義</t>
    <phoneticPr fontId="18"/>
  </si>
  <si>
    <t>金融機関</t>
    <phoneticPr fontId="18"/>
  </si>
  <si>
    <t>備考</t>
    <phoneticPr fontId="18"/>
  </si>
  <si>
    <t>貼付場所・先頭</t>
    <phoneticPr fontId="18"/>
  </si>
  <si>
    <t>余白1</t>
    <phoneticPr fontId="18"/>
  </si>
  <si>
    <t>余白2</t>
    <phoneticPr fontId="18"/>
  </si>
  <si>
    <t>保有数</t>
  </si>
  <si>
    <t>平均取得単価</t>
  </si>
  <si>
    <t>時価評価額</t>
    <phoneticPr fontId="18"/>
  </si>
  <si>
    <t>評価損益</t>
  </si>
  <si>
    <t>評価損益率</t>
  </si>
  <si>
    <t>保有金融機関</t>
    <rPh sb="0" eb="6">
      <t>ホユウキンユウキカン</t>
    </rPh>
    <phoneticPr fontId="18"/>
  </si>
  <si>
    <t>あき2</t>
  </si>
  <si>
    <t>あき3</t>
  </si>
  <si>
    <t>NISA(手動）</t>
    <rPh sb="5" eb="7">
      <t>シュドウ</t>
    </rPh>
    <phoneticPr fontId="18"/>
  </si>
  <si>
    <t>あき5</t>
  </si>
  <si>
    <t>あき6</t>
  </si>
  <si>
    <t>あき7</t>
  </si>
  <si>
    <t>あき8</t>
  </si>
  <si>
    <t>余白4</t>
    <phoneticPr fontId="18"/>
  </si>
  <si>
    <t>余白3</t>
    <phoneticPr fontId="18"/>
  </si>
  <si>
    <t>通貨</t>
    <phoneticPr fontId="18"/>
  </si>
  <si>
    <t>未登録・現金など(手動)</t>
    <rPh sb="0" eb="3">
      <t>ミトウロク</t>
    </rPh>
    <rPh sb="4" eb="6">
      <t>ゲンキン</t>
    </rPh>
    <rPh sb="9" eb="11">
      <t>シュドウ</t>
    </rPh>
    <phoneticPr fontId="18"/>
  </si>
  <si>
    <t>現金等</t>
    <rPh sb="0" eb="2">
      <t>ゲンキン</t>
    </rPh>
    <rPh sb="2" eb="3">
      <t>ナド</t>
    </rPh>
    <phoneticPr fontId="18"/>
  </si>
  <si>
    <t>預金・現金・暗号資産</t>
  </si>
  <si>
    <t>合計：</t>
    <phoneticPr fontId="18"/>
  </si>
  <si>
    <t>種類・名称</t>
  </si>
  <si>
    <t>残高</t>
  </si>
  <si>
    <t>●手動・入力</t>
    <rPh sb="1" eb="3">
      <t>シュドウ</t>
    </rPh>
    <rPh sb="4" eb="6">
      <t>ニリ</t>
    </rPh>
    <phoneticPr fontId="18"/>
  </si>
  <si>
    <t>※「残高」欄の金額の末尾には「円」を付けることを忘れない！</t>
    <rPh sb="2" eb="4">
      <t>ザンダカ</t>
    </rPh>
    <rPh sb="5" eb="6">
      <t>ラン</t>
    </rPh>
    <rPh sb="7" eb="9">
      <t>キンガク</t>
    </rPh>
    <rPh sb="10" eb="12">
      <t>マツビ</t>
    </rPh>
    <rPh sb="15" eb="16">
      <t>エン</t>
    </rPh>
    <rPh sb="18" eb="19">
      <t>ツ</t>
    </rPh>
    <rPh sb="24" eb="25">
      <t>ワス</t>
    </rPh>
    <phoneticPr fontId="18"/>
  </si>
  <si>
    <t>現金等</t>
    <phoneticPr fontId="18"/>
  </si>
  <si>
    <t>※「保有金融機関」欄には名義が分かるようにする。</t>
    <rPh sb="2" eb="8">
      <t>ホユウキンユウキカン</t>
    </rPh>
    <rPh sb="9" eb="10">
      <t>ラン</t>
    </rPh>
    <rPh sb="12" eb="14">
      <t>メイギ</t>
    </rPh>
    <rPh sb="15" eb="16">
      <t>ワ</t>
    </rPh>
    <phoneticPr fontId="18"/>
  </si>
  <si>
    <t>※　新たな名称は、コード表に入力すること</t>
    <rPh sb="2" eb="3">
      <t>アラ</t>
    </rPh>
    <rPh sb="5" eb="7">
      <t>メイショウ</t>
    </rPh>
    <rPh sb="12" eb="13">
      <t>ヒョウ</t>
    </rPh>
    <rPh sb="14" eb="16">
      <t>ニリ</t>
    </rPh>
    <phoneticPr fontId="18"/>
  </si>
  <si>
    <t>18,158円</t>
  </si>
  <si>
    <t>00-PP 住信SBIネット銀行</t>
  </si>
  <si>
    <t>74,534円</t>
  </si>
  <si>
    <t>259,072円</t>
  </si>
  <si>
    <t>01-MM 住信SBIネット銀行</t>
  </si>
  <si>
    <t>1,000,000円</t>
  </si>
  <si>
    <t>02-A子 住信SBIネット銀行</t>
  </si>
  <si>
    <t>393,679円</t>
  </si>
  <si>
    <t>491,980円</t>
  </si>
  <si>
    <t>00-PP 楽天銀行</t>
  </si>
  <si>
    <t>1,640,584円</t>
  </si>
  <si>
    <t>02-A子 楽天銀行</t>
  </si>
  <si>
    <t>19円</t>
  </si>
  <si>
    <t>9円</t>
  </si>
  <si>
    <t>2,985,382円</t>
  </si>
  <si>
    <t>00-PP SBI証券</t>
  </si>
  <si>
    <t>389,971円</t>
  </si>
  <si>
    <t>01-MM SBI証券</t>
  </si>
  <si>
    <t>2,421,494円</t>
  </si>
  <si>
    <t>02-A子 SBI証券</t>
  </si>
  <si>
    <t>8,637円</t>
  </si>
  <si>
    <t>1,290,525円</t>
  </si>
  <si>
    <t>00-PP 楽天証券</t>
  </si>
  <si>
    <t>320,988円</t>
  </si>
  <si>
    <t>02-A子 楽天証券</t>
  </si>
  <si>
    <t>324,301円</t>
  </si>
  <si>
    <t>00-PP SBIネオモバイル証券</t>
  </si>
  <si>
    <t>179,306円</t>
  </si>
  <si>
    <t>1,000円</t>
  </si>
  <si>
    <t>株式（現物）</t>
  </si>
  <si>
    <t>現物</t>
    <rPh sb="0" eb="2">
      <t>ゲンブツ</t>
    </rPh>
    <phoneticPr fontId="18"/>
  </si>
  <si>
    <t>銘柄コード</t>
  </si>
  <si>
    <t>銘柄名</t>
  </si>
  <si>
    <t>評価額</t>
  </si>
  <si>
    <t>保有金融機関</t>
    <rPh sb="0" eb="2">
      <t>ホユウ</t>
    </rPh>
    <rPh sb="2" eb="4">
      <t>キンユウ</t>
    </rPh>
    <rPh sb="4" eb="6">
      <t>キカン</t>
    </rPh>
    <phoneticPr fontId="18"/>
  </si>
  <si>
    <t>現物</t>
    <phoneticPr fontId="18"/>
  </si>
  <si>
    <t>上場Jリート</t>
  </si>
  <si>
    <t>50,062円</t>
  </si>
  <si>
    <t>0円</t>
  </si>
  <si>
    <t>-1,388円</t>
  </si>
  <si>
    <t>純プラ信</t>
  </si>
  <si>
    <t>47,645円</t>
  </si>
  <si>
    <t>-585円</t>
  </si>
  <si>
    <t>JR東</t>
  </si>
  <si>
    <t>59,904円</t>
  </si>
  <si>
    <t>-9,837円</t>
  </si>
  <si>
    <t>JR西</t>
  </si>
  <si>
    <t>48,120円</t>
  </si>
  <si>
    <t>-15,310円</t>
  </si>
  <si>
    <t>JR東海</t>
  </si>
  <si>
    <t>82,950円</t>
  </si>
  <si>
    <t>-1,455円</t>
  </si>
  <si>
    <t>JR九州</t>
  </si>
  <si>
    <t>59,662円</t>
  </si>
  <si>
    <t>1,058円</t>
  </si>
  <si>
    <t>JAL</t>
  </si>
  <si>
    <t>42,959円</t>
  </si>
  <si>
    <t>-95円</t>
  </si>
  <si>
    <t>ANA</t>
  </si>
  <si>
    <t>55,143円</t>
  </si>
  <si>
    <t>1,947円</t>
  </si>
  <si>
    <t>66,560円</t>
  </si>
  <si>
    <t>440円</t>
  </si>
  <si>
    <t>38,496円</t>
  </si>
  <si>
    <t>-3,608円</t>
  </si>
  <si>
    <t>116,130円</t>
  </si>
  <si>
    <t>6,538円</t>
  </si>
  <si>
    <t>147,858円</t>
  </si>
  <si>
    <t>11,913円</t>
  </si>
  <si>
    <t>76,874円</t>
  </si>
  <si>
    <t>-1,768円</t>
  </si>
  <si>
    <t>125,325円</t>
  </si>
  <si>
    <t>1,025円</t>
  </si>
  <si>
    <t>NEXT FUNDS TOPIX連動型上場投信</t>
  </si>
  <si>
    <t>7,918円</t>
  </si>
  <si>
    <t>-14円</t>
  </si>
  <si>
    <t>NEXT FUNDS 東証REIT指数連動型上場投信</t>
  </si>
  <si>
    <t>63,630円</t>
  </si>
  <si>
    <t>9,690円</t>
  </si>
  <si>
    <t>上場インデックスファンドJリート(東証REIT指数)隔月分配型</t>
  </si>
  <si>
    <t>8,010円</t>
  </si>
  <si>
    <t>-274円</t>
  </si>
  <si>
    <t>iシェアーズ・コア Jリート ETF</t>
  </si>
  <si>
    <t>59,102円</t>
  </si>
  <si>
    <t>9,135円</t>
  </si>
  <si>
    <t>ダイワ上場投信-東証REIT指数</t>
  </si>
  <si>
    <t>63,395円</t>
  </si>
  <si>
    <t>9,455円</t>
  </si>
  <si>
    <t>純プラチナ上場信託(現物国内保管型)</t>
  </si>
  <si>
    <t>51,310円</t>
  </si>
  <si>
    <t>7,252円</t>
  </si>
  <si>
    <t>NEXT FUNDS 東証銀行業株価指数連動型上場投信</t>
  </si>
  <si>
    <t>16,156円</t>
  </si>
  <si>
    <t>1,306円</t>
  </si>
  <si>
    <t>iシェアーズ S&amp;P 500 米国株 ETF</t>
  </si>
  <si>
    <t>18,085円</t>
  </si>
  <si>
    <t>8,035円</t>
  </si>
  <si>
    <t>iシェアーズ・コア 米国債7-10年 ETF</t>
  </si>
  <si>
    <t>73,305円</t>
  </si>
  <si>
    <t>4,185円</t>
  </si>
  <si>
    <t>iシェアーズ 米国リート ETF</t>
  </si>
  <si>
    <t>44,778円</t>
  </si>
  <si>
    <t>17,272円</t>
  </si>
  <si>
    <t>NEXT FUNDS インド株式指数・Nifty 50連動型上場投信</t>
  </si>
  <si>
    <t>118,826円</t>
  </si>
  <si>
    <t>16,816円</t>
  </si>
  <si>
    <t>CDS</t>
  </si>
  <si>
    <t>13,958円</t>
  </si>
  <si>
    <t>5,908円</t>
  </si>
  <si>
    <t>18,473円</t>
  </si>
  <si>
    <t>1,989円</t>
  </si>
  <si>
    <t>NEXT FUNDS 外国債券・FTSE世界国債インデックス(除く日本・為替ヘッ</t>
  </si>
  <si>
    <t>12,946円</t>
  </si>
  <si>
    <t>-170円</t>
  </si>
  <si>
    <t>東証マザーズETF</t>
  </si>
  <si>
    <t>19,281円</t>
  </si>
  <si>
    <t>-13,740円</t>
  </si>
  <si>
    <t>One ETF 東証REIT指数</t>
  </si>
  <si>
    <t>62,635円</t>
  </si>
  <si>
    <t>9,656円</t>
  </si>
  <si>
    <t>MAXIS米国株式(S&amp;P500)上場投信</t>
  </si>
  <si>
    <t>57,880円</t>
  </si>
  <si>
    <t>18,788円</t>
  </si>
  <si>
    <t>MAXIS全世界株式(オール・カントリー)上場投信</t>
  </si>
  <si>
    <t>26,800円</t>
  </si>
  <si>
    <t>11,440円</t>
  </si>
  <si>
    <t>iシェアーズ 米国債20年超 ETF(為替ヘッジあり)</t>
  </si>
  <si>
    <t>33,345円</t>
  </si>
  <si>
    <t>-6,783円</t>
  </si>
  <si>
    <t>26,250円</t>
  </si>
  <si>
    <t>7,150円</t>
  </si>
  <si>
    <t>49,840円</t>
  </si>
  <si>
    <t>8,015円</t>
  </si>
  <si>
    <t>10,616円</t>
  </si>
  <si>
    <t>2,064円</t>
  </si>
  <si>
    <t>27,930円</t>
  </si>
  <si>
    <t>13,357円</t>
  </si>
  <si>
    <t>23,382円</t>
  </si>
  <si>
    <t>5,598円</t>
  </si>
  <si>
    <t>22,446円</t>
  </si>
  <si>
    <t>10,008円</t>
  </si>
  <si>
    <t>24,535円</t>
  </si>
  <si>
    <t>8,735円</t>
  </si>
  <si>
    <t>17,262円</t>
  </si>
  <si>
    <t>7,512円</t>
  </si>
  <si>
    <t>13,169円</t>
  </si>
  <si>
    <t>3,081円</t>
  </si>
  <si>
    <t>16,055円</t>
  </si>
  <si>
    <t>7,480円</t>
  </si>
  <si>
    <t>6,808円</t>
  </si>
  <si>
    <t>-256円</t>
  </si>
  <si>
    <t>18,298円</t>
  </si>
  <si>
    <t>5,194円</t>
  </si>
  <si>
    <t>7,224円</t>
  </si>
  <si>
    <t>1,324円</t>
  </si>
  <si>
    <t>144,480円</t>
  </si>
  <si>
    <t>25,400円</t>
  </si>
  <si>
    <t>21,990円</t>
  </si>
  <si>
    <t>2,370円</t>
  </si>
  <si>
    <t>NF銀行業</t>
  </si>
  <si>
    <t>97,920円</t>
  </si>
  <si>
    <t>-2,880円</t>
  </si>
  <si>
    <t>IS米国リートETF</t>
  </si>
  <si>
    <t>263,400円</t>
  </si>
  <si>
    <t>117,703円</t>
  </si>
  <si>
    <t>2,634円</t>
  </si>
  <si>
    <t>1,180円</t>
  </si>
  <si>
    <t>NFインド株</t>
  </si>
  <si>
    <t>23,530円</t>
  </si>
  <si>
    <t>-1,250円</t>
  </si>
  <si>
    <t>259,400円</t>
  </si>
  <si>
    <t>45,700円</t>
  </si>
  <si>
    <t>ANAホールディングス</t>
  </si>
  <si>
    <t>250,650円</t>
  </si>
  <si>
    <t>31,550円</t>
  </si>
  <si>
    <t>NFTOPIX</t>
  </si>
  <si>
    <t>118,770円</t>
  </si>
  <si>
    <t>-2,430円</t>
  </si>
  <si>
    <t>NFJ-REIT</t>
  </si>
  <si>
    <t>42,420円</t>
  </si>
  <si>
    <t>6,640円</t>
  </si>
  <si>
    <t>200,250円</t>
  </si>
  <si>
    <t>-5,525円</t>
  </si>
  <si>
    <t>Iシェアーズ・コアJリート</t>
  </si>
  <si>
    <t>9,164円</t>
  </si>
  <si>
    <t>ダイワ東証REIT指数</t>
  </si>
  <si>
    <t>40,900円</t>
  </si>
  <si>
    <t>6,080円</t>
  </si>
  <si>
    <t>238,392円</t>
  </si>
  <si>
    <t>42,702円</t>
  </si>
  <si>
    <t>81,600円</t>
  </si>
  <si>
    <t>11,340円</t>
  </si>
  <si>
    <t>IS米国債7-10ETF</t>
  </si>
  <si>
    <t>76,020円</t>
  </si>
  <si>
    <t>3,908円</t>
  </si>
  <si>
    <t>-970円</t>
  </si>
  <si>
    <t>-1,290円</t>
  </si>
  <si>
    <t>WTニッケル上場投信</t>
  </si>
  <si>
    <t>34,440円</t>
  </si>
  <si>
    <t>10,595円</t>
  </si>
  <si>
    <t>NF外債ヘッジ無</t>
  </si>
  <si>
    <t>9,959円</t>
  </si>
  <si>
    <t>-121円</t>
  </si>
  <si>
    <t>ONEETF東証REIT</t>
  </si>
  <si>
    <t>40,410円</t>
  </si>
  <si>
    <t>6,230円</t>
  </si>
  <si>
    <t>IS米国債20年ヘッジ</t>
  </si>
  <si>
    <t>40,365円</t>
  </si>
  <si>
    <t>-9,039円</t>
  </si>
  <si>
    <t>iシェアーズ コア 米国総合債券市場 ETF</t>
  </si>
  <si>
    <t>13,184円</t>
  </si>
  <si>
    <t>-909円</t>
  </si>
  <si>
    <t>バンガード 米国トータル債券市場ETF</t>
  </si>
  <si>
    <t>321,897円</t>
  </si>
  <si>
    <t>-32,392円</t>
  </si>
  <si>
    <t>45,129円</t>
  </si>
  <si>
    <t>3,010円</t>
  </si>
  <si>
    <t>11,134円</t>
  </si>
  <si>
    <t>-1,077円</t>
  </si>
  <si>
    <t>ウィズダムツリー インド株収益ファンド</t>
  </si>
  <si>
    <t>55,428円</t>
  </si>
  <si>
    <t>-5,433円</t>
  </si>
  <si>
    <t>SPDRゴールド ミニシェアーズ トラスト</t>
  </si>
  <si>
    <t>173,222円</t>
  </si>
  <si>
    <t>2,601円</t>
  </si>
  <si>
    <t>iシェアーズ iBoxx USD投資適格社債 ETF</t>
  </si>
  <si>
    <t>28,736円</t>
  </si>
  <si>
    <t>-861円</t>
  </si>
  <si>
    <t>iシェアーズ優先株式&amp;インカム証券ETF</t>
  </si>
  <si>
    <t>96,890円</t>
  </si>
  <si>
    <t>1,411円</t>
  </si>
  <si>
    <t>SPDRポートフォリオ米国長期国債ETF</t>
  </si>
  <si>
    <t>56,708円</t>
  </si>
  <si>
    <t>-9,122円</t>
  </si>
  <si>
    <t>166,614円</t>
  </si>
  <si>
    <t>-30,480円</t>
  </si>
  <si>
    <t>120,344円</t>
  </si>
  <si>
    <t>-18,858円</t>
  </si>
  <si>
    <t>エネルギーセレクトセクターSPDRファンド</t>
  </si>
  <si>
    <t>41,804円</t>
  </si>
  <si>
    <t>18,987円</t>
  </si>
  <si>
    <t>アメリカン エアラインズ グループ</t>
  </si>
  <si>
    <t>58,189円</t>
  </si>
  <si>
    <t>-5,833円</t>
  </si>
  <si>
    <t>36,919円</t>
  </si>
  <si>
    <t>-24,069円</t>
  </si>
  <si>
    <t>デルタ エアーラインズ</t>
  </si>
  <si>
    <t>54,324円</t>
  </si>
  <si>
    <t>-6,284円</t>
  </si>
  <si>
    <t>82,832円</t>
  </si>
  <si>
    <t>-899円</t>
  </si>
  <si>
    <t>サウスウエスト エアラインズ</t>
  </si>
  <si>
    <t>49,059円</t>
  </si>
  <si>
    <t>-10,778円</t>
  </si>
  <si>
    <t>ノルウェージャン クルーズ ライン</t>
  </si>
  <si>
    <t>37,154円</t>
  </si>
  <si>
    <t>-23,701円</t>
  </si>
  <si>
    <t>インベスコ QQQ トラスト シリーズ1 ET</t>
  </si>
  <si>
    <t>73,792円</t>
  </si>
  <si>
    <t>-6,288円</t>
  </si>
  <si>
    <t>ロイヤル カリビアン クルーズ</t>
  </si>
  <si>
    <t>49,573円</t>
  </si>
  <si>
    <t>-14,440円</t>
  </si>
  <si>
    <t>ユナイテッド エアラインズ</t>
  </si>
  <si>
    <t>61,227円</t>
  </si>
  <si>
    <t>-1,167円</t>
  </si>
  <si>
    <t>68,580円</t>
  </si>
  <si>
    <t>-18,769円</t>
  </si>
  <si>
    <t>131,848円</t>
  </si>
  <si>
    <t>-11,899円</t>
  </si>
  <si>
    <t>136,562円</t>
  </si>
  <si>
    <t>-13,026円</t>
  </si>
  <si>
    <t>52,022円</t>
  </si>
  <si>
    <t>-41,523円</t>
  </si>
  <si>
    <t>83,955円</t>
  </si>
  <si>
    <t>-10,929円</t>
  </si>
  <si>
    <t>90,259円</t>
  </si>
  <si>
    <t>5,982円</t>
  </si>
  <si>
    <t>59,385円</t>
  </si>
  <si>
    <t>-4,090円</t>
  </si>
  <si>
    <t>110,857円</t>
  </si>
  <si>
    <t>-2,791円</t>
  </si>
  <si>
    <t>210,675円</t>
  </si>
  <si>
    <t>4,084円</t>
  </si>
  <si>
    <t>45,009円</t>
  </si>
  <si>
    <t>-11,782円</t>
  </si>
  <si>
    <t>97,012円</t>
  </si>
  <si>
    <t>26,360円</t>
  </si>
  <si>
    <t>27,255円</t>
  </si>
  <si>
    <t>-3,636円</t>
  </si>
  <si>
    <t>58,664円</t>
  </si>
  <si>
    <t>-46,970円</t>
  </si>
  <si>
    <t>117,953円</t>
  </si>
  <si>
    <t>4,652円</t>
  </si>
  <si>
    <t>553,442円</t>
  </si>
  <si>
    <t>167,099円</t>
  </si>
  <si>
    <t>70,819円</t>
  </si>
  <si>
    <t>-40,618円</t>
  </si>
  <si>
    <t>90,880円</t>
  </si>
  <si>
    <t>-16,986円</t>
  </si>
  <si>
    <t>89,058円</t>
  </si>
  <si>
    <t>-12,556円</t>
  </si>
  <si>
    <t>212,917円</t>
  </si>
  <si>
    <t>-34,835円</t>
  </si>
  <si>
    <t>バンガード 米国増配株式ETF</t>
  </si>
  <si>
    <t>242,251円</t>
  </si>
  <si>
    <t>58,536円</t>
  </si>
  <si>
    <t>1,006,687円</t>
  </si>
  <si>
    <t>275,558円</t>
  </si>
  <si>
    <t>バンガード トータル ワールド ストックETF</t>
  </si>
  <si>
    <t>148,457円</t>
  </si>
  <si>
    <t>37,684円</t>
  </si>
  <si>
    <t>18,977円</t>
  </si>
  <si>
    <t>金融セレクト セクター SPDR ファンド</t>
  </si>
  <si>
    <t>84,150円</t>
  </si>
  <si>
    <t>23,364円</t>
  </si>
  <si>
    <t>249,736円</t>
  </si>
  <si>
    <t>-29,676円</t>
  </si>
  <si>
    <t>53,931円</t>
  </si>
  <si>
    <t>-2,257円</t>
  </si>
  <si>
    <t>76,984円</t>
  </si>
  <si>
    <t>-13,447円</t>
  </si>
  <si>
    <t>11,424円</t>
  </si>
  <si>
    <t>2,703円</t>
  </si>
  <si>
    <t>58,549円</t>
  </si>
  <si>
    <t>-8,226円</t>
  </si>
  <si>
    <t>94,661円</t>
  </si>
  <si>
    <t>2,250円</t>
  </si>
  <si>
    <t>55,683円</t>
  </si>
  <si>
    <t>-3,987円</t>
  </si>
  <si>
    <t>102,334円</t>
  </si>
  <si>
    <t>2,694円</t>
  </si>
  <si>
    <t>37,820円</t>
  </si>
  <si>
    <t>-651円</t>
  </si>
  <si>
    <t>59,408円</t>
  </si>
  <si>
    <t>-5,697円</t>
  </si>
  <si>
    <t>14,852円</t>
  </si>
  <si>
    <t>-560円</t>
  </si>
  <si>
    <t>193,365円</t>
  </si>
  <si>
    <t>49,211円</t>
  </si>
  <si>
    <t>170,616円</t>
  </si>
  <si>
    <t>45,076円</t>
  </si>
  <si>
    <t>71,499円</t>
  </si>
  <si>
    <t>33,929円</t>
  </si>
  <si>
    <t>ヴァンエック・金鉱株ETF</t>
  </si>
  <si>
    <t>8,198円</t>
  </si>
  <si>
    <t>-876円</t>
  </si>
  <si>
    <t>20,495円</t>
  </si>
  <si>
    <t>-1,559円</t>
  </si>
  <si>
    <t>ヴァンエック・アフリカ・インデックスETF</t>
  </si>
  <si>
    <t>88,750円</t>
  </si>
  <si>
    <t>-10,626円</t>
  </si>
  <si>
    <t>59,286円</t>
  </si>
  <si>
    <t>-3,677円</t>
  </si>
  <si>
    <t>48,906円</t>
  </si>
  <si>
    <t>-23,113円</t>
  </si>
  <si>
    <t>119,431円</t>
  </si>
  <si>
    <t>5,792円</t>
  </si>
  <si>
    <t>260,987円</t>
  </si>
  <si>
    <t>46,293円</t>
  </si>
  <si>
    <t>56,133円</t>
  </si>
  <si>
    <t>-4,278円</t>
  </si>
  <si>
    <t>51,975円</t>
  </si>
  <si>
    <t>-9,299円</t>
  </si>
  <si>
    <t>84,183円</t>
  </si>
  <si>
    <t>23,458円</t>
  </si>
  <si>
    <t>34,422円</t>
  </si>
  <si>
    <t>-5,507円</t>
  </si>
  <si>
    <t>41,970円</t>
  </si>
  <si>
    <t>-28,042円</t>
  </si>
  <si>
    <t>52,166円</t>
  </si>
  <si>
    <t>-15,483円</t>
  </si>
  <si>
    <t>56,677円</t>
  </si>
  <si>
    <t>-16,595円</t>
  </si>
  <si>
    <t>42,508円</t>
  </si>
  <si>
    <t>-20,883円</t>
  </si>
  <si>
    <t>52,519円</t>
  </si>
  <si>
    <t>1,533円</t>
  </si>
  <si>
    <t>iシェアーズ コア米国総合債券ETF</t>
  </si>
  <si>
    <t>184,660円</t>
  </si>
  <si>
    <t>-28,119円</t>
  </si>
  <si>
    <t>45,027円</t>
  </si>
  <si>
    <t>-11,764円</t>
  </si>
  <si>
    <t>-29,229円</t>
  </si>
  <si>
    <t>45,697円</t>
  </si>
  <si>
    <t>8,475円</t>
  </si>
  <si>
    <t>243,956円</t>
  </si>
  <si>
    <t>-38,814円</t>
  </si>
  <si>
    <t>38,978円</t>
  </si>
  <si>
    <t>726円</t>
  </si>
  <si>
    <t>-3,666円</t>
  </si>
  <si>
    <t>39,127円</t>
  </si>
  <si>
    <t>577円</t>
  </si>
  <si>
    <t>28,365円</t>
  </si>
  <si>
    <t>-271円</t>
  </si>
  <si>
    <t>148,522円</t>
  </si>
  <si>
    <t>-14,268円</t>
  </si>
  <si>
    <t>ベライゾン・コミュニケーションズ</t>
  </si>
  <si>
    <t>56,996円</t>
  </si>
  <si>
    <t>-7,624円</t>
  </si>
  <si>
    <t>68,246円</t>
  </si>
  <si>
    <t>19,370円</t>
  </si>
  <si>
    <t>64,349円</t>
  </si>
  <si>
    <t>30,538円</t>
  </si>
  <si>
    <t>83,952円</t>
  </si>
  <si>
    <t>-8,885円</t>
  </si>
  <si>
    <t>-3,468円</t>
  </si>
  <si>
    <t>46,950円</t>
  </si>
  <si>
    <t>-21,818円</t>
  </si>
  <si>
    <t>10,748円</t>
  </si>
  <si>
    <t>55,925円</t>
  </si>
  <si>
    <t>11,390円</t>
  </si>
  <si>
    <t>33,264円</t>
  </si>
  <si>
    <t>-2,446円</t>
  </si>
  <si>
    <t>-9,203円</t>
  </si>
  <si>
    <t>-5,540円</t>
  </si>
  <si>
    <t>42,152円</t>
  </si>
  <si>
    <t>-2,535円</t>
  </si>
  <si>
    <t>-27,464円</t>
  </si>
  <si>
    <t>インベスコQQQ 信託シリーズ1</t>
  </si>
  <si>
    <t>110,731円</t>
  </si>
  <si>
    <t>-9,492円</t>
  </si>
  <si>
    <t>28,338円</t>
  </si>
  <si>
    <t>-8,645円</t>
  </si>
  <si>
    <t>-20,910円</t>
  </si>
  <si>
    <t>23,342円</t>
  </si>
  <si>
    <t>1,032円</t>
  </si>
  <si>
    <t>224,230円</t>
  </si>
  <si>
    <t>-34,208円</t>
  </si>
  <si>
    <t>427,204円</t>
  </si>
  <si>
    <t>79,550円</t>
  </si>
  <si>
    <t>Tracker Fund of Hong Kong</t>
  </si>
  <si>
    <t>169,800円</t>
  </si>
  <si>
    <t>-31,176円</t>
  </si>
  <si>
    <t>投信</t>
    <phoneticPr fontId="18"/>
  </si>
  <si>
    <t>基準価額</t>
  </si>
  <si>
    <t>保有金融機関</t>
    <phoneticPr fontId="18"/>
  </si>
  <si>
    <t>317,709円</t>
  </si>
  <si>
    <t>17,709円</t>
  </si>
  <si>
    <t>835,439円</t>
  </si>
  <si>
    <t>103,090円</t>
  </si>
  <si>
    <t>01-MM SBI証券</t>
    <phoneticPr fontId="18"/>
  </si>
  <si>
    <t>334,672円</t>
  </si>
  <si>
    <t>100,341円</t>
  </si>
  <si>
    <t>1,167,255円</t>
  </si>
  <si>
    <t>117,819円</t>
  </si>
  <si>
    <t>158,855円</t>
  </si>
  <si>
    <t>8,855円</t>
  </si>
  <si>
    <t>302,788円</t>
  </si>
  <si>
    <t>2,759円</t>
  </si>
  <si>
    <t>140,825円</t>
  </si>
  <si>
    <t>-9,175円</t>
  </si>
  <si>
    <t>50,573円</t>
  </si>
  <si>
    <t>-4,656円</t>
  </si>
  <si>
    <t>288円</t>
  </si>
  <si>
    <t>-12円</t>
  </si>
  <si>
    <t>44,751円</t>
  </si>
  <si>
    <t>-5,649円</t>
  </si>
  <si>
    <t>1,654,703円</t>
  </si>
  <si>
    <t>456,703円</t>
  </si>
  <si>
    <t>477,090円</t>
  </si>
  <si>
    <t>108,590円</t>
  </si>
  <si>
    <t>130,183円</t>
  </si>
  <si>
    <t>-7,617円</t>
  </si>
  <si>
    <t>180,037円</t>
  </si>
  <si>
    <t>34,709円</t>
  </si>
  <si>
    <t>3,581円</t>
  </si>
  <si>
    <t>-419円</t>
  </si>
  <si>
    <t>827,466円</t>
  </si>
  <si>
    <t>27,076円</t>
  </si>
  <si>
    <t>01-MM 楽天証券</t>
    <phoneticPr fontId="18"/>
  </si>
  <si>
    <t>379,838円</t>
  </si>
  <si>
    <t>-7,162円</t>
  </si>
  <si>
    <t>3,798,380円</t>
    <phoneticPr fontId="18"/>
  </si>
  <si>
    <t>合計 / 時価評価額</t>
  </si>
  <si>
    <t>暴落リスク・無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</si>
</sst>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_);[Red]\(#,##0\)"/>
    <numFmt numFmtId="178" formatCode="0.0%"/>
    <numFmt numFmtId="179" formatCode="#,##0_ "/>
    <numFmt numFmtId="180" formatCode="0.00_);[Red]\(0.00\)"/>
    <numFmt numFmtId="181" formatCode="0.0_ "/>
    <numFmt numFmtId="182" formatCode="0_);[Red]\(0\)"/>
    <numFmt numFmtId="183" formatCode="0.0_);[Red]\(0.0\)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6"/>
      <color theme="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rgb="FF333333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Inherit"/>
      <family val="2"/>
    </font>
    <font>
      <sz val="11"/>
      <color rgb="FFFFFF00"/>
      <name val="ＭＳ Ｐゴシック"/>
      <family val="2"/>
      <charset val="128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mediumDashed">
        <color auto="1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49" fontId="0" fillId="0" borderId="0" xfId="0" applyNumberFormat="1">
      <alignment vertical="center"/>
    </xf>
    <xf numFmtId="38" fontId="0" fillId="0" borderId="0" xfId="42" applyFont="1">
      <alignment vertical="center"/>
    </xf>
    <xf numFmtId="0" fontId="21" fillId="0" borderId="0" xfId="0" applyFont="1">
      <alignment vertical="center"/>
    </xf>
    <xf numFmtId="14" fontId="0" fillId="0" borderId="0" xfId="0" applyNumberFormat="1">
      <alignment vertical="center"/>
    </xf>
    <xf numFmtId="38" fontId="0" fillId="0" borderId="0" xfId="42" applyFont="1" applyFill="1" applyBorder="1">
      <alignment vertical="center"/>
    </xf>
    <xf numFmtId="0" fontId="0" fillId="39" borderId="0" xfId="0" applyFill="1">
      <alignment vertical="center"/>
    </xf>
    <xf numFmtId="0" fontId="19" fillId="38" borderId="0" xfId="0" applyFont="1" applyFill="1">
      <alignment vertical="center"/>
    </xf>
    <xf numFmtId="49" fontId="19" fillId="38" borderId="0" xfId="0" applyNumberFormat="1" applyFont="1" applyFill="1">
      <alignment vertical="center"/>
    </xf>
    <xf numFmtId="38" fontId="19" fillId="38" borderId="0" xfId="42" applyFont="1" applyFill="1">
      <alignment vertical="center"/>
    </xf>
    <xf numFmtId="10" fontId="0" fillId="0" borderId="0" xfId="0" applyNumberFormat="1">
      <alignment vertical="center"/>
    </xf>
    <xf numFmtId="10" fontId="19" fillId="38" borderId="0" xfId="0" applyNumberFormat="1" applyFont="1" applyFill="1">
      <alignment vertical="center"/>
    </xf>
    <xf numFmtId="176" fontId="0" fillId="0" borderId="0" xfId="42" applyNumberFormat="1" applyFont="1">
      <alignment vertical="center"/>
    </xf>
    <xf numFmtId="176" fontId="19" fillId="38" borderId="0" xfId="42" applyNumberFormat="1" applyFont="1" applyFill="1">
      <alignment vertical="center"/>
    </xf>
    <xf numFmtId="0" fontId="0" fillId="0" borderId="11" xfId="0" applyBorder="1">
      <alignment vertical="center"/>
    </xf>
    <xf numFmtId="0" fontId="20" fillId="33" borderId="10" xfId="0" applyFont="1" applyFill="1" applyBorder="1">
      <alignment vertical="center"/>
    </xf>
    <xf numFmtId="0" fontId="20" fillId="0" borderId="0" xfId="0" applyFont="1">
      <alignment vertical="center"/>
    </xf>
    <xf numFmtId="14" fontId="23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19" fillId="43" borderId="0" xfId="0" applyFont="1" applyFill="1">
      <alignment vertical="center"/>
    </xf>
    <xf numFmtId="180" fontId="0" fillId="0" borderId="0" xfId="0" applyNumberFormat="1">
      <alignment vertical="center"/>
    </xf>
    <xf numFmtId="176" fontId="0" fillId="0" borderId="0" xfId="42" applyNumberFormat="1" applyFont="1" applyBorder="1">
      <alignment vertical="center"/>
    </xf>
    <xf numFmtId="178" fontId="0" fillId="0" borderId="0" xfId="43" applyNumberFormat="1" applyFont="1" applyBorder="1">
      <alignment vertical="center"/>
    </xf>
    <xf numFmtId="176" fontId="0" fillId="34" borderId="11" xfId="42" applyNumberFormat="1" applyFont="1" applyFill="1" applyBorder="1">
      <alignment vertical="center"/>
    </xf>
    <xf numFmtId="3" fontId="19" fillId="38" borderId="0" xfId="0" applyNumberFormat="1" applyFont="1" applyFill="1">
      <alignment vertical="center"/>
    </xf>
    <xf numFmtId="0" fontId="20" fillId="38" borderId="0" xfId="0" applyFont="1" applyFill="1">
      <alignment vertical="center"/>
    </xf>
    <xf numFmtId="177" fontId="0" fillId="0" borderId="0" xfId="0" applyNumberFormat="1">
      <alignment vertical="center"/>
    </xf>
    <xf numFmtId="38" fontId="20" fillId="0" borderId="0" xfId="42" applyFont="1">
      <alignment vertical="center"/>
    </xf>
    <xf numFmtId="9" fontId="0" fillId="0" borderId="0" xfId="0" applyNumberFormat="1">
      <alignment vertical="center"/>
    </xf>
    <xf numFmtId="179" fontId="0" fillId="0" borderId="0" xfId="0" applyNumberFormat="1">
      <alignment vertical="center"/>
    </xf>
    <xf numFmtId="9" fontId="0" fillId="0" borderId="0" xfId="43" applyFont="1">
      <alignment vertical="center"/>
    </xf>
    <xf numFmtId="38" fontId="20" fillId="33" borderId="0" xfId="42" applyFont="1" applyFill="1">
      <alignment vertical="center"/>
    </xf>
    <xf numFmtId="9" fontId="20" fillId="33" borderId="0" xfId="0" applyNumberFormat="1" applyFont="1" applyFill="1">
      <alignment vertical="center"/>
    </xf>
    <xf numFmtId="179" fontId="20" fillId="33" borderId="0" xfId="0" applyNumberFormat="1" applyFont="1" applyFill="1">
      <alignment vertical="center"/>
    </xf>
    <xf numFmtId="38" fontId="20" fillId="41" borderId="0" xfId="42" applyFont="1" applyFill="1">
      <alignment vertical="center"/>
    </xf>
    <xf numFmtId="9" fontId="20" fillId="41" borderId="0" xfId="0" applyNumberFormat="1" applyFont="1" applyFill="1">
      <alignment vertical="center"/>
    </xf>
    <xf numFmtId="179" fontId="20" fillId="41" borderId="0" xfId="0" applyNumberFormat="1" applyFont="1" applyFill="1">
      <alignment vertical="center"/>
    </xf>
    <xf numFmtId="9" fontId="24" fillId="40" borderId="0" xfId="0" applyNumberFormat="1" applyFont="1" applyFill="1" applyAlignment="1">
      <alignment vertical="center" wrapText="1"/>
    </xf>
    <xf numFmtId="179" fontId="24" fillId="40" borderId="0" xfId="0" applyNumberFormat="1" applyFont="1" applyFill="1" applyAlignment="1">
      <alignment vertical="center" wrapText="1"/>
    </xf>
    <xf numFmtId="38" fontId="24" fillId="40" borderId="0" xfId="42" applyFont="1" applyFill="1" applyAlignment="1">
      <alignment vertical="center" wrapText="1"/>
    </xf>
    <xf numFmtId="0" fontId="24" fillId="0" borderId="0" xfId="0" applyFont="1">
      <alignment vertical="center"/>
    </xf>
    <xf numFmtId="177" fontId="0" fillId="0" borderId="10" xfId="0" applyNumberFormat="1" applyBorder="1">
      <alignment vertical="center"/>
    </xf>
    <xf numFmtId="177" fontId="20" fillId="0" borderId="0" xfId="0" applyNumberFormat="1" applyFont="1">
      <alignment vertical="center"/>
    </xf>
    <xf numFmtId="0" fontId="20" fillId="0" borderId="0" xfId="0" applyFont="1" applyAlignment="1">
      <alignment horizontal="center" vertical="center"/>
    </xf>
    <xf numFmtId="9" fontId="20" fillId="33" borderId="13" xfId="0" applyNumberFormat="1" applyFont="1" applyFill="1" applyBorder="1" applyAlignment="1">
      <alignment horizontal="center" vertical="center" wrapText="1"/>
    </xf>
    <xf numFmtId="9" fontId="20" fillId="33" borderId="0" xfId="0" applyNumberFormat="1" applyFont="1" applyFill="1" applyAlignment="1">
      <alignment horizontal="center" vertical="center" wrapText="1"/>
    </xf>
    <xf numFmtId="179" fontId="20" fillId="33" borderId="0" xfId="0" applyNumberFormat="1" applyFont="1" applyFill="1" applyAlignment="1">
      <alignment horizontal="center" vertical="center" wrapText="1"/>
    </xf>
    <xf numFmtId="38" fontId="20" fillId="33" borderId="0" xfId="42" applyFont="1" applyFill="1" applyAlignment="1">
      <alignment horizontal="center" vertical="center" wrapText="1"/>
    </xf>
    <xf numFmtId="9" fontId="20" fillId="41" borderId="13" xfId="0" applyNumberFormat="1" applyFont="1" applyFill="1" applyBorder="1" applyAlignment="1">
      <alignment horizontal="center" vertical="center" wrapText="1"/>
    </xf>
    <xf numFmtId="9" fontId="20" fillId="41" borderId="0" xfId="0" applyNumberFormat="1" applyFont="1" applyFill="1" applyAlignment="1">
      <alignment horizontal="center" vertical="center" wrapText="1"/>
    </xf>
    <xf numFmtId="179" fontId="20" fillId="41" borderId="0" xfId="0" applyNumberFormat="1" applyFont="1" applyFill="1" applyAlignment="1">
      <alignment horizontal="center" vertical="center" wrapText="1"/>
    </xf>
    <xf numFmtId="38" fontId="20" fillId="41" borderId="0" xfId="42" applyFont="1" applyFill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177" fontId="25" fillId="33" borderId="10" xfId="0" applyNumberFormat="1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177" fontId="25" fillId="41" borderId="10" xfId="0" applyNumberFormat="1" applyFont="1" applyFill="1" applyBorder="1" applyAlignment="1">
      <alignment horizontal="center" vertical="center" wrapText="1"/>
    </xf>
    <xf numFmtId="0" fontId="22" fillId="44" borderId="10" xfId="0" applyFont="1" applyFill="1" applyBorder="1" applyAlignment="1">
      <alignment horizontal="center" vertical="center" wrapText="1"/>
    </xf>
    <xf numFmtId="177" fontId="25" fillId="44" borderId="10" xfId="0" applyNumberFormat="1" applyFont="1" applyFill="1" applyBorder="1" applyAlignment="1">
      <alignment vertical="center" wrapText="1"/>
    </xf>
    <xf numFmtId="0" fontId="20" fillId="41" borderId="10" xfId="0" applyFont="1" applyFill="1" applyBorder="1">
      <alignment vertical="center"/>
    </xf>
    <xf numFmtId="0" fontId="20" fillId="44" borderId="10" xfId="0" applyFont="1" applyFill="1" applyBorder="1">
      <alignment vertical="center"/>
    </xf>
    <xf numFmtId="0" fontId="20" fillId="33" borderId="10" xfId="0" applyFont="1" applyFill="1" applyBorder="1" applyAlignment="1">
      <alignment horizontal="left" vertical="center"/>
    </xf>
    <xf numFmtId="9" fontId="24" fillId="40" borderId="0" xfId="0" applyNumberFormat="1" applyFont="1" applyFill="1" applyAlignment="1">
      <alignment horizontal="center" vertical="center" wrapText="1"/>
    </xf>
    <xf numFmtId="9" fontId="20" fillId="0" borderId="0" xfId="0" applyNumberFormat="1" applyFont="1">
      <alignment vertical="center"/>
    </xf>
    <xf numFmtId="179" fontId="20" fillId="0" borderId="0" xfId="0" applyNumberFormat="1" applyFont="1">
      <alignment vertical="center"/>
    </xf>
    <xf numFmtId="177" fontId="20" fillId="0" borderId="10" xfId="0" applyNumberFormat="1" applyFont="1" applyBorder="1">
      <alignment vertical="center"/>
    </xf>
    <xf numFmtId="0" fontId="26" fillId="0" borderId="0" xfId="0" applyFont="1" applyAlignment="1">
      <alignment horizontal="center" vertical="center" wrapText="1"/>
    </xf>
    <xf numFmtId="38" fontId="24" fillId="0" borderId="0" xfId="42" applyFont="1" applyFill="1" applyBorder="1">
      <alignment vertical="center"/>
    </xf>
    <xf numFmtId="0" fontId="19" fillId="33" borderId="0" xfId="0" applyFont="1" applyFill="1">
      <alignment vertical="center"/>
    </xf>
    <xf numFmtId="0" fontId="27" fillId="33" borderId="0" xfId="0" applyFont="1" applyFill="1">
      <alignment vertical="center"/>
    </xf>
    <xf numFmtId="0" fontId="24" fillId="40" borderId="0" xfId="0" applyFont="1" applyFill="1">
      <alignment vertical="center"/>
    </xf>
    <xf numFmtId="0" fontId="20" fillId="45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left" vertical="center"/>
    </xf>
    <xf numFmtId="38" fontId="28" fillId="0" borderId="0" xfId="42" applyFont="1" applyFill="1" applyBorder="1">
      <alignment vertical="center"/>
    </xf>
    <xf numFmtId="0" fontId="28" fillId="0" borderId="0" xfId="0" applyFont="1">
      <alignment vertical="center"/>
    </xf>
    <xf numFmtId="9" fontId="29" fillId="0" borderId="0" xfId="0" applyNumberFormat="1" applyFont="1">
      <alignment vertical="center"/>
    </xf>
    <xf numFmtId="9" fontId="28" fillId="40" borderId="0" xfId="0" applyNumberFormat="1" applyFont="1" applyFill="1">
      <alignment vertical="center"/>
    </xf>
    <xf numFmtId="0" fontId="29" fillId="0" borderId="0" xfId="0" applyFont="1">
      <alignment vertical="center"/>
    </xf>
    <xf numFmtId="179" fontId="28" fillId="40" borderId="0" xfId="0" applyNumberFormat="1" applyFont="1" applyFill="1">
      <alignment vertical="center"/>
    </xf>
    <xf numFmtId="38" fontId="28" fillId="40" borderId="0" xfId="42" applyFont="1" applyFill="1">
      <alignment vertical="center"/>
    </xf>
    <xf numFmtId="0" fontId="30" fillId="0" borderId="0" xfId="0" applyFont="1">
      <alignment vertical="center"/>
    </xf>
    <xf numFmtId="177" fontId="29" fillId="0" borderId="0" xfId="0" applyNumberFormat="1" applyFont="1">
      <alignment vertical="center"/>
    </xf>
    <xf numFmtId="9" fontId="32" fillId="37" borderId="12" xfId="0" applyNumberFormat="1" applyFont="1" applyFill="1" applyBorder="1">
      <alignment vertical="center"/>
    </xf>
    <xf numFmtId="9" fontId="0" fillId="0" borderId="0" xfId="43" applyFont="1" applyFill="1">
      <alignment vertical="center"/>
    </xf>
    <xf numFmtId="0" fontId="0" fillId="0" borderId="15" xfId="0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4" fillId="0" borderId="15" xfId="0" applyFont="1" applyBorder="1">
      <alignment vertical="center"/>
    </xf>
    <xf numFmtId="0" fontId="28" fillId="0" borderId="15" xfId="0" applyFont="1" applyBorder="1">
      <alignment vertical="center"/>
    </xf>
    <xf numFmtId="38" fontId="0" fillId="0" borderId="0" xfId="42" applyFont="1" applyFill="1">
      <alignment vertical="center"/>
    </xf>
    <xf numFmtId="0" fontId="20" fillId="33" borderId="16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9" fontId="20" fillId="33" borderId="18" xfId="43" applyFont="1" applyFill="1" applyBorder="1" applyAlignment="1">
      <alignment horizontal="center" vertical="center" wrapText="1"/>
    </xf>
    <xf numFmtId="0" fontId="0" fillId="37" borderId="19" xfId="0" applyFill="1" applyBorder="1">
      <alignment vertical="center"/>
    </xf>
    <xf numFmtId="0" fontId="0" fillId="37" borderId="20" xfId="0" applyFill="1" applyBorder="1">
      <alignment vertical="center"/>
    </xf>
    <xf numFmtId="0" fontId="20" fillId="37" borderId="19" xfId="0" applyFont="1" applyFill="1" applyBorder="1">
      <alignment vertical="center"/>
    </xf>
    <xf numFmtId="0" fontId="20" fillId="37" borderId="20" xfId="0" applyFont="1" applyFill="1" applyBorder="1">
      <alignment vertical="center"/>
    </xf>
    <xf numFmtId="0" fontId="20" fillId="0" borderId="21" xfId="0" applyFont="1" applyBorder="1">
      <alignment vertical="center"/>
    </xf>
    <xf numFmtId="9" fontId="20" fillId="33" borderId="22" xfId="43" applyFont="1" applyFill="1" applyBorder="1">
      <alignment vertical="center"/>
    </xf>
    <xf numFmtId="0" fontId="20" fillId="41" borderId="16" xfId="0" applyFont="1" applyFill="1" applyBorder="1" applyAlignment="1">
      <alignment horizontal="center" vertical="center" wrapText="1"/>
    </xf>
    <xf numFmtId="9" fontId="20" fillId="41" borderId="18" xfId="43" applyFont="1" applyFill="1" applyBorder="1" applyAlignment="1">
      <alignment horizontal="center" vertical="center" wrapText="1"/>
    </xf>
    <xf numFmtId="0" fontId="0" fillId="42" borderId="19" xfId="0" applyFill="1" applyBorder="1">
      <alignment vertical="center"/>
    </xf>
    <xf numFmtId="0" fontId="0" fillId="42" borderId="20" xfId="0" applyFill="1" applyBorder="1">
      <alignment vertical="center"/>
    </xf>
    <xf numFmtId="9" fontId="20" fillId="41" borderId="22" xfId="43" applyFont="1" applyFill="1" applyBorder="1">
      <alignment vertical="center"/>
    </xf>
    <xf numFmtId="0" fontId="24" fillId="40" borderId="16" xfId="0" applyFont="1" applyFill="1" applyBorder="1" applyAlignment="1">
      <alignment vertical="center" wrapText="1"/>
    </xf>
    <xf numFmtId="0" fontId="24" fillId="0" borderId="17" xfId="0" applyFont="1" applyBorder="1">
      <alignment vertical="center"/>
    </xf>
    <xf numFmtId="9" fontId="24" fillId="40" borderId="18" xfId="43" applyFont="1" applyFill="1" applyBorder="1" applyAlignment="1">
      <alignment vertical="center" wrapText="1"/>
    </xf>
    <xf numFmtId="0" fontId="0" fillId="0" borderId="19" xfId="0" applyBorder="1">
      <alignment vertical="center"/>
    </xf>
    <xf numFmtId="9" fontId="0" fillId="0" borderId="20" xfId="43" applyFont="1" applyBorder="1">
      <alignment vertical="center"/>
    </xf>
    <xf numFmtId="0" fontId="28" fillId="0" borderId="21" xfId="0" applyFont="1" applyBorder="1">
      <alignment vertical="center"/>
    </xf>
    <xf numFmtId="9" fontId="28" fillId="40" borderId="22" xfId="43" applyFont="1" applyFill="1" applyBorder="1">
      <alignment vertical="center"/>
    </xf>
    <xf numFmtId="9" fontId="20" fillId="33" borderId="12" xfId="43" applyFont="1" applyFill="1" applyBorder="1">
      <alignment vertical="center"/>
    </xf>
    <xf numFmtId="9" fontId="20" fillId="41" borderId="12" xfId="43" applyFont="1" applyFill="1" applyBorder="1">
      <alignment vertical="center"/>
    </xf>
    <xf numFmtId="9" fontId="28" fillId="40" borderId="12" xfId="0" applyNumberFormat="1" applyFont="1" applyFill="1" applyBorder="1">
      <alignment vertical="center"/>
    </xf>
    <xf numFmtId="9" fontId="31" fillId="40" borderId="23" xfId="0" applyNumberFormat="1" applyFont="1" applyFill="1" applyBorder="1">
      <alignment vertical="center"/>
    </xf>
    <xf numFmtId="38" fontId="20" fillId="33" borderId="10" xfId="0" applyNumberFormat="1" applyFont="1" applyFill="1" applyBorder="1">
      <alignment vertical="center"/>
    </xf>
    <xf numFmtId="0" fontId="0" fillId="0" borderId="24" xfId="0" applyBorder="1">
      <alignment vertical="center"/>
    </xf>
    <xf numFmtId="38" fontId="0" fillId="0" borderId="24" xfId="42" applyFont="1" applyBorder="1">
      <alignment vertical="center"/>
    </xf>
    <xf numFmtId="0" fontId="0" fillId="0" borderId="25" xfId="0" applyBorder="1">
      <alignment vertical="center"/>
    </xf>
    <xf numFmtId="9" fontId="0" fillId="0" borderId="24" xfId="0" applyNumberFormat="1" applyBorder="1">
      <alignment vertical="center"/>
    </xf>
    <xf numFmtId="179" fontId="0" fillId="0" borderId="24" xfId="0" applyNumberFormat="1" applyBorder="1">
      <alignment vertical="center"/>
    </xf>
    <xf numFmtId="9" fontId="0" fillId="0" borderId="24" xfId="43" applyFont="1" applyBorder="1">
      <alignment vertical="center"/>
    </xf>
    <xf numFmtId="0" fontId="20" fillId="0" borderId="24" xfId="0" applyFont="1" applyBorder="1">
      <alignment vertical="center"/>
    </xf>
    <xf numFmtId="177" fontId="0" fillId="0" borderId="24" xfId="0" applyNumberFormat="1" applyBorder="1">
      <alignment vertical="center"/>
    </xf>
    <xf numFmtId="177" fontId="20" fillId="41" borderId="10" xfId="0" applyNumberFormat="1" applyFont="1" applyFill="1" applyBorder="1">
      <alignment vertical="center"/>
    </xf>
    <xf numFmtId="177" fontId="20" fillId="33" borderId="10" xfId="0" applyNumberFormat="1" applyFont="1" applyFill="1" applyBorder="1">
      <alignment vertical="center"/>
    </xf>
    <xf numFmtId="181" fontId="27" fillId="33" borderId="0" xfId="0" applyNumberFormat="1" applyFont="1" applyFill="1">
      <alignment vertical="center"/>
    </xf>
    <xf numFmtId="181" fontId="0" fillId="0" borderId="0" xfId="0" applyNumberFormat="1">
      <alignment vertical="center"/>
    </xf>
    <xf numFmtId="0" fontId="0" fillId="0" borderId="10" xfId="0" applyBorder="1">
      <alignment vertical="center"/>
    </xf>
    <xf numFmtId="0" fontId="0" fillId="0" borderId="10" xfId="0" pivotButton="1" applyBorder="1">
      <alignment vertical="center"/>
    </xf>
    <xf numFmtId="0" fontId="0" fillId="0" borderId="10" xfId="0" applyBorder="1" applyAlignment="1">
      <alignment horizontal="left" vertical="center"/>
    </xf>
    <xf numFmtId="38" fontId="0" fillId="0" borderId="10" xfId="0" applyNumberFormat="1" applyBorder="1">
      <alignment vertical="center"/>
    </xf>
    <xf numFmtId="0" fontId="16" fillId="46" borderId="10" xfId="0" applyFont="1" applyFill="1" applyBorder="1">
      <alignment vertical="center"/>
    </xf>
    <xf numFmtId="0" fontId="20" fillId="0" borderId="0" xfId="0" applyFont="1" applyAlignment="1">
      <alignment horizontal="left" vertical="center"/>
    </xf>
    <xf numFmtId="38" fontId="20" fillId="0" borderId="0" xfId="0" applyNumberFormat="1" applyFont="1">
      <alignment vertical="center"/>
    </xf>
    <xf numFmtId="0" fontId="16" fillId="0" borderId="0" xfId="0" applyFont="1">
      <alignment vertical="center"/>
    </xf>
    <xf numFmtId="0" fontId="0" fillId="42" borderId="0" xfId="0" applyFill="1">
      <alignment vertical="center"/>
    </xf>
    <xf numFmtId="0" fontId="23" fillId="0" borderId="0" xfId="0" applyFont="1">
      <alignment vertical="center"/>
    </xf>
    <xf numFmtId="0" fontId="33" fillId="35" borderId="0" xfId="0" applyFont="1" applyFill="1">
      <alignment vertical="center"/>
    </xf>
    <xf numFmtId="14" fontId="33" fillId="35" borderId="0" xfId="0" applyNumberFormat="1" applyFont="1" applyFill="1">
      <alignment vertical="center"/>
    </xf>
    <xf numFmtId="0" fontId="33" fillId="36" borderId="0" xfId="0" applyFont="1" applyFill="1">
      <alignment vertical="center"/>
    </xf>
    <xf numFmtId="49" fontId="33" fillId="35" borderId="0" xfId="0" applyNumberFormat="1" applyFont="1" applyFill="1">
      <alignment vertical="center"/>
    </xf>
    <xf numFmtId="0" fontId="33" fillId="39" borderId="0" xfId="0" applyFont="1" applyFill="1">
      <alignment vertical="center"/>
    </xf>
    <xf numFmtId="182" fontId="33" fillId="0" borderId="0" xfId="0" applyNumberFormat="1" applyFont="1">
      <alignment vertical="center"/>
    </xf>
    <xf numFmtId="49" fontId="33" fillId="36" borderId="0" xfId="0" applyNumberFormat="1" applyFont="1" applyFill="1">
      <alignment vertical="center"/>
    </xf>
    <xf numFmtId="182" fontId="33" fillId="36" borderId="0" xfId="0" applyNumberFormat="1" applyFont="1" applyFill="1">
      <alignment vertical="center"/>
    </xf>
    <xf numFmtId="180" fontId="33" fillId="47" borderId="0" xfId="0" applyNumberFormat="1" applyFont="1" applyFill="1">
      <alignment vertical="center"/>
    </xf>
    <xf numFmtId="182" fontId="33" fillId="47" borderId="0" xfId="0" applyNumberFormat="1" applyFont="1" applyFill="1">
      <alignment vertical="center"/>
    </xf>
    <xf numFmtId="38" fontId="33" fillId="36" borderId="0" xfId="42" applyFont="1" applyFill="1">
      <alignment vertical="center"/>
    </xf>
    <xf numFmtId="10" fontId="33" fillId="47" borderId="0" xfId="43" applyNumberFormat="1" applyFont="1" applyFill="1">
      <alignment vertical="center"/>
    </xf>
    <xf numFmtId="182" fontId="33" fillId="33" borderId="0" xfId="0" applyNumberFormat="1" applyFont="1" applyFill="1">
      <alignment vertical="center"/>
    </xf>
    <xf numFmtId="182" fontId="33" fillId="43" borderId="0" xfId="0" applyNumberFormat="1" applyFont="1" applyFill="1">
      <alignment vertical="center"/>
    </xf>
    <xf numFmtId="49" fontId="33" fillId="33" borderId="14" xfId="0" applyNumberFormat="1" applyFont="1" applyFill="1" applyBorder="1">
      <alignment vertical="center"/>
    </xf>
    <xf numFmtId="0" fontId="33" fillId="0" borderId="0" xfId="0" applyFont="1">
      <alignment vertical="center"/>
    </xf>
    <xf numFmtId="0" fontId="20" fillId="33" borderId="0" xfId="0" applyFont="1" applyFill="1">
      <alignment vertical="center"/>
    </xf>
    <xf numFmtId="0" fontId="0" fillId="48" borderId="0" xfId="0" applyFill="1">
      <alignment vertical="center"/>
    </xf>
    <xf numFmtId="0" fontId="0" fillId="40" borderId="0" xfId="0" applyFill="1">
      <alignment vertical="center"/>
    </xf>
    <xf numFmtId="49" fontId="34" fillId="49" borderId="0" xfId="0" applyNumberFormat="1" applyFont="1" applyFill="1">
      <alignment vertical="center"/>
    </xf>
    <xf numFmtId="177" fontId="0" fillId="40" borderId="0" xfId="0" applyNumberFormat="1" applyFill="1">
      <alignment vertical="center"/>
    </xf>
    <xf numFmtId="3" fontId="0" fillId="40" borderId="0" xfId="0" applyNumberFormat="1" applyFill="1">
      <alignment vertical="center"/>
    </xf>
    <xf numFmtId="182" fontId="0" fillId="40" borderId="0" xfId="0" applyNumberFormat="1" applyFill="1">
      <alignment vertical="center"/>
    </xf>
    <xf numFmtId="49" fontId="20" fillId="40" borderId="0" xfId="0" applyNumberFormat="1" applyFont="1" applyFill="1">
      <alignment vertical="center"/>
    </xf>
    <xf numFmtId="182" fontId="20" fillId="40" borderId="0" xfId="0" applyNumberFormat="1" applyFont="1" applyFill="1">
      <alignment vertical="center"/>
    </xf>
    <xf numFmtId="180" fontId="0" fillId="40" borderId="0" xfId="0" applyNumberFormat="1" applyFill="1">
      <alignment vertical="center"/>
    </xf>
    <xf numFmtId="38" fontId="0" fillId="40" borderId="0" xfId="42" applyFont="1" applyFill="1">
      <alignment vertical="center"/>
    </xf>
    <xf numFmtId="10" fontId="0" fillId="40" borderId="0" xfId="43" applyNumberFormat="1" applyFont="1" applyFill="1">
      <alignment vertical="center"/>
    </xf>
    <xf numFmtId="182" fontId="0" fillId="40" borderId="0" xfId="42" applyNumberFormat="1" applyFont="1" applyFill="1">
      <alignment vertical="center"/>
    </xf>
    <xf numFmtId="182" fontId="0" fillId="43" borderId="0" xfId="0" applyNumberFormat="1" applyFill="1">
      <alignment vertical="center"/>
    </xf>
    <xf numFmtId="49" fontId="35" fillId="40" borderId="0" xfId="0" applyNumberFormat="1" applyFont="1" applyFill="1">
      <alignment vertical="center"/>
    </xf>
    <xf numFmtId="49" fontId="0" fillId="40" borderId="0" xfId="0" applyNumberFormat="1" applyFill="1">
      <alignment vertical="center"/>
    </xf>
    <xf numFmtId="49" fontId="20" fillId="40" borderId="26" xfId="0" applyNumberFormat="1" applyFont="1" applyFill="1" applyBorder="1" applyAlignment="1">
      <alignment horizontal="left"/>
    </xf>
    <xf numFmtId="0" fontId="20" fillId="40" borderId="26" xfId="0" applyFont="1" applyFill="1" applyBorder="1" applyAlignment="1">
      <alignment horizontal="left"/>
    </xf>
    <xf numFmtId="180" fontId="34" fillId="40" borderId="0" xfId="0" applyNumberFormat="1" applyFont="1" applyFill="1">
      <alignment vertical="center"/>
    </xf>
    <xf numFmtId="0" fontId="23" fillId="33" borderId="0" xfId="0" applyFont="1" applyFill="1">
      <alignment vertical="center"/>
    </xf>
    <xf numFmtId="0" fontId="23" fillId="48" borderId="0" xfId="0" applyFont="1" applyFill="1">
      <alignment vertical="center"/>
    </xf>
    <xf numFmtId="0" fontId="21" fillId="48" borderId="0" xfId="0" applyFont="1" applyFill="1">
      <alignment vertical="center"/>
    </xf>
    <xf numFmtId="0" fontId="23" fillId="39" borderId="0" xfId="0" applyFont="1" applyFill="1">
      <alignment vertical="center"/>
    </xf>
    <xf numFmtId="182" fontId="23" fillId="48" borderId="0" xfId="0" applyNumberFormat="1" applyFont="1" applyFill="1">
      <alignment vertical="center"/>
    </xf>
    <xf numFmtId="180" fontId="23" fillId="48" borderId="0" xfId="0" applyNumberFormat="1" applyFont="1" applyFill="1">
      <alignment vertical="center"/>
    </xf>
    <xf numFmtId="38" fontId="23" fillId="48" borderId="0" xfId="42" applyFont="1" applyFill="1" applyBorder="1">
      <alignment vertical="center"/>
    </xf>
    <xf numFmtId="10" fontId="23" fillId="48" borderId="0" xfId="43" applyNumberFormat="1" applyFont="1" applyFill="1" applyBorder="1">
      <alignment vertical="center"/>
    </xf>
    <xf numFmtId="182" fontId="23" fillId="48" borderId="0" xfId="42" applyNumberFormat="1" applyFont="1" applyFill="1" applyBorder="1">
      <alignment vertical="center"/>
    </xf>
    <xf numFmtId="182" fontId="23" fillId="43" borderId="0" xfId="0" applyNumberFormat="1" applyFont="1" applyFill="1">
      <alignment vertical="center"/>
    </xf>
    <xf numFmtId="49" fontId="34" fillId="40" borderId="0" xfId="0" applyNumberFormat="1" applyFont="1" applyFill="1">
      <alignment vertical="center"/>
    </xf>
    <xf numFmtId="49" fontId="36" fillId="40" borderId="0" xfId="0" applyNumberFormat="1" applyFont="1" applyFill="1">
      <alignment vertical="center"/>
    </xf>
    <xf numFmtId="0" fontId="17" fillId="39" borderId="0" xfId="0" applyFont="1" applyFill="1">
      <alignment vertical="center"/>
    </xf>
    <xf numFmtId="180" fontId="20" fillId="40" borderId="0" xfId="0" applyNumberFormat="1" applyFont="1" applyFill="1">
      <alignment vertical="center"/>
    </xf>
    <xf numFmtId="38" fontId="20" fillId="40" borderId="0" xfId="42" applyFont="1" applyFill="1">
      <alignment vertical="center"/>
    </xf>
    <xf numFmtId="10" fontId="20" fillId="40" borderId="0" xfId="43" applyNumberFormat="1" applyFont="1" applyFill="1">
      <alignment vertical="center"/>
    </xf>
    <xf numFmtId="180" fontId="20" fillId="40" borderId="26" xfId="0" applyNumberFormat="1" applyFont="1" applyFill="1" applyBorder="1" applyAlignment="1">
      <alignment horizontal="left"/>
    </xf>
    <xf numFmtId="49" fontId="20" fillId="40" borderId="27" xfId="0" applyNumberFormat="1" applyFont="1" applyFill="1" applyBorder="1" applyAlignment="1">
      <alignment horizontal="left"/>
    </xf>
    <xf numFmtId="0" fontId="20" fillId="40" borderId="27" xfId="0" applyFont="1" applyFill="1" applyBorder="1" applyAlignment="1">
      <alignment horizontal="left"/>
    </xf>
    <xf numFmtId="180" fontId="20" fillId="40" borderId="27" xfId="0" applyNumberFormat="1" applyFont="1" applyFill="1" applyBorder="1" applyAlignment="1">
      <alignment horizontal="left"/>
    </xf>
    <xf numFmtId="0" fontId="0" fillId="47" borderId="0" xfId="0" applyFill="1">
      <alignment vertical="center"/>
    </xf>
    <xf numFmtId="182" fontId="0" fillId="0" borderId="0" xfId="0" applyNumberFormat="1">
      <alignment vertical="center"/>
    </xf>
    <xf numFmtId="182" fontId="0" fillId="47" borderId="0" xfId="0" applyNumberFormat="1" applyFill="1">
      <alignment vertical="center"/>
    </xf>
    <xf numFmtId="49" fontId="0" fillId="47" borderId="0" xfId="0" applyNumberFormat="1" applyFill="1">
      <alignment vertical="center"/>
    </xf>
    <xf numFmtId="180" fontId="0" fillId="47" borderId="0" xfId="0" applyNumberFormat="1" applyFill="1">
      <alignment vertical="center"/>
    </xf>
    <xf numFmtId="38" fontId="0" fillId="47" borderId="0" xfId="42" applyFont="1" applyFill="1">
      <alignment vertical="center"/>
    </xf>
    <xf numFmtId="10" fontId="0" fillId="47" borderId="0" xfId="43" applyNumberFormat="1" applyFont="1" applyFill="1">
      <alignment vertical="center"/>
    </xf>
    <xf numFmtId="182" fontId="0" fillId="47" borderId="0" xfId="42" applyNumberFormat="1" applyFont="1" applyFill="1">
      <alignment vertical="center"/>
    </xf>
    <xf numFmtId="0" fontId="37" fillId="39" borderId="0" xfId="0" applyFont="1" applyFill="1">
      <alignment vertical="center"/>
    </xf>
    <xf numFmtId="10" fontId="0" fillId="47" borderId="0" xfId="0" applyNumberFormat="1" applyFill="1">
      <alignment vertical="center"/>
    </xf>
    <xf numFmtId="176" fontId="0" fillId="0" borderId="0" xfId="42" applyNumberFormat="1" applyFont="1" applyFill="1" applyBorder="1">
      <alignment vertical="center"/>
    </xf>
    <xf numFmtId="178" fontId="0" fillId="0" borderId="0" xfId="43" applyNumberFormat="1" applyFont="1" applyFill="1" applyBorder="1">
      <alignment vertical="center"/>
    </xf>
    <xf numFmtId="183" fontId="33" fillId="33" borderId="0" xfId="0" applyNumberFormat="1" applyFont="1" applyFill="1">
      <alignment vertical="center"/>
    </xf>
    <xf numFmtId="183" fontId="0" fillId="40" borderId="0" xfId="0" applyNumberFormat="1" applyFill="1">
      <alignment vertical="center"/>
    </xf>
    <xf numFmtId="183" fontId="0" fillId="42" borderId="0" xfId="0" applyNumberFormat="1" applyFill="1">
      <alignment vertical="center"/>
    </xf>
    <xf numFmtId="183" fontId="20" fillId="38" borderId="0" xfId="0" applyNumberFormat="1" applyFont="1" applyFill="1">
      <alignment vertical="center"/>
    </xf>
    <xf numFmtId="183" fontId="0" fillId="0" borderId="0" xfId="0" applyNumberFormat="1" applyAlignment="1">
      <alignment horizontal="center" vertical="center"/>
    </xf>
    <xf numFmtId="10" fontId="20" fillId="40" borderId="26" xfId="0" applyNumberFormat="1" applyFont="1" applyFill="1" applyBorder="1" applyAlignment="1">
      <alignment horizontal="left" wrapText="1"/>
    </xf>
    <xf numFmtId="10" fontId="20" fillId="40" borderId="27" xfId="0" applyNumberFormat="1" applyFont="1" applyFill="1" applyBorder="1" applyAlignment="1">
      <alignment horizontal="left" wrapText="1"/>
    </xf>
    <xf numFmtId="0" fontId="20" fillId="40" borderId="26" xfId="0" applyFont="1" applyFill="1" applyBorder="1" applyAlignment="1">
      <alignment horizontal="left" wrapText="1"/>
    </xf>
    <xf numFmtId="0" fontId="20" fillId="40" borderId="27" xfId="0" applyFont="1" applyFill="1" applyBorder="1" applyAlignment="1">
      <alignment horizontal="left" wrapText="1"/>
    </xf>
    <xf numFmtId="0" fontId="20" fillId="40" borderId="28" xfId="0" applyFont="1" applyFill="1" applyBorder="1" applyAlignment="1">
      <alignment horizontal="left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1">
    <dxf>
      <fill>
        <patternFill patternType="solid">
          <bgColor rgb="FFFFFF00"/>
        </patternFill>
      </fill>
    </dxf>
    <dxf>
      <font>
        <sz val="20"/>
      </font>
    </dxf>
    <dxf>
      <alignment horizontal="center"/>
    </dxf>
    <dxf>
      <fill>
        <patternFill patternType="solid">
          <bgColor rgb="FFFFFF00"/>
        </patternFill>
      </fill>
    </dxf>
    <dxf>
      <font>
        <b/>
        <family val="3"/>
      </font>
    </dxf>
    <dxf>
      <font>
        <sz val="14"/>
        <family val="3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3"/>
      </font>
    </dxf>
    <dxf>
      <font>
        <b/>
        <family val="3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6" formatCode="#,##0;[Red]\-#,##0"/>
    </dxf>
    <dxf>
      <fill>
        <patternFill patternType="solid">
          <bgColor rgb="FFFFFF00"/>
        </patternFill>
      </fill>
    </dxf>
    <dxf>
      <font>
        <sz val="20"/>
      </font>
    </dxf>
    <dxf>
      <alignment horizontal="center"/>
    </dxf>
    <dxf>
      <fill>
        <patternFill patternType="solid">
          <bgColor rgb="FFFFFF00"/>
        </patternFill>
      </fill>
    </dxf>
    <dxf>
      <font>
        <b/>
        <family val="3"/>
      </font>
    </dxf>
    <dxf>
      <font>
        <sz val="14"/>
        <family val="3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3"/>
      </font>
    </dxf>
    <dxf>
      <font>
        <b/>
        <family val="3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6" formatCode="#,##0;[Red]\-#,##0"/>
    </dxf>
    <dxf>
      <numFmt numFmtId="181" formatCode="0.0_ "/>
    </dxf>
    <dxf>
      <numFmt numFmtId="181" formatCode="0.0_ "/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 i="0" u="sng" baseline="0"/>
              <a:t>現在の時価評価額と</a:t>
            </a:r>
            <a:r>
              <a:rPr lang="ja-JP" altLang="en-US" b="1" i="0" u="sng" baseline="0">
                <a:solidFill>
                  <a:srgbClr val="FF0000"/>
                </a:solidFill>
              </a:rPr>
              <a:t>「暴落リスク」発生後</a:t>
            </a:r>
            <a:r>
              <a:rPr lang="ja-JP" altLang="en-US" b="1" i="0" u="sng" baseline="0">
                <a:solidFill>
                  <a:sysClr val="windowText" lastClr="000000"/>
                </a:solidFill>
              </a:rPr>
              <a:t>の</a:t>
            </a:r>
            <a:r>
              <a:rPr lang="ja-JP" altLang="en-US" b="1" i="0" u="sng" baseline="0"/>
              <a:t>想定額との比較</a:t>
            </a:r>
          </a:p>
        </c:rich>
      </c:tx>
      <c:layout>
        <c:manualLayout>
          <c:xMode val="edge"/>
          <c:yMode val="edge"/>
          <c:x val="0.161841630059745"/>
          <c:y val="4.5454604147199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86009985874322"/>
          <c:y val="0.18983894058697212"/>
          <c:w val="0.78254332107243252"/>
          <c:h val="0.606535433070866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'【D】見える化（暴落×為替・係数利用版)'!$V$41</c:f>
              <c:strCache>
                <c:ptCount val="1"/>
                <c:pt idx="0">
                  <c:v>暴落リスク・なし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'【D】見える化（暴落×為替・係数利用版)'!$W$40:$X$40</c:f>
              <c:strCache>
                <c:ptCount val="2"/>
                <c:pt idx="0">
                  <c:v>現在の
時価評価額</c:v>
                </c:pt>
                <c:pt idx="1">
                  <c:v>暴落リスク発生後の想定額</c:v>
                </c:pt>
              </c:strCache>
            </c:strRef>
          </c:cat>
          <c:val>
            <c:numRef>
              <c:f>'【D】見える化（暴落×為替・係数利用版)'!$W$41:$X$41</c:f>
              <c:numCache>
                <c:formatCode>#,##0_);[Red]\(#,##0\)</c:formatCode>
                <c:ptCount val="2"/>
                <c:pt idx="0">
                  <c:v>17510248</c:v>
                </c:pt>
                <c:pt idx="1">
                  <c:v>17510248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A-49DE-A6E9-DF6C7799BD20}"/>
            </c:ext>
          </c:extLst>
        </c:ser>
        <c:ser>
          <c:idx val="1"/>
          <c:order val="1"/>
          <c:tx>
            <c:strRef>
              <c:f>'【D】見える化（暴落×為替・係数利用版)'!$V$42</c:f>
              <c:strCache>
                <c:ptCount val="1"/>
                <c:pt idx="0">
                  <c:v>暴落リスク・有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'【D】見える化（暴落×為替・係数利用版)'!$W$40:$X$40</c:f>
              <c:strCache>
                <c:ptCount val="2"/>
                <c:pt idx="0">
                  <c:v>現在の
時価評価額</c:v>
                </c:pt>
                <c:pt idx="1">
                  <c:v>暴落リスク発生後の想定額</c:v>
                </c:pt>
              </c:strCache>
            </c:strRef>
          </c:cat>
          <c:val>
            <c:numRef>
              <c:f>'【D】見える化（暴落×為替・係数利用版)'!$W$42:$X$42</c:f>
              <c:numCache>
                <c:formatCode>#,##0_);[Red]\(#,##0\)</c:formatCode>
                <c:ptCount val="2"/>
                <c:pt idx="0">
                  <c:v>19951733</c:v>
                </c:pt>
                <c:pt idx="1">
                  <c:v>15961386.4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9DE-A6E9-DF6C7799B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275776"/>
        <c:axId val="109280352"/>
      </c:barChart>
      <c:catAx>
        <c:axId val="10927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280352"/>
        <c:crosses val="autoZero"/>
        <c:auto val="1"/>
        <c:lblAlgn val="ctr"/>
        <c:lblOffset val="100"/>
        <c:noMultiLvlLbl val="0"/>
      </c:catAx>
      <c:valAx>
        <c:axId val="10928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27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95652574997767"/>
          <c:y val="3.9050597495108808E-2"/>
          <c:w val="0.1960434742500225"/>
          <c:h val="0.27399817286445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 i="0" u="sng" baseline="0"/>
              <a:t>現在の時価評価額と</a:t>
            </a:r>
            <a:r>
              <a:rPr lang="ja-JP" altLang="en-US" b="1" i="0" u="sng" baseline="0">
                <a:solidFill>
                  <a:srgbClr val="FF0000"/>
                </a:solidFill>
              </a:rPr>
              <a:t>「為替リスク」発生後</a:t>
            </a:r>
            <a:r>
              <a:rPr lang="ja-JP" altLang="en-US" b="1" i="0" u="sng" baseline="0">
                <a:solidFill>
                  <a:sysClr val="windowText" lastClr="000000"/>
                </a:solidFill>
              </a:rPr>
              <a:t>の</a:t>
            </a:r>
            <a:r>
              <a:rPr lang="ja-JP" altLang="en-US" b="1" i="0" u="sng" baseline="0"/>
              <a:t>想定額との比較</a:t>
            </a:r>
          </a:p>
        </c:rich>
      </c:tx>
      <c:layout>
        <c:manualLayout>
          <c:xMode val="edge"/>
          <c:yMode val="edge"/>
          <c:x val="0.16923289693341684"/>
          <c:y val="7.762137150647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65326309300304"/>
          <c:y val="0.21136363636363639"/>
          <c:w val="0.78763050970941795"/>
          <c:h val="0.571018225525547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'【D】見える化（暴落×為替・係数利用版)'!$V$57</c:f>
              <c:strCache>
                <c:ptCount val="1"/>
                <c:pt idx="0">
                  <c:v>為替リスク・なし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'【D】見える化（暴落×為替・係数利用版)'!$W$56:$X$56</c:f>
              <c:strCache>
                <c:ptCount val="2"/>
                <c:pt idx="0">
                  <c:v>現在の
時価評価額</c:v>
                </c:pt>
                <c:pt idx="1">
                  <c:v>為替リスク発生後の想定額</c:v>
                </c:pt>
              </c:strCache>
            </c:strRef>
          </c:cat>
          <c:val>
            <c:numRef>
              <c:f>'【D】見える化（暴落×為替・係数利用版)'!$W$57:$X$57</c:f>
              <c:numCache>
                <c:formatCode>#,##0_);[Red]\(#,##0\)</c:formatCode>
                <c:ptCount val="2"/>
                <c:pt idx="0">
                  <c:v>9577899</c:v>
                </c:pt>
                <c:pt idx="1">
                  <c:v>9577899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1-41DB-9553-51E29344FEC9}"/>
            </c:ext>
          </c:extLst>
        </c:ser>
        <c:ser>
          <c:idx val="1"/>
          <c:order val="1"/>
          <c:tx>
            <c:strRef>
              <c:f>'【D】見える化（暴落×為替・係数利用版)'!$V$58</c:f>
              <c:strCache>
                <c:ptCount val="1"/>
                <c:pt idx="0">
                  <c:v>為替リスク・有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'【D】見える化（暴落×為替・係数利用版)'!$W$56:$X$56</c:f>
              <c:strCache>
                <c:ptCount val="2"/>
                <c:pt idx="0">
                  <c:v>現在の
時価評価額</c:v>
                </c:pt>
                <c:pt idx="1">
                  <c:v>為替リスク発生後の想定額</c:v>
                </c:pt>
              </c:strCache>
            </c:strRef>
          </c:cat>
          <c:val>
            <c:numRef>
              <c:f>'【D】見える化（暴落×為替・係数利用版)'!$W$58:$X$58</c:f>
              <c:numCache>
                <c:formatCode>#,##0_);[Red]\(#,##0\)</c:formatCode>
                <c:ptCount val="2"/>
                <c:pt idx="0">
                  <c:v>27884082</c:v>
                </c:pt>
                <c:pt idx="1">
                  <c:v>22307265.600000001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1-41DB-9553-51E29344F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852096"/>
        <c:axId val="607835872"/>
      </c:barChart>
      <c:catAx>
        <c:axId val="60785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35872"/>
        <c:crosses val="autoZero"/>
        <c:auto val="1"/>
        <c:lblAlgn val="ctr"/>
        <c:lblOffset val="100"/>
        <c:noMultiLvlLbl val="0"/>
      </c:catAx>
      <c:valAx>
        <c:axId val="607835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5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100989155714962"/>
          <c:y val="6.3209458630755264E-2"/>
          <c:w val="0.20591475887578109"/>
          <c:h val="0.24717922333571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b="1"/>
              <a:t>現在の時価評価額と</a:t>
            </a:r>
            <a:r>
              <a:rPr lang="ja-JP" b="1">
                <a:solidFill>
                  <a:srgbClr val="FF0000"/>
                </a:solidFill>
              </a:rPr>
              <a:t>「</a:t>
            </a:r>
            <a:r>
              <a:rPr lang="ja-JP" altLang="en-US" b="1">
                <a:solidFill>
                  <a:srgbClr val="FF0000"/>
                </a:solidFill>
              </a:rPr>
              <a:t>同時</a:t>
            </a:r>
            <a:r>
              <a:rPr lang="ja-JP" b="1">
                <a:solidFill>
                  <a:srgbClr val="FF0000"/>
                </a:solidFill>
              </a:rPr>
              <a:t>リスク」</a:t>
            </a:r>
            <a:r>
              <a:rPr lang="ja-JP" altLang="en-US" b="1">
                <a:solidFill>
                  <a:srgbClr val="FF0000"/>
                </a:solidFill>
              </a:rPr>
              <a:t>発生後</a:t>
            </a:r>
            <a:r>
              <a:rPr lang="ja-JP" altLang="en-US" b="1"/>
              <a:t>の</a:t>
            </a:r>
            <a:r>
              <a:rPr lang="ja-JP" b="1"/>
              <a:t>想定額</a:t>
            </a:r>
            <a:r>
              <a:rPr lang="ja-JP" altLang="en-US" b="1"/>
              <a:t>と</a:t>
            </a:r>
            <a:r>
              <a:rPr lang="ja-JP" b="1"/>
              <a:t>の比較</a:t>
            </a:r>
          </a:p>
        </c:rich>
      </c:tx>
      <c:layout>
        <c:manualLayout>
          <c:xMode val="edge"/>
          <c:yMode val="edge"/>
          <c:x val="0.16987294561641797"/>
          <c:y val="8.3333251055216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15538899883505"/>
          <c:y val="0.21203007518796993"/>
          <c:w val="0.79382051174084522"/>
          <c:h val="0.6135468592741697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'【D】見える化（暴落×為替・係数利用版)'!$V$69</c:f>
              <c:strCache>
                <c:ptCount val="1"/>
                <c:pt idx="0">
                  <c:v>トータル・リスク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'【D】見える化（暴落×為替・係数利用版)'!$W$68:$X$68</c:f>
              <c:strCache>
                <c:ptCount val="2"/>
                <c:pt idx="0">
                  <c:v>現在の
時価評価額</c:v>
                </c:pt>
                <c:pt idx="1">
                  <c:v>同時リスク発生後の想定額</c:v>
                </c:pt>
              </c:strCache>
            </c:strRef>
          </c:cat>
          <c:val>
            <c:numRef>
              <c:f>'【D】見える化（暴落×為替・係数利用版)'!$W$69:$X$69</c:f>
              <c:numCache>
                <c:formatCode>#,##0_);[Red]\(#,##0\)</c:formatCode>
                <c:ptCount val="2"/>
                <c:pt idx="0">
                  <c:v>37461981</c:v>
                </c:pt>
                <c:pt idx="1">
                  <c:v>28488845.058007535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6-4D19-A688-706E018CD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862912"/>
        <c:axId val="607860416"/>
      </c:barChart>
      <c:catAx>
        <c:axId val="60786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60416"/>
        <c:crosses val="autoZero"/>
        <c:auto val="1"/>
        <c:lblAlgn val="ctr"/>
        <c:lblOffset val="100"/>
        <c:noMultiLvlLbl val="0"/>
      </c:catAx>
      <c:valAx>
        <c:axId val="60786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6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為替リスクの有無</a:t>
            </a:r>
          </a:p>
        </c:rich>
      </c:tx>
      <c:layout>
        <c:manualLayout>
          <c:xMode val="edge"/>
          <c:yMode val="edge"/>
          <c:x val="0.26604966353935477"/>
          <c:y val="3.0002589199823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66-49E2-9043-7EA4953867F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66-49E2-9043-7EA4953867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'【D】見える化（暴落×為替・係数利用版)'!$D$72:$E$72</c:f>
              <c:strCache>
                <c:ptCount val="2"/>
                <c:pt idx="0">
                  <c:v>為替リスク・有</c:v>
                </c:pt>
                <c:pt idx="1">
                  <c:v>為替リスク・無し</c:v>
                </c:pt>
              </c:strCache>
            </c:strRef>
          </c:cat>
          <c:val>
            <c:numRef>
              <c:f>'【D】見える化（暴落×為替・係数利用版)'!$D$73:$E$73</c:f>
              <c:numCache>
                <c:formatCode>#,##0_);[Red]\(#,##0\)</c:formatCode>
                <c:ptCount val="2"/>
                <c:pt idx="0">
                  <c:v>27884082</c:v>
                </c:pt>
                <c:pt idx="1">
                  <c:v>9577899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7-4F07-8383-2053BA49B60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暴落リスクの有無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D8-4F8D-99E1-8F530F998C8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D8-4F8D-99E1-8F530F998C8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'【D】見える化（暴落×為替・係数利用版)'!$B$72:$C$72</c:f>
              <c:strCache>
                <c:ptCount val="2"/>
                <c:pt idx="0">
                  <c:v>暴落リスク・有</c:v>
                </c:pt>
                <c:pt idx="1">
                  <c:v>暴落リスク・無し</c:v>
                </c:pt>
              </c:strCache>
            </c:strRef>
          </c:cat>
          <c:val>
            <c:numRef>
              <c:f>'【D】見える化（暴落×為替・係数利用版)'!$B$73:$C$73</c:f>
              <c:numCache>
                <c:formatCode>#,##0_);[Red]\(#,##0\)</c:formatCode>
                <c:ptCount val="2"/>
                <c:pt idx="0">
                  <c:v>19951733</c:v>
                </c:pt>
                <c:pt idx="1">
                  <c:v>17510248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6-4650-948C-57904FE23E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oneyforward.com/accounts/show/aTl3rewj2uJV-_RaZJQlYA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285</xdr:row>
      <xdr:rowOff>0</xdr:rowOff>
    </xdr:from>
    <xdr:to>
      <xdr:col>6</xdr:col>
      <xdr:colOff>104775</xdr:colOff>
      <xdr:row>285</xdr:row>
      <xdr:rowOff>66675</xdr:rowOff>
    </xdr:to>
    <xdr:pic>
      <xdr:nvPicPr>
        <xdr:cNvPr id="2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320B88-80CA-438C-9682-A43824FC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50" y="19145250"/>
          <a:ext cx="104775" cy="666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285</xdr:row>
      <xdr:rowOff>0</xdr:rowOff>
    </xdr:from>
    <xdr:to>
      <xdr:col>7</xdr:col>
      <xdr:colOff>104775</xdr:colOff>
      <xdr:row>285</xdr:row>
      <xdr:rowOff>66675</xdr:rowOff>
    </xdr:to>
    <xdr:pic>
      <xdr:nvPicPr>
        <xdr:cNvPr id="3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F52C54-48FA-4343-998F-DAD04092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8250" y="19145250"/>
          <a:ext cx="104775" cy="66675"/>
        </a:xfrm>
        <a:prstGeom prst="rect">
          <a:avLst/>
        </a:prstGeom>
        <a:noFill/>
      </xdr:spPr>
    </xdr:pic>
    <xdr:clientData/>
  </xdr:twoCellAnchor>
  <xdr:oneCellAnchor>
    <xdr:from>
      <xdr:col>6</xdr:col>
      <xdr:colOff>0</xdr:colOff>
      <xdr:row>285</xdr:row>
      <xdr:rowOff>0</xdr:rowOff>
    </xdr:from>
    <xdr:ext cx="104775" cy="66675"/>
    <xdr:pic>
      <xdr:nvPicPr>
        <xdr:cNvPr id="4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22E077-B3DD-4992-9057-F5FEE61ED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50" y="191452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285</xdr:row>
      <xdr:rowOff>0</xdr:rowOff>
    </xdr:from>
    <xdr:ext cx="104775" cy="66675"/>
    <xdr:pic>
      <xdr:nvPicPr>
        <xdr:cNvPr id="5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5F199B-2062-4EB8-B043-E85DC5D0E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8250" y="191452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285</xdr:row>
      <xdr:rowOff>0</xdr:rowOff>
    </xdr:from>
    <xdr:ext cx="104775" cy="66675"/>
    <xdr:pic>
      <xdr:nvPicPr>
        <xdr:cNvPr id="7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381203-7DDE-4FC3-80AB-BE5B0D18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50" y="191452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285</xdr:row>
      <xdr:rowOff>0</xdr:rowOff>
    </xdr:from>
    <xdr:ext cx="104775" cy="66675"/>
    <xdr:pic>
      <xdr:nvPicPr>
        <xdr:cNvPr id="8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CC2B94-B39B-4439-A289-9461CC3C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8250" y="191452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285</xdr:row>
      <xdr:rowOff>0</xdr:rowOff>
    </xdr:from>
    <xdr:ext cx="104775" cy="66675"/>
    <xdr:pic>
      <xdr:nvPicPr>
        <xdr:cNvPr id="9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755C19-860A-4EE7-BFA9-2957F3CF3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50" y="1914525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285</xdr:row>
      <xdr:rowOff>0</xdr:rowOff>
    </xdr:from>
    <xdr:ext cx="104775" cy="66675"/>
    <xdr:pic>
      <xdr:nvPicPr>
        <xdr:cNvPr id="10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0B12B1-0A13-47C3-8D90-4A14EB3C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8250" y="19145250"/>
          <a:ext cx="104775" cy="66675"/>
        </a:xfrm>
        <a:prstGeom prst="rect">
          <a:avLst/>
        </a:prstGeom>
        <a:noFill/>
      </xdr:spPr>
    </xdr:pic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66675</xdr:rowOff>
    </xdr:to>
    <xdr:pic>
      <xdr:nvPicPr>
        <xdr:cNvPr id="6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1C632E-F203-49C6-85DD-7EDBE171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69080" y="0"/>
          <a:ext cx="104775" cy="666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104775</xdr:colOff>
      <xdr:row>0</xdr:row>
      <xdr:rowOff>66675</xdr:rowOff>
    </xdr:to>
    <xdr:pic>
      <xdr:nvPicPr>
        <xdr:cNvPr id="11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1281D-7053-4CF3-9A19-B5F3AA25D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78680" y="0"/>
          <a:ext cx="104775" cy="66675"/>
        </a:xfrm>
        <a:prstGeom prst="rect">
          <a:avLst/>
        </a:prstGeom>
        <a:noFill/>
      </xdr:spPr>
    </xdr:pic>
    <xdr:clientData/>
  </xdr:twoCellAnchor>
  <xdr:oneCellAnchor>
    <xdr:from>
      <xdr:col>6</xdr:col>
      <xdr:colOff>0</xdr:colOff>
      <xdr:row>0</xdr:row>
      <xdr:rowOff>0</xdr:rowOff>
    </xdr:from>
    <xdr:ext cx="104775" cy="66675"/>
    <xdr:pic>
      <xdr:nvPicPr>
        <xdr:cNvPr id="12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8EB359-68D8-488A-AAE1-33F95135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69080" y="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0</xdr:row>
      <xdr:rowOff>0</xdr:rowOff>
    </xdr:from>
    <xdr:ext cx="104775" cy="66675"/>
    <xdr:pic>
      <xdr:nvPicPr>
        <xdr:cNvPr id="13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5B6C6C-3743-4677-8462-EB6AC809C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78680" y="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0</xdr:row>
      <xdr:rowOff>0</xdr:rowOff>
    </xdr:from>
    <xdr:ext cx="104775" cy="66675"/>
    <xdr:pic>
      <xdr:nvPicPr>
        <xdr:cNvPr id="14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0AD90-A6F1-4F30-A6EA-D87710958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69080" y="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0</xdr:row>
      <xdr:rowOff>0</xdr:rowOff>
    </xdr:from>
    <xdr:ext cx="104775" cy="66675"/>
    <xdr:pic>
      <xdr:nvPicPr>
        <xdr:cNvPr id="15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A701FF-A65C-42B6-BE49-AEF4AD9E9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78680" y="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0</xdr:row>
      <xdr:rowOff>0</xdr:rowOff>
    </xdr:from>
    <xdr:ext cx="104775" cy="66675"/>
    <xdr:pic>
      <xdr:nvPicPr>
        <xdr:cNvPr id="16" name="Picture 135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F71961-B12D-45BE-84E5-76D8597AF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69080" y="0"/>
          <a:ext cx="104775" cy="66675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0</xdr:row>
      <xdr:rowOff>0</xdr:rowOff>
    </xdr:from>
    <xdr:ext cx="104775" cy="66675"/>
    <xdr:pic>
      <xdr:nvPicPr>
        <xdr:cNvPr id="17" name="Picture 136" descr="https://moneyforward.com/assets/common/icon_arrowt-1a25886fef20bc11bd1f432b25c5ff6ef2d02529ecad570bfc046e37c1dce7d7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79D9DA-5F57-448C-B4DE-B0755B60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78680" y="0"/>
          <a:ext cx="104775" cy="666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51954</xdr:colOff>
      <xdr:row>5</xdr:row>
      <xdr:rowOff>51955</xdr:rowOff>
    </xdr:from>
    <xdr:to>
      <xdr:col>23</xdr:col>
      <xdr:colOff>1021668</xdr:colOff>
      <xdr:row>12</xdr:row>
      <xdr:rowOff>46311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7CF34472-D43A-8800-D8BA-9118A619E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0818" y="917864"/>
          <a:ext cx="10771806" cy="1206629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4</xdr:row>
      <xdr:rowOff>108858</xdr:rowOff>
    </xdr:from>
    <xdr:to>
      <xdr:col>7</xdr:col>
      <xdr:colOff>659703</xdr:colOff>
      <xdr:row>22</xdr:row>
      <xdr:rowOff>135159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FD8C8BE-E43F-1184-3771-09B34F281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1" y="816429"/>
          <a:ext cx="8021169" cy="3210373"/>
        </a:xfrm>
        <a:prstGeom prst="rect">
          <a:avLst/>
        </a:prstGeom>
      </xdr:spPr>
    </xdr:pic>
    <xdr:clientData/>
  </xdr:twoCellAnchor>
  <xdr:twoCellAnchor>
    <xdr:from>
      <xdr:col>7</xdr:col>
      <xdr:colOff>34419</xdr:colOff>
      <xdr:row>31</xdr:row>
      <xdr:rowOff>72039</xdr:rowOff>
    </xdr:from>
    <xdr:to>
      <xdr:col>13</xdr:col>
      <xdr:colOff>966108</xdr:colOff>
      <xdr:row>38</xdr:row>
      <xdr:rowOff>13608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26E222B-4688-45C8-AEDF-6127E344A76D}"/>
            </a:ext>
          </a:extLst>
        </xdr:cNvPr>
        <xdr:cNvSpPr/>
      </xdr:nvSpPr>
      <xdr:spPr>
        <a:xfrm>
          <a:off x="7722455" y="5555718"/>
          <a:ext cx="5068260" cy="1179819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図解説明　（①～③）</a:t>
          </a:r>
          <a:endParaRPr kumimoji="1" lang="en-US" altLang="ja-JP" sz="14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/>
            <a:t>①に「株式・増減率」を入れる（任意の数字）  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例：「－</a:t>
          </a:r>
          <a:r>
            <a:rPr kumimoji="1" lang="en-US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」等</a:t>
          </a:r>
          <a:endParaRPr kumimoji="1" lang="en-US" altLang="ja-JP" sz="14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為替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・増減率」を入れる（任意の数字）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例：「－</a:t>
          </a:r>
          <a:r>
            <a:rPr kumimoji="1" lang="en-US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」等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effectLst/>
            </a:rPr>
            <a:t>③に自動で「トータルリスク」の増減率が反映される。</a:t>
          </a:r>
          <a:endParaRPr lang="ja-JP" altLang="ja-JP" sz="1400" b="1">
            <a:effectLst/>
          </a:endParaRPr>
        </a:p>
        <a:p>
          <a:pPr algn="l"/>
          <a:endParaRPr kumimoji="1" lang="ja-JP" altLang="en-US" sz="1400" b="1"/>
        </a:p>
      </xdr:txBody>
    </xdr:sp>
    <xdr:clientData/>
  </xdr:twoCellAnchor>
  <xdr:twoCellAnchor>
    <xdr:from>
      <xdr:col>24</xdr:col>
      <xdr:colOff>203200</xdr:colOff>
      <xdr:row>37</xdr:row>
      <xdr:rowOff>82551</xdr:rowOff>
    </xdr:from>
    <xdr:to>
      <xdr:col>27</xdr:col>
      <xdr:colOff>511628</xdr:colOff>
      <xdr:row>47</xdr:row>
      <xdr:rowOff>57150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13024C2-7CB8-41E6-B1EA-7E6A3F0DB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200025</xdr:colOff>
      <xdr:row>52</xdr:row>
      <xdr:rowOff>64861</xdr:rowOff>
    </xdr:from>
    <xdr:to>
      <xdr:col>27</xdr:col>
      <xdr:colOff>537935</xdr:colOff>
      <xdr:row>63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777285C-10D9-4841-93F5-E07833ADB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197485</xdr:colOff>
      <xdr:row>65</xdr:row>
      <xdr:rowOff>99695</xdr:rowOff>
    </xdr:from>
    <xdr:to>
      <xdr:col>27</xdr:col>
      <xdr:colOff>521335</xdr:colOff>
      <xdr:row>74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3D92946-4E86-4388-93E4-67AC73A7A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27214</xdr:colOff>
      <xdr:row>39</xdr:row>
      <xdr:rowOff>448235</xdr:rowOff>
    </xdr:from>
    <xdr:to>
      <xdr:col>7</xdr:col>
      <xdr:colOff>358588</xdr:colOff>
      <xdr:row>41</xdr:row>
      <xdr:rowOff>280148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0890430-AB0B-46A9-A2BB-E8878D966368}"/>
            </a:ext>
          </a:extLst>
        </xdr:cNvPr>
        <xdr:cNvSpPr/>
      </xdr:nvSpPr>
      <xdr:spPr>
        <a:xfrm>
          <a:off x="7361464" y="7347056"/>
          <a:ext cx="685160" cy="648342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1</a:t>
          </a:r>
          <a:endParaRPr kumimoji="1" lang="ja-JP" altLang="en-US" sz="4800" b="1"/>
        </a:p>
      </xdr:txBody>
    </xdr:sp>
    <xdr:clientData/>
  </xdr:twoCellAnchor>
  <xdr:twoCellAnchor>
    <xdr:from>
      <xdr:col>6</xdr:col>
      <xdr:colOff>40821</xdr:colOff>
      <xdr:row>56</xdr:row>
      <xdr:rowOff>559</xdr:rowOff>
    </xdr:from>
    <xdr:to>
      <xdr:col>7</xdr:col>
      <xdr:colOff>369793</xdr:colOff>
      <xdr:row>58</xdr:row>
      <xdr:rowOff>108857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180C268-5BD9-48C7-9B60-5C87AEC8423E}"/>
            </a:ext>
          </a:extLst>
        </xdr:cNvPr>
        <xdr:cNvSpPr/>
      </xdr:nvSpPr>
      <xdr:spPr>
        <a:xfrm>
          <a:off x="7375071" y="10995130"/>
          <a:ext cx="682758" cy="638977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2</a:t>
          </a:r>
          <a:endParaRPr kumimoji="1" lang="ja-JP" altLang="en-US" sz="4800" b="1"/>
        </a:p>
      </xdr:txBody>
    </xdr:sp>
    <xdr:clientData/>
  </xdr:twoCellAnchor>
  <xdr:twoCellAnchor>
    <xdr:from>
      <xdr:col>6</xdr:col>
      <xdr:colOff>8965</xdr:colOff>
      <xdr:row>67</xdr:row>
      <xdr:rowOff>412376</xdr:rowOff>
    </xdr:from>
    <xdr:to>
      <xdr:col>7</xdr:col>
      <xdr:colOff>322729</xdr:colOff>
      <xdr:row>69</xdr:row>
      <xdr:rowOff>186016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0535F1C-40C0-4363-B682-8724211E5EBC}"/>
            </a:ext>
          </a:extLst>
        </xdr:cNvPr>
        <xdr:cNvSpPr/>
      </xdr:nvSpPr>
      <xdr:spPr>
        <a:xfrm>
          <a:off x="7343215" y="13543269"/>
          <a:ext cx="667550" cy="658104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3</a:t>
          </a:r>
          <a:endParaRPr kumimoji="1" lang="ja-JP" altLang="en-US" sz="4800" b="1"/>
        </a:p>
      </xdr:txBody>
    </xdr:sp>
    <xdr:clientData/>
  </xdr:twoCellAnchor>
  <xdr:twoCellAnchor>
    <xdr:from>
      <xdr:col>1</xdr:col>
      <xdr:colOff>30416</xdr:colOff>
      <xdr:row>31</xdr:row>
      <xdr:rowOff>56030</xdr:rowOff>
    </xdr:from>
    <xdr:to>
      <xdr:col>3</xdr:col>
      <xdr:colOff>1047749</xdr:colOff>
      <xdr:row>38</xdr:row>
      <xdr:rowOff>24814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A888895-305A-4056-9643-48B414AA8667}"/>
            </a:ext>
          </a:extLst>
        </xdr:cNvPr>
        <xdr:cNvSpPr/>
      </xdr:nvSpPr>
      <xdr:spPr>
        <a:xfrm>
          <a:off x="710773" y="5539709"/>
          <a:ext cx="3888440" cy="1207034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図解説明　：　ピボットテーブルにより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　「</a:t>
          </a:r>
          <a:r>
            <a:rPr kumimoji="1" lang="ja-JP" altLang="en-US" sz="1600" b="1"/>
            <a:t>現在の暴落リスクの有無」</a:t>
          </a:r>
          <a:r>
            <a:rPr kumimoji="1" lang="ja-JP" altLang="en-US" sz="1400" b="1"/>
            <a:t>を集計</a:t>
          </a:r>
          <a:endParaRPr kumimoji="1" lang="en-US" altLang="ja-JP" sz="1400" b="1"/>
        </a:p>
        <a:p>
          <a:pPr algn="l"/>
          <a:r>
            <a:rPr kumimoji="1" lang="en-US" altLang="ja-JP" sz="2000" b="1">
              <a:solidFill>
                <a:srgbClr val="FF0000"/>
              </a:solidFill>
            </a:rPr>
            <a:t>     </a:t>
          </a:r>
          <a:r>
            <a:rPr kumimoji="1" lang="ja-JP" altLang="en-US" sz="2000" b="1">
              <a:solidFill>
                <a:srgbClr val="FF0000"/>
              </a:solidFill>
            </a:rPr>
            <a:t>　</a:t>
          </a:r>
          <a:r>
            <a:rPr kumimoji="1" lang="ja-JP" altLang="en-US" sz="2000" b="1">
              <a:solidFill>
                <a:srgbClr val="C00000"/>
              </a:solidFill>
            </a:rPr>
            <a:t>　</a:t>
          </a:r>
          <a:r>
            <a:rPr kumimoji="1" lang="en-US" altLang="ja-JP" sz="2000" b="1" i="1" u="sng">
              <a:solidFill>
                <a:srgbClr val="FFFF00"/>
              </a:solidFill>
            </a:rPr>
            <a:t>【</a:t>
          </a:r>
          <a:r>
            <a:rPr kumimoji="1" lang="ja-JP" altLang="en-US" sz="2000" b="1" i="1" u="sng">
              <a:solidFill>
                <a:srgbClr val="FFFF00"/>
              </a:solidFill>
            </a:rPr>
            <a:t>暴落リスク係数を利用</a:t>
          </a:r>
          <a:r>
            <a:rPr kumimoji="1" lang="en-US" altLang="ja-JP" sz="2000" b="1" i="1" u="sng">
              <a:solidFill>
                <a:srgbClr val="FFFF00"/>
              </a:solidFill>
            </a:rPr>
            <a:t>】</a:t>
          </a:r>
        </a:p>
      </xdr:txBody>
    </xdr:sp>
    <xdr:clientData/>
  </xdr:twoCellAnchor>
  <xdr:twoCellAnchor>
    <xdr:from>
      <xdr:col>1</xdr:col>
      <xdr:colOff>10406</xdr:colOff>
      <xdr:row>47</xdr:row>
      <xdr:rowOff>78441</xdr:rowOff>
    </xdr:from>
    <xdr:to>
      <xdr:col>3</xdr:col>
      <xdr:colOff>930087</xdr:colOff>
      <xdr:row>54</xdr:row>
      <xdr:rowOff>13608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C42EDB2-9AFD-4D29-9CFD-745A63EA5D02}"/>
            </a:ext>
          </a:extLst>
        </xdr:cNvPr>
        <xdr:cNvSpPr/>
      </xdr:nvSpPr>
      <xdr:spPr>
        <a:xfrm>
          <a:off x="690763" y="9031941"/>
          <a:ext cx="3790788" cy="1173417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図解説明　：　ピボットテーブルにより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　「</a:t>
          </a:r>
          <a:r>
            <a:rPr kumimoji="1" lang="ja-JP" altLang="en-US" sz="1600" b="1"/>
            <a:t>現在の為替リスクの有無」を集計</a:t>
          </a:r>
          <a:endParaRPr kumimoji="1" lang="en-US" altLang="ja-JP" sz="1600" b="1"/>
        </a:p>
        <a:p>
          <a:pPr algn="l"/>
          <a:r>
            <a:rPr kumimoji="1" lang="ja-JP" altLang="en-US" sz="1600" b="1"/>
            <a:t>　　　</a:t>
          </a:r>
          <a:r>
            <a:rPr kumimoji="1" lang="ja-JP" altLang="en-US" sz="2000" b="1">
              <a:solidFill>
                <a:srgbClr val="FF0000"/>
              </a:solidFill>
            </a:rPr>
            <a:t>　</a:t>
          </a:r>
          <a:r>
            <a:rPr kumimoji="1" lang="en-US" altLang="ja-JP" sz="2000" b="1" i="1" u="sng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2000" b="1" i="1" u="sng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為替リスク</a:t>
          </a:r>
          <a:r>
            <a:rPr kumimoji="1" lang="ja-JP" altLang="ja-JP" sz="2000" b="1" i="1" u="sng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係数を利用</a:t>
          </a:r>
          <a:r>
            <a:rPr kumimoji="1" lang="en-US" altLang="ja-JP" sz="2000" b="1" i="1" u="sng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ja-JP" altLang="en-US" sz="2000" b="1" i="1" u="sng">
            <a:solidFill>
              <a:srgbClr val="FFFF00"/>
            </a:solidFill>
          </a:endParaRPr>
        </a:p>
      </xdr:txBody>
    </xdr:sp>
    <xdr:clientData/>
  </xdr:twoCellAnchor>
  <xdr:twoCellAnchor>
    <xdr:from>
      <xdr:col>0</xdr:col>
      <xdr:colOff>489858</xdr:colOff>
      <xdr:row>25</xdr:row>
      <xdr:rowOff>136072</xdr:rowOff>
    </xdr:from>
    <xdr:to>
      <xdr:col>3</xdr:col>
      <xdr:colOff>1143000</xdr:colOff>
      <xdr:row>30</xdr:row>
      <xdr:rowOff>54429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BB9ED85-42B2-4340-A888-998FE785CA1C}"/>
            </a:ext>
          </a:extLst>
        </xdr:cNvPr>
        <xdr:cNvSpPr/>
      </xdr:nvSpPr>
      <xdr:spPr>
        <a:xfrm>
          <a:off x="489858" y="4558393"/>
          <a:ext cx="4204606" cy="802822"/>
        </a:xfrm>
        <a:prstGeom prst="rect">
          <a:avLst/>
        </a:prstGeom>
        <a:solidFill>
          <a:schemeClr val="bg1"/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4000" b="1">
              <a:solidFill>
                <a:sysClr val="windowText" lastClr="000000"/>
              </a:solidFill>
            </a:rPr>
            <a:t>現在の評定額</a:t>
          </a:r>
          <a:endParaRPr kumimoji="1" lang="en-US" altLang="ja-JP" sz="4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680359</xdr:colOff>
      <xdr:row>25</xdr:row>
      <xdr:rowOff>122465</xdr:rowOff>
    </xdr:from>
    <xdr:to>
      <xdr:col>17</xdr:col>
      <xdr:colOff>693965</xdr:colOff>
      <xdr:row>30</xdr:row>
      <xdr:rowOff>40822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BC36478-7DDE-40B7-ACF4-1C9C3CAC30D4}"/>
            </a:ext>
          </a:extLst>
        </xdr:cNvPr>
        <xdr:cNvSpPr/>
      </xdr:nvSpPr>
      <xdr:spPr>
        <a:xfrm>
          <a:off x="8368395" y="4544786"/>
          <a:ext cx="6735534" cy="802822"/>
        </a:xfrm>
        <a:prstGeom prst="rect">
          <a:avLst/>
        </a:prstGeom>
        <a:solidFill>
          <a:schemeClr val="bg1"/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4000" b="1">
              <a:solidFill>
                <a:sysClr val="windowText" lastClr="000000"/>
              </a:solidFill>
            </a:rPr>
            <a:t>両リスク想定後の下落率</a:t>
          </a:r>
          <a:endParaRPr kumimoji="1" lang="en-US" altLang="ja-JP" sz="4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367394</xdr:colOff>
      <xdr:row>25</xdr:row>
      <xdr:rowOff>122465</xdr:rowOff>
    </xdr:from>
    <xdr:to>
      <xdr:col>26</xdr:col>
      <xdr:colOff>2013859</xdr:colOff>
      <xdr:row>30</xdr:row>
      <xdr:rowOff>40822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C93A051A-9F61-40AC-88FC-822C7F37BD35}"/>
            </a:ext>
          </a:extLst>
        </xdr:cNvPr>
        <xdr:cNvSpPr/>
      </xdr:nvSpPr>
      <xdr:spPr>
        <a:xfrm>
          <a:off x="16709573" y="4544786"/>
          <a:ext cx="10776857" cy="802822"/>
        </a:xfrm>
        <a:prstGeom prst="rect">
          <a:avLst/>
        </a:prstGeom>
        <a:solidFill>
          <a:schemeClr val="bg1"/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4000" b="1">
              <a:solidFill>
                <a:sysClr val="windowText" lastClr="000000"/>
              </a:solidFill>
            </a:rPr>
            <a:t>現在と暴落・為替リスク想定後の対比</a:t>
          </a:r>
          <a:endParaRPr kumimoji="1" lang="en-US" altLang="ja-JP" sz="4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503466</xdr:colOff>
      <xdr:row>0</xdr:row>
      <xdr:rowOff>81644</xdr:rowOff>
    </xdr:from>
    <xdr:to>
      <xdr:col>2</xdr:col>
      <xdr:colOff>1216527</xdr:colOff>
      <xdr:row>3</xdr:row>
      <xdr:rowOff>122464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479CF98-F974-4B7B-95AC-0CDEE3A3D8ED}"/>
            </a:ext>
          </a:extLst>
        </xdr:cNvPr>
        <xdr:cNvSpPr/>
      </xdr:nvSpPr>
      <xdr:spPr>
        <a:xfrm>
          <a:off x="503466" y="81644"/>
          <a:ext cx="2598008" cy="562188"/>
        </a:xfrm>
        <a:prstGeom prst="rect">
          <a:avLst/>
        </a:prstGeom>
        <a:solidFill>
          <a:schemeClr val="bg1"/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en-US" altLang="ja-JP" sz="2800" b="1">
              <a:solidFill>
                <a:sysClr val="windowText" lastClr="000000"/>
              </a:solidFill>
            </a:rPr>
            <a:t>【B】</a:t>
          </a:r>
          <a:r>
            <a:rPr kumimoji="1" lang="ja-JP" altLang="en-US" sz="2800" b="1">
              <a:solidFill>
                <a:sysClr val="windowText" lastClr="000000"/>
              </a:solidFill>
            </a:rPr>
            <a:t>コード表</a:t>
          </a:r>
          <a:endParaRPr kumimoji="1" lang="en-US" altLang="ja-JP" sz="2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571501</xdr:colOff>
      <xdr:row>0</xdr:row>
      <xdr:rowOff>81645</xdr:rowOff>
    </xdr:from>
    <xdr:to>
      <xdr:col>16</xdr:col>
      <xdr:colOff>244928</xdr:colOff>
      <xdr:row>3</xdr:row>
      <xdr:rowOff>81644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1DADAC3-31BF-4058-94B6-265A3D37B73F}"/>
            </a:ext>
          </a:extLst>
        </xdr:cNvPr>
        <xdr:cNvSpPr/>
      </xdr:nvSpPr>
      <xdr:spPr>
        <a:xfrm>
          <a:off x="11076215" y="81645"/>
          <a:ext cx="3306534" cy="530678"/>
        </a:xfrm>
        <a:prstGeom prst="rect">
          <a:avLst/>
        </a:prstGeom>
        <a:solidFill>
          <a:schemeClr val="bg1"/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en-US" altLang="ja-JP" sz="2800" b="1">
              <a:solidFill>
                <a:sysClr val="windowText" lastClr="000000"/>
              </a:solidFill>
            </a:rPr>
            <a:t>【C】</a:t>
          </a:r>
          <a:r>
            <a:rPr kumimoji="1" lang="ja-JP" altLang="en-US" sz="2800" b="1">
              <a:solidFill>
                <a:sysClr val="windowText" lastClr="000000"/>
              </a:solidFill>
            </a:rPr>
            <a:t>データベース</a:t>
          </a:r>
          <a:endParaRPr kumimoji="1" lang="en-US" altLang="ja-JP" sz="2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495798</xdr:colOff>
      <xdr:row>4</xdr:row>
      <xdr:rowOff>46850</xdr:rowOff>
    </xdr:from>
    <xdr:to>
      <xdr:col>7</xdr:col>
      <xdr:colOff>659083</xdr:colOff>
      <xdr:row>22</xdr:row>
      <xdr:rowOff>152008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AB5464F-89B7-494C-B45A-D94681ECAE96}"/>
            </a:ext>
          </a:extLst>
        </xdr:cNvPr>
        <xdr:cNvSpPr/>
      </xdr:nvSpPr>
      <xdr:spPr>
        <a:xfrm>
          <a:off x="3665394" y="727786"/>
          <a:ext cx="3738200" cy="316937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1165266</xdr:colOff>
      <xdr:row>4</xdr:row>
      <xdr:rowOff>119989</xdr:rowOff>
    </xdr:from>
    <xdr:to>
      <xdr:col>23</xdr:col>
      <xdr:colOff>1037854</xdr:colOff>
      <xdr:row>12</xdr:row>
      <xdr:rowOff>160812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6546FB5-A1FA-4FBA-8A1A-1B27D52C1D32}"/>
            </a:ext>
          </a:extLst>
        </xdr:cNvPr>
        <xdr:cNvSpPr/>
      </xdr:nvSpPr>
      <xdr:spPr>
        <a:xfrm>
          <a:off x="8854539" y="812716"/>
          <a:ext cx="10904270" cy="1426278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1220554</xdr:colOff>
      <xdr:row>4</xdr:row>
      <xdr:rowOff>39669</xdr:rowOff>
    </xdr:from>
    <xdr:to>
      <xdr:col>3</xdr:col>
      <xdr:colOff>437589</xdr:colOff>
      <xdr:row>7</xdr:row>
      <xdr:rowOff>157331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A4B6ED7E-584A-4469-8248-991DEFC10426}"/>
            </a:ext>
          </a:extLst>
        </xdr:cNvPr>
        <xdr:cNvSpPr/>
      </xdr:nvSpPr>
      <xdr:spPr>
        <a:xfrm>
          <a:off x="3044490" y="720605"/>
          <a:ext cx="562695" cy="628364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ア</a:t>
          </a:r>
          <a:endParaRPr kumimoji="1" lang="ja-JP" altLang="en-US" sz="3200" b="1"/>
        </a:p>
      </xdr:txBody>
    </xdr:sp>
    <xdr:clientData/>
  </xdr:twoCellAnchor>
  <xdr:twoCellAnchor>
    <xdr:from>
      <xdr:col>9</xdr:col>
      <xdr:colOff>1013744</xdr:colOff>
      <xdr:row>0</xdr:row>
      <xdr:rowOff>133276</xdr:rowOff>
    </xdr:from>
    <xdr:to>
      <xdr:col>11</xdr:col>
      <xdr:colOff>403735</xdr:colOff>
      <xdr:row>4</xdr:row>
      <xdr:rowOff>74045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F479FA25-D178-467A-9723-917ABA734DEF}"/>
            </a:ext>
          </a:extLst>
        </xdr:cNvPr>
        <xdr:cNvSpPr/>
      </xdr:nvSpPr>
      <xdr:spPr>
        <a:xfrm>
          <a:off x="9221955" y="133276"/>
          <a:ext cx="633254" cy="635927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イ</a:t>
          </a:r>
          <a:endParaRPr kumimoji="1" lang="ja-JP" altLang="en-US" sz="3200" b="1"/>
        </a:p>
      </xdr:txBody>
    </xdr:sp>
    <xdr:clientData/>
  </xdr:twoCellAnchor>
  <xdr:twoCellAnchor>
    <xdr:from>
      <xdr:col>3</xdr:col>
      <xdr:colOff>1344</xdr:colOff>
      <xdr:row>64</xdr:row>
      <xdr:rowOff>17930</xdr:rowOff>
    </xdr:from>
    <xdr:to>
      <xdr:col>5</xdr:col>
      <xdr:colOff>152400</xdr:colOff>
      <xdr:row>70</xdr:row>
      <xdr:rowOff>125505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28099D86-758C-90EC-7DDA-84E95866A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26894</xdr:colOff>
      <xdr:row>64</xdr:row>
      <xdr:rowOff>17929</xdr:rowOff>
    </xdr:from>
    <xdr:to>
      <xdr:col>2</xdr:col>
      <xdr:colOff>1285988</xdr:colOff>
      <xdr:row>70</xdr:row>
      <xdr:rowOff>113177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6343E0D4-B1D0-9C09-526B-DDB3B97D1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140804</xdr:colOff>
      <xdr:row>22</xdr:row>
      <xdr:rowOff>57978</xdr:rowOff>
    </xdr:from>
    <xdr:to>
      <xdr:col>7</xdr:col>
      <xdr:colOff>717628</xdr:colOff>
      <xdr:row>22</xdr:row>
      <xdr:rowOff>81643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99CD5D5F-AE1C-FA4E-1B5D-8FE6ED937DD4}"/>
            </a:ext>
          </a:extLst>
        </xdr:cNvPr>
        <xdr:cNvCxnSpPr/>
      </xdr:nvCxnSpPr>
      <xdr:spPr>
        <a:xfrm>
          <a:off x="140804" y="3884543"/>
          <a:ext cx="7782694" cy="2366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1212272</xdr:colOff>
      <xdr:row>30</xdr:row>
      <xdr:rowOff>155864</xdr:rowOff>
    </xdr:from>
    <xdr:to>
      <xdr:col>26</xdr:col>
      <xdr:colOff>443346</xdr:colOff>
      <xdr:row>33</xdr:row>
      <xdr:rowOff>155865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F31215A-002E-F43B-FD2E-86DDA6C05857}"/>
            </a:ext>
          </a:extLst>
        </xdr:cNvPr>
        <xdr:cNvSpPr txBox="1"/>
      </xdr:nvSpPr>
      <xdr:spPr>
        <a:xfrm>
          <a:off x="19209327" y="5157355"/>
          <a:ext cx="4080164" cy="498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i="1" u="sng"/>
            <a:t>（暴落リスク・為替リスクに係数利用）</a:t>
          </a:r>
        </a:p>
      </xdr:txBody>
    </xdr:sp>
    <xdr:clientData/>
  </xdr:twoCellAnchor>
  <xdr:twoCellAnchor>
    <xdr:from>
      <xdr:col>13</xdr:col>
      <xdr:colOff>1073726</xdr:colOff>
      <xdr:row>31</xdr:row>
      <xdr:rowOff>17318</xdr:rowOff>
    </xdr:from>
    <xdr:to>
      <xdr:col>19</xdr:col>
      <xdr:colOff>304800</xdr:colOff>
      <xdr:row>36</xdr:row>
      <xdr:rowOff>69272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B5DF70F-7C35-E4D2-4657-631BD34967D4}"/>
            </a:ext>
          </a:extLst>
        </xdr:cNvPr>
        <xdr:cNvSpPr txBox="1"/>
      </xdr:nvSpPr>
      <xdr:spPr>
        <a:xfrm>
          <a:off x="11700162" y="5185063"/>
          <a:ext cx="2500747" cy="88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i="1" u="sng"/>
            <a:t>（暴落リスク・為替リスク</a:t>
          </a:r>
          <a:endParaRPr kumimoji="1" lang="en-US" altLang="ja-JP" sz="1800" b="1" i="1" u="sng"/>
        </a:p>
        <a:p>
          <a:r>
            <a:rPr kumimoji="1" lang="ja-JP" altLang="en-US" sz="1800" b="1" i="1" u="sng"/>
            <a:t>　に係数利用）</a:t>
          </a:r>
        </a:p>
      </xdr:txBody>
    </xdr:sp>
    <xdr:clientData/>
  </xdr:twoCellAnchor>
  <xdr:twoCellAnchor>
    <xdr:from>
      <xdr:col>3</xdr:col>
      <xdr:colOff>147052</xdr:colOff>
      <xdr:row>1</xdr:row>
      <xdr:rowOff>13369</xdr:rowOff>
    </xdr:from>
    <xdr:to>
      <xdr:col>7</xdr:col>
      <xdr:colOff>762001</xdr:colOff>
      <xdr:row>4</xdr:row>
      <xdr:rowOff>13370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BFCA46A-DA1E-4985-B48B-24B6BA9ECB85}"/>
            </a:ext>
          </a:extLst>
        </xdr:cNvPr>
        <xdr:cNvSpPr txBox="1"/>
      </xdr:nvSpPr>
      <xdr:spPr>
        <a:xfrm>
          <a:off x="3342105" y="187158"/>
          <a:ext cx="4318001" cy="521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i="1" u="sng"/>
            <a:t>（暴落リスク・為替リスクに係数利用）</a:t>
          </a:r>
        </a:p>
      </xdr:txBody>
    </xdr:sp>
    <xdr:clientData/>
  </xdr:twoCellAnchor>
  <xdr:twoCellAnchor>
    <xdr:from>
      <xdr:col>17</xdr:col>
      <xdr:colOff>173789</xdr:colOff>
      <xdr:row>1</xdr:row>
      <xdr:rowOff>26737</xdr:rowOff>
    </xdr:from>
    <xdr:to>
      <xdr:col>23</xdr:col>
      <xdr:colOff>641685</xdr:colOff>
      <xdr:row>4</xdr:row>
      <xdr:rowOff>26738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FF1B93-7968-410C-BA0A-796EBD944EF9}"/>
            </a:ext>
          </a:extLst>
        </xdr:cNvPr>
        <xdr:cNvSpPr txBox="1"/>
      </xdr:nvSpPr>
      <xdr:spPr>
        <a:xfrm>
          <a:off x="13127789" y="200526"/>
          <a:ext cx="4318001" cy="521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i="1" u="sng"/>
            <a:t>（暴落リスク・為替リスクに係数利用）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yo" refreshedDate="44799.583139351853" createdVersion="8" refreshedVersion="8" minRefreshableVersion="3" recordCount="284" xr:uid="{1DE7EFE2-AA9E-4931-A999-DA095E9FBD82}">
  <cacheSource type="worksheet">
    <worksheetSource ref="A1:BF285" sheet="【C】データベース・MF一括（証券3社・親子3人・100銘柄）"/>
  </cacheSource>
  <cacheFields count="65">
    <cacheField name="№(合体）" numFmtId="0">
      <sharedItems containsNonDate="0" containsString="0" containsBlank="1"/>
    </cacheField>
    <cacheField name="年月日" numFmtId="0">
      <sharedItems containsNonDate="0" containsDate="1" containsString="0" containsBlank="1" minDate="2022-06-01T00:00:00" maxDate="2022-06-02T00:00:00"/>
    </cacheField>
    <cacheField name="№(日毎）" numFmtId="0">
      <sharedItems containsString="0" containsBlank="1" containsNumber="1" containsInteger="1" minValue="1" maxValue="283"/>
    </cacheField>
    <cacheField name="名義" numFmtId="0">
      <sharedItems containsNonDate="0" containsBlank="1" count="4">
        <m/>
        <s v="00-PP" u="1"/>
        <s v="01-MM" u="1"/>
        <s v="02-A子" u="1"/>
      </sharedItems>
    </cacheField>
    <cacheField name="金融機関" numFmtId="0">
      <sharedItems containsNonDate="0" containsString="0" containsBlank="1"/>
    </cacheField>
    <cacheField name="備考" numFmtId="0">
      <sharedItems containsBlank="1"/>
    </cacheField>
    <cacheField name="貼付場所・先頭" numFmtId="0">
      <sharedItems containsBlank="1"/>
    </cacheField>
    <cacheField name="ここから1" numFmtId="0">
      <sharedItems containsBlank="1" containsMixedTypes="1" containsNumber="1" containsInteger="1" minValue="165" maxValue="2437360"/>
    </cacheField>
    <cacheField name="ここから2" numFmtId="0">
      <sharedItems containsBlank="1" containsMixedTypes="1" containsNumber="1" containsInteger="1" minValue="1" maxValue="20283"/>
    </cacheField>
    <cacheField name="ここから3" numFmtId="0">
      <sharedItems containsBlank="1" containsMixedTypes="1" containsNumber="1" minValue="14.69" maxValue="18009"/>
    </cacheField>
    <cacheField name="ここから4" numFmtId="0">
      <sharedItems containsBlank="1" containsMixedTypes="1" containsNumber="1" minValue="13.13" maxValue="16590"/>
    </cacheField>
    <cacheField name="ここから5" numFmtId="0">
      <sharedItems containsBlank="1"/>
    </cacheField>
    <cacheField name="ここから6" numFmtId="0">
      <sharedItems containsBlank="1"/>
    </cacheField>
    <cacheField name="ここから7" numFmtId="0">
      <sharedItems containsBlank="1" containsMixedTypes="1" containsNumber="1" minValue="-0.11210000000000001" maxValue="0.42820000000000003"/>
    </cacheField>
    <cacheField name="ここから8" numFmtId="0">
      <sharedItems containsBlank="1" containsMixedTypes="1" containsNumber="1" minValue="-0.4446" maxValue="0.91659999999999997"/>
    </cacheField>
    <cacheField name="ここから9" numFmtId="0">
      <sharedItems containsBlank="1"/>
    </cacheField>
    <cacheField name="ここから10" numFmtId="0">
      <sharedItems containsNonDate="0" containsString="0" containsBlank="1"/>
    </cacheField>
    <cacheField name="ここから11" numFmtId="0">
      <sharedItems containsNonDate="0" containsString="0" containsBlank="1"/>
    </cacheField>
    <cacheField name="ここから12" numFmtId="0">
      <sharedItems containsNonDate="0" containsString="0" containsBlank="1"/>
    </cacheField>
    <cacheField name="ここから13" numFmtId="0">
      <sharedItems containsNonDate="0" containsString="0" containsBlank="1"/>
    </cacheField>
    <cacheField name="ここから14" numFmtId="0">
      <sharedItems containsNonDate="0" containsString="0" containsBlank="1"/>
    </cacheField>
    <cacheField name="ここから15" numFmtId="0">
      <sharedItems containsNonDate="0" containsString="0" containsBlank="1"/>
    </cacheField>
    <cacheField name="ここから16" numFmtId="0">
      <sharedItems containsNonDate="0" containsString="0" containsBlank="1"/>
    </cacheField>
    <cacheField name="ここから17" numFmtId="0">
      <sharedItems containsNonDate="0" containsString="0" containsBlank="1"/>
    </cacheField>
    <cacheField name="ここから18" numFmtId="0">
      <sharedItems containsNonDate="0" containsString="0" containsBlank="1"/>
    </cacheField>
    <cacheField name="余白1" numFmtId="0">
      <sharedItems containsNonDate="0" containsString="0" containsBlank="1"/>
    </cacheField>
    <cacheField name="余白2" numFmtId="0">
      <sharedItems containsBlank="1"/>
    </cacheField>
    <cacheField name="種別" numFmtId="0">
      <sharedItems containsNonDate="0" containsString="0" containsBlank="1"/>
    </cacheField>
    <cacheField name="銘柄コード・ティッカー" numFmtId="0">
      <sharedItems containsBlank="1" containsMixedTypes="1" containsNumber="1" containsInteger="1" minValue="0" maxValue="0"/>
    </cacheField>
    <cacheField name="銘柄" numFmtId="0">
      <sharedItems containsBlank="1" containsMixedTypes="1" containsNumber="1" containsInteger="1" minValue="0" maxValue="0"/>
    </cacheField>
    <cacheField name="保有数" numFmtId="0">
      <sharedItems containsBlank="1" containsMixedTypes="1" containsNumber="1" containsInteger="1" minValue="0" maxValue="2437360"/>
    </cacheField>
    <cacheField name="平均取得単価" numFmtId="0">
      <sharedItems containsBlank="1" containsMixedTypes="1" containsNumber="1" minValue="0" maxValue="20283"/>
    </cacheField>
    <cacheField name="現在値" numFmtId="0">
      <sharedItems containsBlank="1" containsMixedTypes="1" containsNumber="1" minValue="0" maxValue="18009"/>
    </cacheField>
    <cacheField name="時価評価額" numFmtId="0">
      <sharedItems containsBlank="1" containsMixedTypes="1" containsNumber="1" containsInteger="1" minValue="9" maxValue="3798380"/>
    </cacheField>
    <cacheField name="前日比" numFmtId="0">
      <sharedItems containsBlank="1" containsMixedTypes="1" containsNumber="1" containsInteger="1" minValue="0" maxValue="0"/>
    </cacheField>
    <cacheField name="評価損益" numFmtId="0">
      <sharedItems containsBlank="1" containsMixedTypes="1" containsNumber="1" containsInteger="1" minValue="-46970" maxValue="456703"/>
    </cacheField>
    <cacheField name="評価損益率" numFmtId="0">
      <sharedItems containsBlank="1" containsMixedTypes="1" containsNumber="1" minValue="-0.4446" maxValue="0.91659999999999997"/>
    </cacheField>
    <cacheField name="保有金融機関" numFmtId="0">
      <sharedItems containsBlank="1" containsMixedTypes="1" containsNumber="1" containsInteger="1" minValue="0" maxValue="0"/>
    </cacheField>
    <cacheField name="あき2" numFmtId="0">
      <sharedItems containsNonDate="0" containsString="0" containsBlank="1"/>
    </cacheField>
    <cacheField name="あき3" numFmtId="0">
      <sharedItems containsNonDate="0" containsString="0" containsBlank="1"/>
    </cacheField>
    <cacheField name="NISA(手動）" numFmtId="0">
      <sharedItems containsNonDate="0" containsString="0" containsBlank="1"/>
    </cacheField>
    <cacheField name="あき5" numFmtId="0">
      <sharedItems containsNonDate="0" containsString="0" containsBlank="1"/>
    </cacheField>
    <cacheField name="あき6" numFmtId="0">
      <sharedItems containsNonDate="0" containsString="0" containsBlank="1"/>
    </cacheField>
    <cacheField name="あき7" numFmtId="0">
      <sharedItems containsNonDate="0" containsString="0" containsBlank="1"/>
    </cacheField>
    <cacheField name="あき8" numFmtId="0">
      <sharedItems containsNonDate="0" containsString="0" containsBlank="1"/>
    </cacheField>
    <cacheField name="余白4" numFmtId="0">
      <sharedItems containsNonDate="0" containsString="0" containsBlank="1"/>
    </cacheField>
    <cacheField name="余白3" numFmtId="0">
      <sharedItems containsNonDate="0" containsString="0" containsBlank="1"/>
    </cacheField>
    <cacheField name="3区分・大" numFmtId="0">
      <sharedItems containsBlank="1" count="8">
        <m/>
        <e v="#N/A"/>
        <s v="2現金・米国債など"/>
        <s v="1株式・投信等"/>
        <s v="3貴金属･ｺﾓ・仮通"/>
        <s v="4投信・その他"/>
        <e v="#VALUE!" u="1"/>
        <e v="#REF!" u="1"/>
      </sharedItems>
    </cacheField>
    <cacheField name="3区分・中" numFmtId="0">
      <sharedItems containsBlank="1"/>
    </cacheField>
    <cacheField name="セクター・1" numFmtId="0">
      <sharedItems containsBlank="1"/>
    </cacheField>
    <cacheField name="セクター・2" numFmtId="0">
      <sharedItems containsBlank="1"/>
    </cacheField>
    <cacheField name="通貨" numFmtId="0">
      <sharedItems containsBlank="1"/>
    </cacheField>
    <cacheField name="為替リスク" numFmtId="0">
      <sharedItems containsBlank="1"/>
    </cacheField>
    <cacheField name="暴落リスク" numFmtId="0">
      <sharedItems containsBlank="1" count="6">
        <m/>
        <e v="#N/A"/>
        <s v="リスク・なし"/>
        <s v="リスク・有"/>
        <e v="#VALUE!" u="1"/>
        <e v="#REF!" u="1"/>
      </sharedItems>
    </cacheField>
    <cacheField name="為替・係数" numFmtId="183">
      <sharedItems containsBlank="1" containsMixedTypes="1" containsNumber="1" minValue="0" maxValue="1"/>
    </cacheField>
    <cacheField name="暴落・係数" numFmtId="183">
      <sharedItems containsBlank="1" containsMixedTypes="1" containsNumber="1" minValue="0" maxValue="1"/>
    </cacheField>
    <cacheField name="為替リスク金額" numFmtId="0">
      <sharedItems containsBlank="1" containsMixedTypes="1" containsNumber="1" containsInteger="1" minValue="0" maxValue="2985382"/>
    </cacheField>
    <cacheField name="暴落リスク金額" numFmtId="0">
      <sharedItems containsBlank="1" containsMixedTypes="1" containsNumber="1" containsInteger="1" minValue="0" maxValue="1899190"/>
    </cacheField>
    <cacheField name="ﾌｨｰﾙﾄﾞ1" numFmtId="0" formula="#NAME?*暴落・係数" databaseField="0"/>
    <cacheField name="ﾌｨｰﾙﾄﾞ2" numFmtId="0" formula="#NAME?*暴落・係数" databaseField="0"/>
    <cacheField name="ﾌｨｰﾙﾄﾞ3" numFmtId="0" formula="#NAME?-暴落リスク金額" databaseField="0"/>
    <cacheField name="ﾌｨｰﾙﾄﾞ4" numFmtId="0" formula="#NAME?-為替リスク金額" databaseField="0"/>
    <cacheField name="暴落リスク・無し" numFmtId="0" formula="時価評価額-暴落リスク金額" databaseField="0"/>
    <cacheField name="為替リスク・なし" numFmtId="0" formula="時価評価額-為替リスク" databaseField="0"/>
    <cacheField name="ﾌｨｰﾙﾄﾞ5" numFmtId="0" formula="時価評価額-為替リスク金額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4">
  <r>
    <m/>
    <d v="2022-06-01T00:00:00"/>
    <n v="1"/>
    <x v="0"/>
    <m/>
    <m/>
    <s v="未登録・現金など(手動)"/>
    <m/>
    <m/>
    <m/>
    <m/>
    <m/>
    <m/>
    <m/>
    <m/>
    <m/>
    <m/>
    <m/>
    <m/>
    <m/>
    <m/>
    <m/>
    <m/>
    <m/>
    <m/>
    <m/>
    <s v="現金等"/>
    <m/>
    <s v="預金・現金・暗号資産"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2"/>
    <x v="0"/>
    <m/>
    <m/>
    <s v="合計："/>
    <m/>
    <m/>
    <m/>
    <m/>
    <m/>
    <m/>
    <m/>
    <m/>
    <m/>
    <m/>
    <m/>
    <m/>
    <m/>
    <m/>
    <m/>
    <m/>
    <m/>
    <m/>
    <m/>
    <s v="現金等"/>
    <m/>
    <m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3"/>
    <x v="0"/>
    <m/>
    <m/>
    <s v="種類・名称"/>
    <s v="残高"/>
    <s v="保有金融機関"/>
    <m/>
    <m/>
    <m/>
    <m/>
    <m/>
    <m/>
    <m/>
    <m/>
    <m/>
    <m/>
    <m/>
    <m/>
    <m/>
    <m/>
    <m/>
    <m/>
    <m/>
    <s v="現金等"/>
    <m/>
    <s v="種類・名称"/>
    <s v="種類・名称"/>
    <m/>
    <m/>
    <m/>
    <s v="残高"/>
    <m/>
    <m/>
    <m/>
    <s v="保有金融機関"/>
    <m/>
    <m/>
    <m/>
    <m/>
    <m/>
    <m/>
    <m/>
    <m/>
    <m/>
    <x v="0"/>
    <m/>
    <m/>
    <m/>
    <m/>
    <m/>
    <x v="0"/>
    <m/>
    <m/>
    <m/>
    <m/>
  </r>
  <r>
    <m/>
    <d v="2022-06-01T00:00:00"/>
    <n v="4"/>
    <x v="0"/>
    <m/>
    <s v="●手動・入力"/>
    <m/>
    <m/>
    <m/>
    <s v="※「残高」欄の金額の末尾には「円」を付けることを忘れない！"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5"/>
    <x v="0"/>
    <m/>
    <m/>
    <m/>
    <m/>
    <m/>
    <s v="※「保有金融機関」欄には名義が分かるようにする。"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6"/>
    <x v="0"/>
    <m/>
    <m/>
    <m/>
    <m/>
    <m/>
    <s v="※　新たな名称は、コード表に入力すること"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7"/>
    <x v="0"/>
    <m/>
    <m/>
    <s v="預金・現金・暗号資産"/>
    <m/>
    <m/>
    <m/>
    <m/>
    <m/>
    <m/>
    <m/>
    <m/>
    <m/>
    <m/>
    <m/>
    <m/>
    <m/>
    <m/>
    <m/>
    <m/>
    <m/>
    <m/>
    <m/>
    <s v="現金等"/>
    <m/>
    <s v="預金・現金・暗号資産"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8"/>
    <x v="0"/>
    <m/>
    <m/>
    <s v="合計："/>
    <m/>
    <m/>
    <m/>
    <m/>
    <m/>
    <m/>
    <m/>
    <m/>
    <m/>
    <m/>
    <m/>
    <m/>
    <m/>
    <m/>
    <m/>
    <m/>
    <m/>
    <m/>
    <m/>
    <s v="現金等"/>
    <m/>
    <m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9"/>
    <x v="0"/>
    <m/>
    <m/>
    <s v="種類・名称"/>
    <s v="残高"/>
    <s v="保有金融機関"/>
    <m/>
    <m/>
    <m/>
    <m/>
    <m/>
    <m/>
    <m/>
    <m/>
    <m/>
    <m/>
    <m/>
    <m/>
    <m/>
    <m/>
    <m/>
    <m/>
    <m/>
    <s v="現金等"/>
    <m/>
    <s v="種類・名称"/>
    <s v="種類・名称"/>
    <m/>
    <m/>
    <m/>
    <s v="残高"/>
    <m/>
    <m/>
    <m/>
    <s v="保有金融機関"/>
    <m/>
    <m/>
    <m/>
    <m/>
    <m/>
    <m/>
    <m/>
    <m/>
    <m/>
    <x v="0"/>
    <m/>
    <m/>
    <m/>
    <m/>
    <m/>
    <x v="0"/>
    <m/>
    <m/>
    <m/>
    <m/>
  </r>
  <r>
    <m/>
    <d v="2022-06-01T00:00:00"/>
    <n v="10"/>
    <x v="0"/>
    <m/>
    <s v="●ここにコピペ→"/>
    <s v="代表口座 - 円普通"/>
    <s v="18,158円"/>
    <s v="00-PP 住信SBIネット銀行"/>
    <m/>
    <m/>
    <m/>
    <m/>
    <m/>
    <m/>
    <m/>
    <m/>
    <m/>
    <m/>
    <m/>
    <m/>
    <m/>
    <m/>
    <m/>
    <m/>
    <m/>
    <s v="現金等"/>
    <m/>
    <s v="代表口座 - 円普通"/>
    <s v="代表口座 - 円普通"/>
    <m/>
    <m/>
    <m/>
    <n v="18158"/>
    <m/>
    <m/>
    <m/>
    <s v="00-PP 住信SBIネット銀行"/>
    <m/>
    <m/>
    <m/>
    <m/>
    <m/>
    <m/>
    <m/>
    <m/>
    <m/>
    <x v="2"/>
    <s v="2現金"/>
    <s v="現預金"/>
    <s v="現預金"/>
    <s v="01 日本円"/>
    <s v="リスク・なし"/>
    <x v="2"/>
    <n v="0"/>
    <n v="0"/>
    <n v="0"/>
    <n v="0"/>
  </r>
  <r>
    <m/>
    <d v="2022-06-01T00:00:00"/>
    <n v="11"/>
    <x v="0"/>
    <m/>
    <m/>
    <s v="SBIハイブリッド預金"/>
    <s v="74,534円"/>
    <s v="00-PP 住信SBIネット銀行"/>
    <m/>
    <m/>
    <m/>
    <m/>
    <m/>
    <m/>
    <m/>
    <m/>
    <m/>
    <m/>
    <m/>
    <m/>
    <m/>
    <m/>
    <m/>
    <m/>
    <m/>
    <s v="現金等"/>
    <m/>
    <s v="SBIハイブリッド預金"/>
    <s v="SBIハイブリッド預金"/>
    <m/>
    <m/>
    <m/>
    <n v="74534"/>
    <m/>
    <m/>
    <m/>
    <s v="00-PP 住信SBIネット銀行"/>
    <m/>
    <m/>
    <m/>
    <m/>
    <m/>
    <m/>
    <m/>
    <m/>
    <m/>
    <x v="2"/>
    <s v="2現金"/>
    <s v="現預金"/>
    <s v="現預金"/>
    <s v="01 日本円"/>
    <s v="リスク・なし"/>
    <x v="2"/>
    <n v="0"/>
    <n v="0"/>
    <n v="0"/>
    <n v="0"/>
  </r>
  <r>
    <m/>
    <d v="2022-06-01T00:00:00"/>
    <n v="12"/>
    <x v="0"/>
    <m/>
    <m/>
    <s v="SBIハイブリッド預金"/>
    <s v="259,072円"/>
    <s v="01-MM 住信SBIネット銀行"/>
    <m/>
    <m/>
    <m/>
    <m/>
    <m/>
    <m/>
    <m/>
    <m/>
    <m/>
    <m/>
    <m/>
    <m/>
    <m/>
    <m/>
    <m/>
    <m/>
    <m/>
    <s v="現金等"/>
    <m/>
    <s v="SBIハイブリッド預金"/>
    <s v="SBIハイブリッド預金"/>
    <m/>
    <m/>
    <m/>
    <n v="259072"/>
    <m/>
    <m/>
    <m/>
    <s v="01-MM 住信SBIネット銀行"/>
    <m/>
    <m/>
    <m/>
    <m/>
    <m/>
    <m/>
    <m/>
    <m/>
    <m/>
    <x v="2"/>
    <s v="2現金"/>
    <s v="現預金"/>
    <s v="現預金"/>
    <s v="01 日本円"/>
    <s v="リスク・なし"/>
    <x v="2"/>
    <n v="0"/>
    <n v="0"/>
    <n v="0"/>
    <n v="0"/>
  </r>
  <r>
    <m/>
    <d v="2022-06-01T00:00:00"/>
    <n v="13"/>
    <x v="0"/>
    <m/>
    <m/>
    <s v="代表口座 - 円普通"/>
    <s v="1,000,000円"/>
    <s v="02-A子 住信SBIネット銀行"/>
    <m/>
    <m/>
    <m/>
    <m/>
    <m/>
    <m/>
    <m/>
    <m/>
    <m/>
    <m/>
    <m/>
    <m/>
    <m/>
    <m/>
    <m/>
    <m/>
    <m/>
    <s v="現金等"/>
    <m/>
    <s v="代表口座 - 円普通"/>
    <s v="代表口座 - 円普通"/>
    <m/>
    <m/>
    <m/>
    <n v="1000000"/>
    <m/>
    <m/>
    <m/>
    <s v="02-A子 住信SBIネット銀行"/>
    <m/>
    <m/>
    <m/>
    <m/>
    <m/>
    <m/>
    <m/>
    <m/>
    <m/>
    <x v="2"/>
    <s v="2現金"/>
    <s v="現預金"/>
    <s v="現預金"/>
    <s v="01 日本円"/>
    <s v="リスク・なし"/>
    <x v="2"/>
    <n v="0"/>
    <n v="0"/>
    <n v="0"/>
    <n v="0"/>
  </r>
  <r>
    <m/>
    <d v="2022-06-01T00:00:00"/>
    <n v="14"/>
    <x v="0"/>
    <m/>
    <m/>
    <s v="SBIハイブリッド預金"/>
    <s v="393,679円"/>
    <s v="02-A子 住信SBIネット銀行"/>
    <m/>
    <m/>
    <m/>
    <m/>
    <m/>
    <m/>
    <m/>
    <m/>
    <m/>
    <m/>
    <m/>
    <m/>
    <m/>
    <m/>
    <m/>
    <m/>
    <m/>
    <s v="現金等"/>
    <m/>
    <s v="SBIハイブリッド預金"/>
    <s v="SBIハイブリッド預金"/>
    <m/>
    <m/>
    <m/>
    <n v="393679"/>
    <m/>
    <m/>
    <m/>
    <s v="02-A子 住信SBIネット銀行"/>
    <m/>
    <m/>
    <m/>
    <m/>
    <m/>
    <m/>
    <m/>
    <m/>
    <m/>
    <x v="2"/>
    <s v="2現金"/>
    <s v="現預金"/>
    <s v="現預金"/>
    <s v="01 日本円"/>
    <s v="リスク・なし"/>
    <x v="2"/>
    <n v="0"/>
    <n v="0"/>
    <n v="0"/>
    <n v="0"/>
  </r>
  <r>
    <m/>
    <d v="2022-06-01T00:00:00"/>
    <n v="15"/>
    <x v="0"/>
    <m/>
    <m/>
    <s v="円預金(普通預金)"/>
    <s v="491,980円"/>
    <s v="00-PP 楽天銀行"/>
    <m/>
    <m/>
    <m/>
    <m/>
    <m/>
    <m/>
    <m/>
    <m/>
    <m/>
    <m/>
    <m/>
    <m/>
    <m/>
    <m/>
    <m/>
    <m/>
    <m/>
    <s v="現金等"/>
    <m/>
    <s v="円預金(普通預金)"/>
    <s v="円預金(普通預金)"/>
    <m/>
    <m/>
    <m/>
    <n v="491980"/>
    <m/>
    <m/>
    <m/>
    <s v="00-PP 楽天銀行"/>
    <m/>
    <m/>
    <m/>
    <m/>
    <m/>
    <m/>
    <m/>
    <m/>
    <m/>
    <x v="2"/>
    <s v="2現金"/>
    <s v="現預金"/>
    <s v="現預金"/>
    <s v="01 日本円"/>
    <s v="リスク・なし"/>
    <x v="2"/>
    <n v="0"/>
    <n v="0"/>
    <n v="0"/>
    <n v="0"/>
  </r>
  <r>
    <m/>
    <d v="2022-06-01T00:00:00"/>
    <n v="16"/>
    <x v="0"/>
    <m/>
    <m/>
    <s v="円預金(普通預金)"/>
    <s v="1,640,584円"/>
    <s v="02-A子 楽天銀行"/>
    <m/>
    <m/>
    <m/>
    <m/>
    <m/>
    <m/>
    <m/>
    <m/>
    <m/>
    <m/>
    <m/>
    <m/>
    <m/>
    <m/>
    <m/>
    <m/>
    <m/>
    <s v="現金等"/>
    <m/>
    <s v="円預金(普通預金)"/>
    <s v="円預金(普通預金)"/>
    <m/>
    <m/>
    <m/>
    <n v="1640584"/>
    <m/>
    <m/>
    <m/>
    <s v="02-A子 楽天銀行"/>
    <m/>
    <m/>
    <m/>
    <m/>
    <m/>
    <m/>
    <m/>
    <m/>
    <m/>
    <x v="2"/>
    <s v="2現金"/>
    <s v="現預金"/>
    <s v="現預金"/>
    <s v="01 日本円"/>
    <s v="リスク・なし"/>
    <x v="2"/>
    <n v="0"/>
    <n v="0"/>
    <n v="0"/>
    <n v="0"/>
  </r>
  <r>
    <m/>
    <d v="2022-06-01T00:00:00"/>
    <n v="17"/>
    <x v="0"/>
    <m/>
    <m/>
    <s v="代表口座 - 南アランド普通"/>
    <s v="19円"/>
    <s v="00-PP 住信SBIネット銀行"/>
    <m/>
    <m/>
    <m/>
    <m/>
    <m/>
    <m/>
    <m/>
    <m/>
    <m/>
    <m/>
    <m/>
    <m/>
    <m/>
    <m/>
    <m/>
    <m/>
    <m/>
    <s v="現金等"/>
    <m/>
    <s v="代表口座 - 南アランド普通"/>
    <s v="代表口座 - 南アランド普通"/>
    <m/>
    <m/>
    <m/>
    <n v="19"/>
    <m/>
    <m/>
    <m/>
    <s v="00-PP 住信SBIネット銀行"/>
    <m/>
    <m/>
    <m/>
    <m/>
    <m/>
    <m/>
    <m/>
    <m/>
    <m/>
    <x v="2"/>
    <s v="2現金"/>
    <s v="現預金"/>
    <s v="現預金"/>
    <s v="90 その他（円換算）"/>
    <s v="リスク・有"/>
    <x v="2"/>
    <n v="1"/>
    <n v="0"/>
    <n v="19"/>
    <n v="0"/>
  </r>
  <r>
    <m/>
    <d v="2022-06-01T00:00:00"/>
    <n v="18"/>
    <x v="0"/>
    <m/>
    <m/>
    <s v="代表口座 - 南アランド普通"/>
    <s v="9円"/>
    <s v="02-A子 住信SBIネット銀行"/>
    <m/>
    <m/>
    <m/>
    <m/>
    <m/>
    <m/>
    <m/>
    <m/>
    <m/>
    <m/>
    <m/>
    <m/>
    <m/>
    <m/>
    <m/>
    <m/>
    <m/>
    <s v="現金等"/>
    <m/>
    <s v="代表口座 - 南アランド普通"/>
    <s v="代表口座 - 南アランド普通"/>
    <m/>
    <m/>
    <m/>
    <n v="9"/>
    <m/>
    <m/>
    <m/>
    <s v="02-A子 住信SBIネット銀行"/>
    <m/>
    <m/>
    <m/>
    <m/>
    <m/>
    <m/>
    <m/>
    <m/>
    <m/>
    <x v="2"/>
    <s v="2現金"/>
    <s v="現預金"/>
    <s v="現預金"/>
    <s v="90 その他（円換算）"/>
    <s v="リスク・有"/>
    <x v="2"/>
    <n v="1"/>
    <n v="0"/>
    <n v="9"/>
    <n v="0"/>
  </r>
  <r>
    <m/>
    <d v="2022-06-01T00:00:00"/>
    <n v="19"/>
    <x v="0"/>
    <m/>
    <m/>
    <s v="米ドル 現金"/>
    <s v="2,985,382円"/>
    <s v="00-PP SBI証券"/>
    <m/>
    <m/>
    <m/>
    <m/>
    <m/>
    <m/>
    <m/>
    <m/>
    <m/>
    <m/>
    <m/>
    <m/>
    <m/>
    <m/>
    <m/>
    <m/>
    <m/>
    <s v="現金等"/>
    <m/>
    <s v="米ドル 現金"/>
    <s v="米ドル 現金"/>
    <m/>
    <m/>
    <m/>
    <n v="2985382"/>
    <m/>
    <m/>
    <m/>
    <s v="00-PP SBI証券"/>
    <m/>
    <m/>
    <m/>
    <m/>
    <m/>
    <m/>
    <m/>
    <m/>
    <m/>
    <x v="2"/>
    <s v="2現金"/>
    <s v="現預金"/>
    <s v="現預金"/>
    <s v="02 米ドル（円換算）"/>
    <s v="リスク・有"/>
    <x v="2"/>
    <n v="1"/>
    <n v="0"/>
    <n v="2985382"/>
    <n v="0"/>
  </r>
  <r>
    <m/>
    <d v="2022-06-01T00:00:00"/>
    <n v="20"/>
    <x v="0"/>
    <m/>
    <m/>
    <s v="米ドル 現金"/>
    <s v="389,971円"/>
    <s v="01-MM SBI証券"/>
    <m/>
    <m/>
    <m/>
    <m/>
    <m/>
    <m/>
    <m/>
    <m/>
    <m/>
    <m/>
    <m/>
    <m/>
    <m/>
    <m/>
    <m/>
    <m/>
    <m/>
    <s v="現金等"/>
    <m/>
    <s v="米ドル 現金"/>
    <s v="米ドル 現金"/>
    <m/>
    <m/>
    <m/>
    <n v="389971"/>
    <m/>
    <m/>
    <m/>
    <s v="01-MM SBI証券"/>
    <m/>
    <m/>
    <m/>
    <m/>
    <m/>
    <m/>
    <m/>
    <m/>
    <m/>
    <x v="2"/>
    <s v="2現金"/>
    <s v="現預金"/>
    <s v="現預金"/>
    <s v="02 米ドル（円換算）"/>
    <s v="リスク・有"/>
    <x v="2"/>
    <n v="1"/>
    <n v="0"/>
    <n v="389971"/>
    <n v="0"/>
  </r>
  <r>
    <m/>
    <d v="2022-06-01T00:00:00"/>
    <n v="21"/>
    <x v="0"/>
    <m/>
    <m/>
    <s v="米ドル 現金"/>
    <s v="2,421,494円"/>
    <s v="02-A子 SBI証券"/>
    <m/>
    <m/>
    <m/>
    <m/>
    <m/>
    <m/>
    <m/>
    <m/>
    <m/>
    <m/>
    <m/>
    <m/>
    <m/>
    <m/>
    <m/>
    <m/>
    <m/>
    <s v="現金等"/>
    <m/>
    <s v="米ドル 現金"/>
    <s v="米ドル 現金"/>
    <m/>
    <m/>
    <m/>
    <n v="2421494"/>
    <m/>
    <m/>
    <m/>
    <s v="02-A子 SBI証券"/>
    <m/>
    <m/>
    <m/>
    <m/>
    <m/>
    <m/>
    <m/>
    <m/>
    <m/>
    <x v="2"/>
    <s v="2現金"/>
    <s v="現預金"/>
    <s v="現預金"/>
    <s v="02 米ドル（円換算）"/>
    <s v="リスク・有"/>
    <x v="2"/>
    <n v="1"/>
    <n v="0"/>
    <n v="2421494"/>
    <n v="0"/>
  </r>
  <r>
    <m/>
    <d v="2022-06-01T00:00:00"/>
    <n v="22"/>
    <x v="0"/>
    <m/>
    <m/>
    <s v="香港ドル 現金"/>
    <s v="8,637円"/>
    <s v="02-A子 SBI証券"/>
    <m/>
    <m/>
    <m/>
    <m/>
    <m/>
    <m/>
    <m/>
    <m/>
    <m/>
    <m/>
    <m/>
    <m/>
    <m/>
    <m/>
    <m/>
    <m/>
    <m/>
    <s v="現金等"/>
    <m/>
    <s v="香港ドル 現金"/>
    <s v="香港ドル 現金"/>
    <m/>
    <m/>
    <m/>
    <n v="8637"/>
    <m/>
    <m/>
    <m/>
    <s v="02-A子 SBI証券"/>
    <m/>
    <m/>
    <m/>
    <m/>
    <m/>
    <m/>
    <m/>
    <m/>
    <m/>
    <x v="2"/>
    <s v="2現金"/>
    <s v="現預金"/>
    <s v="現預金"/>
    <s v="03 香港ドル(円換算）"/>
    <s v="リスク・有"/>
    <x v="2"/>
    <n v="1"/>
    <n v="0"/>
    <n v="8637"/>
    <n v="0"/>
  </r>
  <r>
    <m/>
    <d v="2022-06-01T00:00:00"/>
    <n v="23"/>
    <x v="0"/>
    <m/>
    <m/>
    <s v="米ドル"/>
    <s v="1,290,525円"/>
    <s v="00-PP 楽天証券"/>
    <m/>
    <m/>
    <m/>
    <m/>
    <m/>
    <m/>
    <m/>
    <m/>
    <m/>
    <m/>
    <m/>
    <m/>
    <m/>
    <m/>
    <m/>
    <m/>
    <m/>
    <s v="現金等"/>
    <m/>
    <s v="米ドル"/>
    <s v="米ドル"/>
    <m/>
    <m/>
    <m/>
    <n v="1290525"/>
    <m/>
    <m/>
    <m/>
    <s v="00-PP 楽天証券"/>
    <m/>
    <m/>
    <m/>
    <m/>
    <m/>
    <m/>
    <m/>
    <m/>
    <m/>
    <x v="2"/>
    <s v="2現金"/>
    <s v="預り金"/>
    <s v="預り金"/>
    <s v="02 米ドル（円換算）"/>
    <s v="リスク・有"/>
    <x v="2"/>
    <n v="1"/>
    <n v="0"/>
    <n v="1290525"/>
    <n v="0"/>
  </r>
  <r>
    <m/>
    <d v="2022-06-01T00:00:00"/>
    <n v="24"/>
    <x v="0"/>
    <m/>
    <m/>
    <s v="米ドル"/>
    <s v="320,988円"/>
    <s v="02-A子 楽天証券"/>
    <m/>
    <m/>
    <m/>
    <m/>
    <m/>
    <m/>
    <m/>
    <m/>
    <m/>
    <m/>
    <m/>
    <m/>
    <m/>
    <m/>
    <m/>
    <m/>
    <m/>
    <s v="現金等"/>
    <m/>
    <s v="米ドル"/>
    <s v="米ドル"/>
    <m/>
    <m/>
    <m/>
    <n v="320988"/>
    <m/>
    <m/>
    <m/>
    <s v="02-A子 楽天証券"/>
    <m/>
    <m/>
    <m/>
    <m/>
    <m/>
    <m/>
    <m/>
    <m/>
    <m/>
    <x v="2"/>
    <s v="2現金"/>
    <s v="預り金"/>
    <s v="預り金"/>
    <s v="02 米ドル（円換算）"/>
    <s v="リスク・有"/>
    <x v="2"/>
    <n v="1"/>
    <n v="0"/>
    <n v="320988"/>
    <n v="0"/>
  </r>
  <r>
    <m/>
    <d v="2022-06-01T00:00:00"/>
    <n v="25"/>
    <x v="0"/>
    <m/>
    <m/>
    <s v="買付可能額"/>
    <s v="324,301円"/>
    <s v="00-PP SBIネオモバイル証券"/>
    <m/>
    <m/>
    <m/>
    <m/>
    <m/>
    <m/>
    <m/>
    <m/>
    <m/>
    <m/>
    <m/>
    <m/>
    <m/>
    <m/>
    <m/>
    <m/>
    <m/>
    <s v="現金等"/>
    <m/>
    <s v="買付可能額"/>
    <s v="買付可能額"/>
    <m/>
    <m/>
    <m/>
    <n v="324301"/>
    <m/>
    <m/>
    <m/>
    <s v="00-PP SBIネオモバイル証券"/>
    <m/>
    <m/>
    <m/>
    <m/>
    <m/>
    <m/>
    <m/>
    <m/>
    <m/>
    <x v="2"/>
    <s v="2現金"/>
    <s v="現預金"/>
    <s v="現預金"/>
    <s v="01 日本円"/>
    <s v="リスク・なし"/>
    <x v="2"/>
    <n v="0"/>
    <n v="0"/>
    <n v="0"/>
    <n v="0"/>
  </r>
  <r>
    <m/>
    <d v="2022-06-01T00:00:00"/>
    <n v="26"/>
    <x v="0"/>
    <m/>
    <m/>
    <s v="預り金"/>
    <s v="179,306円"/>
    <s v="00-PP 楽天証券"/>
    <m/>
    <m/>
    <m/>
    <m/>
    <m/>
    <m/>
    <m/>
    <m/>
    <m/>
    <m/>
    <m/>
    <m/>
    <m/>
    <m/>
    <m/>
    <m/>
    <m/>
    <s v="現金等"/>
    <m/>
    <s v="預り金"/>
    <s v="預り金"/>
    <m/>
    <m/>
    <m/>
    <n v="179306"/>
    <m/>
    <m/>
    <m/>
    <s v="00-PP 楽天証券"/>
    <m/>
    <m/>
    <m/>
    <m/>
    <m/>
    <m/>
    <m/>
    <m/>
    <m/>
    <x v="2"/>
    <s v="2現金"/>
    <s v="預り金"/>
    <s v="預り金"/>
    <s v="01 日本円"/>
    <s v="リスク・なし"/>
    <x v="2"/>
    <n v="0"/>
    <n v="0"/>
    <n v="0"/>
    <n v="0"/>
  </r>
  <r>
    <m/>
    <d v="2022-06-01T00:00:00"/>
    <n v="27"/>
    <x v="0"/>
    <m/>
    <m/>
    <s v="預り金"/>
    <s v="1,000円"/>
    <s v="02-A子 楽天証券"/>
    <m/>
    <m/>
    <m/>
    <m/>
    <m/>
    <m/>
    <m/>
    <m/>
    <m/>
    <m/>
    <m/>
    <m/>
    <m/>
    <m/>
    <m/>
    <m/>
    <m/>
    <s v="現金等"/>
    <m/>
    <s v="預り金"/>
    <s v="預り金"/>
    <m/>
    <m/>
    <m/>
    <n v="1000"/>
    <m/>
    <m/>
    <m/>
    <s v="02-A子 楽天証券"/>
    <m/>
    <m/>
    <m/>
    <m/>
    <m/>
    <m/>
    <m/>
    <m/>
    <m/>
    <x v="2"/>
    <s v="2現金"/>
    <s v="預り金"/>
    <s v="預り金"/>
    <s v="01 日本円"/>
    <s v="リスク・なし"/>
    <x v="2"/>
    <n v="0"/>
    <n v="0"/>
    <n v="0"/>
    <n v="0"/>
  </r>
  <r>
    <m/>
    <d v="2022-06-01T00:00:00"/>
    <n v="28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9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0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1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2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3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4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5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6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7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8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39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40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41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42"/>
    <x v="0"/>
    <m/>
    <m/>
    <m/>
    <m/>
    <m/>
    <m/>
    <m/>
    <m/>
    <m/>
    <m/>
    <m/>
    <m/>
    <m/>
    <m/>
    <m/>
    <m/>
    <m/>
    <m/>
    <m/>
    <m/>
    <m/>
    <m/>
    <s v="現金等"/>
    <m/>
    <n v="0"/>
    <n v="0"/>
    <m/>
    <m/>
    <m/>
    <s v=""/>
    <m/>
    <m/>
    <m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43"/>
    <x v="0"/>
    <m/>
    <m/>
    <s v="株式（現物）"/>
    <m/>
    <m/>
    <m/>
    <m/>
    <m/>
    <m/>
    <m/>
    <m/>
    <m/>
    <m/>
    <m/>
    <m/>
    <m/>
    <m/>
    <m/>
    <m/>
    <m/>
    <m/>
    <m/>
    <s v="現物"/>
    <m/>
    <s v="株式（現物）"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44"/>
    <x v="0"/>
    <m/>
    <m/>
    <s v="合計："/>
    <m/>
    <m/>
    <m/>
    <m/>
    <m/>
    <m/>
    <m/>
    <m/>
    <m/>
    <m/>
    <m/>
    <m/>
    <m/>
    <m/>
    <m/>
    <m/>
    <m/>
    <m/>
    <m/>
    <s v="現物"/>
    <m/>
    <m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45"/>
    <x v="0"/>
    <m/>
    <m/>
    <s v="銘柄コード"/>
    <s v="銘柄名"/>
    <s v="保有数"/>
    <s v="平均取得単価"/>
    <s v="現在値"/>
    <s v="評価額"/>
    <s v="前日比"/>
    <s v="評価損益"/>
    <s v="評価損益率"/>
    <s v="保有金融機関"/>
    <m/>
    <m/>
    <m/>
    <m/>
    <m/>
    <m/>
    <m/>
    <m/>
    <m/>
    <m/>
    <s v="現物"/>
    <m/>
    <s v="銘柄コード"/>
    <s v="銘柄名"/>
    <s v="保有数"/>
    <s v="平均取得単価"/>
    <s v="現在値"/>
    <s v="評価額"/>
    <s v="前日比"/>
    <s v="評価損益"/>
    <s v="評価損益率"/>
    <s v="保有金融機関"/>
    <m/>
    <m/>
    <m/>
    <m/>
    <m/>
    <m/>
    <m/>
    <m/>
    <m/>
    <x v="0"/>
    <m/>
    <m/>
    <m/>
    <m/>
    <m/>
    <x v="0"/>
    <m/>
    <m/>
    <m/>
    <m/>
  </r>
  <r>
    <m/>
    <d v="2022-06-01T00:00:00"/>
    <n v="46"/>
    <x v="0"/>
    <m/>
    <m/>
    <m/>
    <m/>
    <m/>
    <m/>
    <m/>
    <m/>
    <m/>
    <m/>
    <m/>
    <m/>
    <m/>
    <m/>
    <m/>
    <m/>
    <m/>
    <m/>
    <m/>
    <m/>
    <m/>
    <m/>
    <s v="現物"/>
    <m/>
    <m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47"/>
    <x v="0"/>
    <m/>
    <s v="●ここにコピペ→"/>
    <s v="1345"/>
    <s v="上場Jリート"/>
    <n v="25"/>
    <n v="2058"/>
    <n v="2003"/>
    <s v="50,062円"/>
    <s v="0円"/>
    <s v="-1,388円"/>
    <n v="-2.7E-2"/>
    <s v="00-PP SBI証券"/>
    <m/>
    <m/>
    <m/>
    <m/>
    <m/>
    <m/>
    <m/>
    <m/>
    <m/>
    <m/>
    <s v="現物"/>
    <m/>
    <s v="1345"/>
    <s v="上場Jリート"/>
    <n v="25"/>
    <n v="2058"/>
    <n v="2003"/>
    <n v="50062"/>
    <n v="0"/>
    <n v="-1388"/>
    <n v="-2.7E-2"/>
    <s v="00-PP SBI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50062"/>
  </r>
  <r>
    <m/>
    <d v="2022-06-01T00:00:00"/>
    <n v="48"/>
    <x v="0"/>
    <m/>
    <m/>
    <s v="1541"/>
    <s v="純プラ信"/>
    <n v="13"/>
    <n v="3710"/>
    <n v="3665"/>
    <s v="47,645円"/>
    <s v="0円"/>
    <s v="-585円"/>
    <n v="-1.21E-2"/>
    <s v="01-MM SBI証券"/>
    <m/>
    <m/>
    <m/>
    <m/>
    <m/>
    <m/>
    <m/>
    <m/>
    <m/>
    <m/>
    <s v="現物"/>
    <m/>
    <s v="1541"/>
    <s v="純プラ信"/>
    <n v="13"/>
    <n v="3710"/>
    <n v="3665"/>
    <n v="47645"/>
    <n v="0"/>
    <n v="-585"/>
    <n v="-1.21E-2"/>
    <s v="01-MM SBI証券"/>
    <m/>
    <m/>
    <m/>
    <m/>
    <m/>
    <m/>
    <m/>
    <m/>
    <m/>
    <x v="4"/>
    <s v="3貴金属"/>
    <s v="プラチナ"/>
    <s v="国内・プラチナ"/>
    <s v="01 日本円"/>
    <s v="リスク・なし"/>
    <x v="2"/>
    <n v="0"/>
    <n v="0"/>
    <n v="0"/>
    <n v="0"/>
  </r>
  <r>
    <m/>
    <d v="2022-06-01T00:00:00"/>
    <n v="49"/>
    <x v="0"/>
    <m/>
    <m/>
    <s v="9020"/>
    <s v="JR東"/>
    <n v="9"/>
    <n v="7749"/>
    <n v="6656"/>
    <s v="59,904円"/>
    <s v="0円"/>
    <s v="-9,837円"/>
    <n v="-0.1411"/>
    <s v="01-MM SBI証券"/>
    <m/>
    <m/>
    <m/>
    <m/>
    <m/>
    <m/>
    <m/>
    <m/>
    <m/>
    <m/>
    <s v="現物"/>
    <m/>
    <s v="9020"/>
    <s v="JR東"/>
    <n v="9"/>
    <n v="7749"/>
    <n v="6656"/>
    <n v="59904"/>
    <n v="0"/>
    <n v="-9837"/>
    <n v="-0.1411"/>
    <s v="01-MM SBI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59904"/>
  </r>
  <r>
    <m/>
    <d v="2022-06-01T00:00:00"/>
    <n v="50"/>
    <x v="0"/>
    <m/>
    <m/>
    <s v="9021"/>
    <s v="JR西"/>
    <n v="10"/>
    <n v="6343"/>
    <n v="4812"/>
    <s v="48,120円"/>
    <s v="0円"/>
    <s v="-15,310円"/>
    <n v="-0.2414"/>
    <s v="01-MM SBI証券"/>
    <m/>
    <m/>
    <m/>
    <m/>
    <m/>
    <m/>
    <m/>
    <m/>
    <m/>
    <m/>
    <s v="現物"/>
    <m/>
    <s v="9021"/>
    <s v="JR西"/>
    <n v="10"/>
    <n v="6343"/>
    <n v="4812"/>
    <n v="48120"/>
    <n v="0"/>
    <n v="-15310"/>
    <n v="-0.2414"/>
    <s v="01-MM SBI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48120"/>
  </r>
  <r>
    <m/>
    <d v="2022-06-01T00:00:00"/>
    <n v="51"/>
    <x v="0"/>
    <m/>
    <m/>
    <s v="9022"/>
    <s v="JR東海"/>
    <n v="5"/>
    <n v="16881"/>
    <n v="16590"/>
    <s v="82,950円"/>
    <s v="0円"/>
    <s v="-1,455円"/>
    <n v="-1.72E-2"/>
    <s v="01-MM SBI証券"/>
    <m/>
    <m/>
    <m/>
    <m/>
    <m/>
    <m/>
    <m/>
    <m/>
    <m/>
    <m/>
    <s v="現物"/>
    <m/>
    <s v="9022"/>
    <s v="JR東海"/>
    <n v="5"/>
    <n v="16881"/>
    <n v="16590"/>
    <n v="82950"/>
    <n v="0"/>
    <n v="-1455"/>
    <n v="-1.72E-2"/>
    <s v="01-MM SBI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82950"/>
  </r>
  <r>
    <m/>
    <d v="2022-06-01T00:00:00"/>
    <n v="52"/>
    <x v="0"/>
    <m/>
    <m/>
    <s v="9142"/>
    <s v="JR九州"/>
    <n v="23"/>
    <n v="2548"/>
    <n v="2594"/>
    <s v="59,662円"/>
    <s v="0円"/>
    <s v="1,058円"/>
    <n v="1.8100000000000002E-2"/>
    <s v="01-MM SBI証券"/>
    <m/>
    <m/>
    <m/>
    <m/>
    <m/>
    <m/>
    <m/>
    <m/>
    <m/>
    <m/>
    <s v="現物"/>
    <m/>
    <s v="9142"/>
    <s v="JR九州"/>
    <n v="23"/>
    <n v="2548"/>
    <n v="2594"/>
    <n v="59662"/>
    <n v="0"/>
    <n v="1058"/>
    <n v="1.8100000000000002E-2"/>
    <s v="01-MM SBI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59662"/>
  </r>
  <r>
    <m/>
    <d v="2022-06-01T00:00:00"/>
    <n v="53"/>
    <x v="0"/>
    <m/>
    <m/>
    <s v="9201"/>
    <s v="JAL"/>
    <n v="19"/>
    <n v="2266"/>
    <n v="2261"/>
    <s v="42,959円"/>
    <s v="0円"/>
    <s v="-95円"/>
    <n v="-2.2000000000000001E-3"/>
    <s v="01-MM SBI証券"/>
    <m/>
    <m/>
    <m/>
    <m/>
    <m/>
    <m/>
    <m/>
    <m/>
    <m/>
    <m/>
    <s v="現物"/>
    <m/>
    <s v="9201"/>
    <s v="JAL"/>
    <n v="19"/>
    <n v="2266"/>
    <n v="2261"/>
    <n v="42959"/>
    <n v="0"/>
    <n v="-95"/>
    <n v="-2.2000000000000001E-3"/>
    <s v="01-MM SBI証券"/>
    <m/>
    <m/>
    <m/>
    <m/>
    <m/>
    <m/>
    <m/>
    <m/>
    <m/>
    <x v="3"/>
    <s v="1株式"/>
    <s v="観光"/>
    <s v="航空"/>
    <s v="01 日本円"/>
    <s v="リスク・なし"/>
    <x v="3"/>
    <n v="0"/>
    <n v="1"/>
    <n v="0"/>
    <n v="42959"/>
  </r>
  <r>
    <m/>
    <d v="2022-06-01T00:00:00"/>
    <n v="54"/>
    <x v="0"/>
    <m/>
    <m/>
    <s v="9202"/>
    <s v="ANA"/>
    <n v="22"/>
    <n v="2418"/>
    <n v="2507"/>
    <s v="55,143円"/>
    <s v="0円"/>
    <s v="1,947円"/>
    <n v="3.6600000000000001E-2"/>
    <s v="01-MM SBI証券"/>
    <m/>
    <m/>
    <m/>
    <m/>
    <m/>
    <m/>
    <m/>
    <m/>
    <m/>
    <m/>
    <s v="現物"/>
    <m/>
    <s v="9202"/>
    <s v="ANA"/>
    <n v="22"/>
    <n v="2418"/>
    <n v="2507"/>
    <n v="55143"/>
    <n v="0"/>
    <n v="1947"/>
    <n v="3.6600000000000001E-2"/>
    <s v="01-MM SBI証券"/>
    <m/>
    <m/>
    <m/>
    <m/>
    <m/>
    <m/>
    <m/>
    <m/>
    <m/>
    <x v="3"/>
    <s v="1株式"/>
    <s v="観光"/>
    <s v="航空"/>
    <s v="01 日本円"/>
    <s v="リスク・なし"/>
    <x v="3"/>
    <n v="0"/>
    <n v="1"/>
    <n v="0"/>
    <n v="55143"/>
  </r>
  <r>
    <m/>
    <d v="2022-06-01T00:00:00"/>
    <n v="55"/>
    <x v="0"/>
    <m/>
    <m/>
    <s v="9020"/>
    <s v="JR東"/>
    <n v="10"/>
    <n v="6612"/>
    <n v="6656"/>
    <s v="66,560円"/>
    <s v="0円"/>
    <s v="440円"/>
    <n v="6.7000000000000002E-3"/>
    <s v="02-A子 SBI証券"/>
    <m/>
    <m/>
    <m/>
    <m/>
    <m/>
    <m/>
    <m/>
    <m/>
    <m/>
    <m/>
    <s v="現物"/>
    <m/>
    <s v="9020"/>
    <s v="JR東"/>
    <n v="10"/>
    <n v="6612"/>
    <n v="6656"/>
    <n v="66560"/>
    <n v="0"/>
    <n v="440"/>
    <n v="6.7000000000000002E-3"/>
    <s v="02-A子 SBI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66560"/>
  </r>
  <r>
    <m/>
    <d v="2022-06-01T00:00:00"/>
    <n v="56"/>
    <x v="0"/>
    <m/>
    <m/>
    <s v="9021"/>
    <s v="JR西"/>
    <n v="8"/>
    <n v="5263"/>
    <n v="4812"/>
    <s v="38,496円"/>
    <s v="0円"/>
    <s v="-3,608円"/>
    <n v="-8.5699999999999998E-2"/>
    <s v="02-A子 SBI証券"/>
    <m/>
    <m/>
    <m/>
    <m/>
    <m/>
    <m/>
    <m/>
    <m/>
    <m/>
    <m/>
    <s v="現物"/>
    <m/>
    <s v="9021"/>
    <s v="JR西"/>
    <n v="8"/>
    <n v="5263"/>
    <n v="4812"/>
    <n v="38496"/>
    <n v="0"/>
    <n v="-3608"/>
    <n v="-8.5699999999999998E-2"/>
    <s v="02-A子 SBI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38496"/>
  </r>
  <r>
    <m/>
    <d v="2022-06-01T00:00:00"/>
    <n v="57"/>
    <x v="0"/>
    <m/>
    <m/>
    <s v="9022"/>
    <s v="JR東海"/>
    <n v="7"/>
    <n v="15656"/>
    <n v="16590"/>
    <s v="116,130円"/>
    <s v="0円"/>
    <s v="6,538円"/>
    <n v="5.9700000000000003E-2"/>
    <s v="02-A子 SBI証券"/>
    <m/>
    <m/>
    <m/>
    <m/>
    <m/>
    <m/>
    <m/>
    <m/>
    <m/>
    <m/>
    <s v="現物"/>
    <m/>
    <s v="9022"/>
    <s v="JR東海"/>
    <n v="7"/>
    <n v="15656"/>
    <n v="16590"/>
    <n v="116130"/>
    <n v="0"/>
    <n v="6538"/>
    <n v="5.9700000000000003E-2"/>
    <s v="02-A子 SBI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116130"/>
  </r>
  <r>
    <m/>
    <d v="2022-06-01T00:00:00"/>
    <n v="58"/>
    <x v="0"/>
    <m/>
    <m/>
    <s v="9142"/>
    <s v="JR九州"/>
    <n v="57"/>
    <n v="2385"/>
    <n v="2594"/>
    <s v="147,858円"/>
    <s v="0円"/>
    <s v="11,913円"/>
    <n v="8.7599999999999997E-2"/>
    <s v="02-A子 SBI証券"/>
    <m/>
    <m/>
    <m/>
    <m/>
    <m/>
    <m/>
    <m/>
    <m/>
    <m/>
    <m/>
    <s v="現物"/>
    <m/>
    <s v="9142"/>
    <s v="JR九州"/>
    <n v="57"/>
    <n v="2385"/>
    <n v="2594"/>
    <n v="147858"/>
    <n v="0"/>
    <n v="11913"/>
    <n v="8.7599999999999997E-2"/>
    <s v="02-A子 SBI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147858"/>
  </r>
  <r>
    <m/>
    <d v="2022-06-01T00:00:00"/>
    <n v="59"/>
    <x v="0"/>
    <m/>
    <m/>
    <s v="9201"/>
    <s v="JAL"/>
    <n v="34"/>
    <n v="2313"/>
    <n v="2261"/>
    <s v="76,874円"/>
    <s v="0円"/>
    <s v="-1,768円"/>
    <n v="-2.2499999999999999E-2"/>
    <s v="02-A子 SBI証券"/>
    <m/>
    <m/>
    <m/>
    <m/>
    <m/>
    <m/>
    <m/>
    <m/>
    <m/>
    <m/>
    <s v="現物"/>
    <m/>
    <s v="9201"/>
    <s v="JAL"/>
    <n v="34"/>
    <n v="2313"/>
    <n v="2261"/>
    <n v="76874"/>
    <n v="0"/>
    <n v="-1768"/>
    <n v="-2.2499999999999999E-2"/>
    <s v="02-A子 SBI証券"/>
    <m/>
    <m/>
    <m/>
    <m/>
    <m/>
    <m/>
    <m/>
    <m/>
    <m/>
    <x v="3"/>
    <s v="1株式"/>
    <s v="観光"/>
    <s v="航空"/>
    <s v="01 日本円"/>
    <s v="リスク・なし"/>
    <x v="3"/>
    <n v="0"/>
    <n v="1"/>
    <n v="0"/>
    <n v="76874"/>
  </r>
  <r>
    <m/>
    <d v="2022-06-01T00:00:00"/>
    <n v="60"/>
    <x v="0"/>
    <m/>
    <m/>
    <s v="9202"/>
    <s v="ANA"/>
    <n v="50"/>
    <n v="2486"/>
    <n v="2507"/>
    <s v="125,325円"/>
    <s v="0円"/>
    <s v="1,025円"/>
    <n v="8.2000000000000007E-3"/>
    <s v="02-A子 SBI証券"/>
    <m/>
    <m/>
    <m/>
    <m/>
    <m/>
    <m/>
    <m/>
    <m/>
    <m/>
    <m/>
    <s v="現物"/>
    <m/>
    <s v="9202"/>
    <s v="ANA"/>
    <n v="50"/>
    <n v="2486"/>
    <n v="2507"/>
    <n v="125325"/>
    <n v="0"/>
    <n v="1025"/>
    <n v="8.2000000000000007E-3"/>
    <s v="02-A子 SBI証券"/>
    <m/>
    <m/>
    <m/>
    <m/>
    <m/>
    <m/>
    <m/>
    <m/>
    <m/>
    <x v="3"/>
    <s v="1株式"/>
    <s v="観光"/>
    <s v="航空"/>
    <s v="01 日本円"/>
    <s v="リスク・なし"/>
    <x v="3"/>
    <n v="0"/>
    <n v="1"/>
    <n v="0"/>
    <n v="125325"/>
  </r>
  <r>
    <m/>
    <d v="2022-06-01T00:00:00"/>
    <n v="61"/>
    <x v="0"/>
    <m/>
    <m/>
    <s v="1306"/>
    <s v="NEXT FUNDS TOPIX連動型上場投信"/>
    <n v="4"/>
    <n v="1983"/>
    <n v="1980"/>
    <s v="7,918円"/>
    <s v="0円"/>
    <s v="-14円"/>
    <n v="-1.8E-3"/>
    <s v="00-PP SBIネオモバイル証券"/>
    <m/>
    <m/>
    <m/>
    <m/>
    <m/>
    <m/>
    <m/>
    <m/>
    <m/>
    <m/>
    <s v="現物"/>
    <m/>
    <s v="1306"/>
    <s v="NEXT FUNDS TOPIX連動型上場投信"/>
    <n v="4"/>
    <n v="1983"/>
    <n v="1980"/>
    <n v="7918"/>
    <n v="0"/>
    <n v="-14"/>
    <n v="-1.8E-3"/>
    <s v="00-PP SBIネオモバイル証券"/>
    <m/>
    <m/>
    <m/>
    <m/>
    <m/>
    <m/>
    <m/>
    <m/>
    <m/>
    <x v="3"/>
    <s v="1株式"/>
    <s v="指数"/>
    <s v="指数・トピックス"/>
    <s v="01 日本円"/>
    <s v="リスク・なし"/>
    <x v="3"/>
    <n v="0"/>
    <n v="1"/>
    <n v="0"/>
    <n v="7918"/>
  </r>
  <r>
    <m/>
    <d v="2022-06-01T00:00:00"/>
    <n v="62"/>
    <x v="0"/>
    <m/>
    <m/>
    <s v="1343"/>
    <s v="NEXT FUNDS 東証REIT指数連動型上場投信"/>
    <n v="30"/>
    <n v="1798"/>
    <n v="2121"/>
    <s v="63,630円"/>
    <s v="0円"/>
    <s v="9,690円"/>
    <n v="0.17960000000000001"/>
    <s v="00-PP SBIネオモバイル証券"/>
    <m/>
    <m/>
    <m/>
    <m/>
    <m/>
    <m/>
    <m/>
    <m/>
    <m/>
    <m/>
    <s v="現物"/>
    <m/>
    <s v="1343"/>
    <s v="NEXT FUNDS 東証REIT指数連動型上場投信"/>
    <n v="30"/>
    <n v="1798"/>
    <n v="2121"/>
    <n v="63630"/>
    <n v="0"/>
    <n v="9690"/>
    <n v="0.17960000000000001"/>
    <s v="00-PP SBIネオモバイル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63630"/>
  </r>
  <r>
    <m/>
    <d v="2022-06-01T00:00:00"/>
    <n v="63"/>
    <x v="0"/>
    <m/>
    <m/>
    <s v="1345"/>
    <s v="上場インデックスファンドJリート(東証REIT指数)隔月分配型"/>
    <n v="4"/>
    <n v="2071"/>
    <n v="2003"/>
    <s v="8,010円"/>
    <s v="0円"/>
    <s v="-274円"/>
    <n v="-3.3099999999999997E-2"/>
    <s v="00-PP SBIネオモバイル証券"/>
    <m/>
    <m/>
    <m/>
    <m/>
    <m/>
    <m/>
    <m/>
    <m/>
    <m/>
    <m/>
    <s v="現物"/>
    <m/>
    <s v="1345"/>
    <s v="上場インデックスファンドJリート(東証REIT指数)隔月分配型"/>
    <n v="4"/>
    <n v="2071"/>
    <n v="2003"/>
    <n v="8010"/>
    <n v="0"/>
    <n v="-274"/>
    <n v="-3.3099999999999997E-2"/>
    <s v="00-PP SBIネオモバイル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8010"/>
  </r>
  <r>
    <m/>
    <d v="2022-06-01T00:00:00"/>
    <n v="64"/>
    <x v="0"/>
    <m/>
    <m/>
    <s v="1476"/>
    <s v="iシェアーズ・コア Jリート ETF"/>
    <n v="29"/>
    <n v="1723"/>
    <n v="2038"/>
    <s v="59,102円"/>
    <s v="0円"/>
    <s v="9,135円"/>
    <n v="0.18279999999999999"/>
    <s v="00-PP SBIネオモバイル証券"/>
    <m/>
    <m/>
    <m/>
    <m/>
    <m/>
    <m/>
    <m/>
    <m/>
    <m/>
    <m/>
    <s v="現物"/>
    <m/>
    <s v="1476"/>
    <s v="iシェアーズ・コア Jリート ETF"/>
    <n v="29"/>
    <n v="1723"/>
    <n v="2038"/>
    <n v="59102"/>
    <n v="0"/>
    <n v="9135"/>
    <n v="0.18279999999999999"/>
    <s v="00-PP SBIネオモバイル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59102"/>
  </r>
  <r>
    <m/>
    <d v="2022-06-01T00:00:00"/>
    <n v="65"/>
    <x v="0"/>
    <m/>
    <m/>
    <s v="1488"/>
    <s v="ダイワ上場投信-東証REIT指数"/>
    <n v="31"/>
    <n v="1740"/>
    <n v="2045"/>
    <s v="63,395円"/>
    <s v="0円"/>
    <s v="9,455円"/>
    <n v="0.17530000000000001"/>
    <s v="00-PP SBIネオモバイル証券"/>
    <m/>
    <m/>
    <m/>
    <m/>
    <m/>
    <m/>
    <m/>
    <m/>
    <m/>
    <m/>
    <s v="現物"/>
    <m/>
    <s v="1488"/>
    <s v="ダイワ上場投信-東証REIT指数"/>
    <n v="31"/>
    <n v="1740"/>
    <n v="2045"/>
    <n v="63395"/>
    <n v="0"/>
    <n v="9455"/>
    <n v="0.17530000000000001"/>
    <s v="00-PP SBIネオモバイル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63395"/>
  </r>
  <r>
    <m/>
    <d v="2022-06-01T00:00:00"/>
    <n v="66"/>
    <x v="0"/>
    <m/>
    <m/>
    <s v="1541"/>
    <s v="純プラチナ上場信託(現物国内保管型)"/>
    <n v="14"/>
    <n v="3147"/>
    <n v="3665"/>
    <s v="51,310円"/>
    <s v="0円"/>
    <s v="7,252円"/>
    <n v="0.1646"/>
    <s v="00-PP SBIネオモバイル証券"/>
    <m/>
    <m/>
    <m/>
    <m/>
    <m/>
    <m/>
    <m/>
    <m/>
    <m/>
    <m/>
    <s v="現物"/>
    <m/>
    <s v="1541"/>
    <s v="純プラチナ上場信託(現物国内保管型)"/>
    <n v="14"/>
    <n v="3147"/>
    <n v="3665"/>
    <n v="51310"/>
    <n v="0"/>
    <n v="7252"/>
    <n v="0.1646"/>
    <s v="00-PP SBIネオモバイル証券"/>
    <m/>
    <m/>
    <m/>
    <m/>
    <m/>
    <m/>
    <m/>
    <m/>
    <m/>
    <x v="4"/>
    <s v="3貴金属"/>
    <s v="プラチナ"/>
    <s v="国内・プラチナ"/>
    <s v="01 日本円"/>
    <s v="リスク・なし"/>
    <x v="2"/>
    <n v="0"/>
    <n v="0"/>
    <n v="0"/>
    <n v="0"/>
  </r>
  <r>
    <m/>
    <d v="2022-06-01T00:00:00"/>
    <n v="67"/>
    <x v="0"/>
    <m/>
    <m/>
    <s v="1615"/>
    <s v="NEXT FUNDS 東証銀行業株価指数連動型上場投信"/>
    <n v="99"/>
    <n v="150"/>
    <n v="163"/>
    <s v="16,156円"/>
    <s v="0円"/>
    <s v="1,306円"/>
    <n v="8.7900000000000006E-2"/>
    <s v="00-PP SBIネオモバイル証券"/>
    <m/>
    <m/>
    <m/>
    <m/>
    <m/>
    <m/>
    <m/>
    <m/>
    <m/>
    <m/>
    <s v="現物"/>
    <m/>
    <s v="1615"/>
    <s v="NEXT FUNDS 東証銀行業株価指数連動型上場投信"/>
    <n v="99"/>
    <n v="150"/>
    <n v="163"/>
    <n v="16156"/>
    <n v="0"/>
    <n v="1306"/>
    <n v="8.7900000000000006E-2"/>
    <s v="00-PP SBIネオモバイル証券"/>
    <m/>
    <m/>
    <m/>
    <m/>
    <m/>
    <m/>
    <m/>
    <m/>
    <m/>
    <x v="3"/>
    <s v="1株式"/>
    <s v="金融"/>
    <s v="銀行業"/>
    <s v="01 日本円"/>
    <s v="リスク・なし"/>
    <x v="3"/>
    <n v="0"/>
    <n v="1"/>
    <n v="0"/>
    <n v="16156"/>
  </r>
  <r>
    <m/>
    <d v="2022-06-01T00:00:00"/>
    <n v="68"/>
    <x v="0"/>
    <m/>
    <m/>
    <s v="1655"/>
    <s v="iシェアーズ S&amp;P 500 米国株 ETF"/>
    <n v="50"/>
    <n v="201"/>
    <n v="362"/>
    <s v="18,085円"/>
    <s v="0円"/>
    <s v="8,035円"/>
    <n v="0.79949999999999999"/>
    <s v="00-PP SBIネオモバイル証券"/>
    <m/>
    <m/>
    <m/>
    <m/>
    <m/>
    <m/>
    <m/>
    <m/>
    <m/>
    <m/>
    <s v="現物"/>
    <m/>
    <s v="1655"/>
    <s v="iシェアーズ S&amp;P 500 米国株 ETF"/>
    <n v="50"/>
    <n v="201"/>
    <n v="362"/>
    <n v="18085"/>
    <n v="0"/>
    <n v="8035"/>
    <n v="0.79949999999999999"/>
    <s v="00-PP SBIネオモバイル証券"/>
    <m/>
    <m/>
    <m/>
    <m/>
    <m/>
    <m/>
    <m/>
    <m/>
    <m/>
    <x v="3"/>
    <s v="1株式"/>
    <s v="指数"/>
    <s v="SP500指数"/>
    <s v="01 日本円"/>
    <s v="リスク・有"/>
    <x v="3"/>
    <n v="1"/>
    <n v="1"/>
    <n v="18085"/>
    <n v="18085"/>
  </r>
  <r>
    <m/>
    <d v="2022-06-01T00:00:00"/>
    <n v="69"/>
    <x v="0"/>
    <m/>
    <m/>
    <s v="1656"/>
    <s v="iシェアーズ・コア 米国債7-10年 ETF"/>
    <n v="27"/>
    <n v="2560"/>
    <n v="2715"/>
    <s v="73,305円"/>
    <s v="0円"/>
    <s v="4,185円"/>
    <n v="6.0499999999999998E-2"/>
    <s v="00-PP SBIネオモバイル証券"/>
    <m/>
    <m/>
    <m/>
    <m/>
    <m/>
    <m/>
    <m/>
    <m/>
    <m/>
    <m/>
    <s v="現物"/>
    <m/>
    <s v="1656"/>
    <s v="iシェアーズ・コア 米国債7-10年 ETF"/>
    <n v="27"/>
    <n v="2560"/>
    <n v="2715"/>
    <n v="73305"/>
    <n v="0"/>
    <n v="4185"/>
    <n v="6.0499999999999998E-2"/>
    <s v="00-PP SBIネオモバイル証券"/>
    <m/>
    <m/>
    <m/>
    <m/>
    <m/>
    <m/>
    <m/>
    <m/>
    <m/>
    <x v="2"/>
    <s v="2米国債など"/>
    <s v="債券"/>
    <s v="米国債"/>
    <s v="01 日本円"/>
    <s v="リスク・有"/>
    <x v="2"/>
    <n v="1"/>
    <n v="0"/>
    <n v="73305"/>
    <n v="0"/>
  </r>
  <r>
    <m/>
    <d v="2022-06-01T00:00:00"/>
    <n v="70"/>
    <x v="0"/>
    <m/>
    <m/>
    <s v="1659"/>
    <s v="iシェアーズ 米国リート ETF"/>
    <n v="17"/>
    <n v="1618"/>
    <n v="2634"/>
    <s v="44,778円"/>
    <s v="0円"/>
    <s v="17,272円"/>
    <n v="0.62790000000000001"/>
    <s v="00-PP SBIネオモバイル証券"/>
    <m/>
    <m/>
    <m/>
    <m/>
    <m/>
    <m/>
    <m/>
    <m/>
    <m/>
    <m/>
    <s v="現物"/>
    <m/>
    <s v="1659"/>
    <s v="iシェアーズ 米国リート ETF"/>
    <n v="17"/>
    <n v="1618"/>
    <n v="2634"/>
    <n v="44778"/>
    <n v="0"/>
    <n v="17272"/>
    <n v="0.62790000000000001"/>
    <s v="00-PP SBIネオモバイル証券"/>
    <m/>
    <m/>
    <m/>
    <m/>
    <m/>
    <m/>
    <m/>
    <m/>
    <m/>
    <x v="3"/>
    <s v="1株式"/>
    <s v="不動産"/>
    <s v="米国・リート"/>
    <s v="01 日本円"/>
    <s v="リスク・有"/>
    <x v="3"/>
    <n v="1"/>
    <n v="1"/>
    <n v="44778"/>
    <n v="44778"/>
  </r>
  <r>
    <m/>
    <d v="2022-06-01T00:00:00"/>
    <n v="71"/>
    <x v="0"/>
    <m/>
    <m/>
    <s v="1678"/>
    <s v="NEXT FUNDS インド株式指数・Nifty 50連動型上場投信"/>
    <n v="505"/>
    <n v="202"/>
    <n v="235"/>
    <s v="118,826円"/>
    <s v="0円"/>
    <s v="16,816円"/>
    <n v="0.1648"/>
    <s v="00-PP SBIネオモバイル証券"/>
    <m/>
    <m/>
    <m/>
    <m/>
    <m/>
    <m/>
    <m/>
    <m/>
    <m/>
    <m/>
    <s v="現物"/>
    <m/>
    <s v="1678"/>
    <s v="NEXT FUNDS インド株式指数・Nifty 50連動型上場投信"/>
    <n v="505"/>
    <n v="202"/>
    <n v="235"/>
    <n v="118826"/>
    <n v="0"/>
    <n v="16816"/>
    <n v="0.1648"/>
    <s v="00-PP SBIネオモバイル証券"/>
    <m/>
    <m/>
    <m/>
    <m/>
    <m/>
    <m/>
    <m/>
    <m/>
    <m/>
    <x v="3"/>
    <s v="1株式"/>
    <s v="新興国"/>
    <s v="インド"/>
    <s v="01 日本円"/>
    <s v="リスク・有"/>
    <x v="3"/>
    <n v="1"/>
    <n v="1"/>
    <n v="118826"/>
    <n v="118826"/>
  </r>
  <r>
    <m/>
    <d v="2022-06-01T00:00:00"/>
    <n v="72"/>
    <x v="0"/>
    <m/>
    <m/>
    <s v="2169"/>
    <s v="CDS"/>
    <n v="7"/>
    <n v="1150"/>
    <n v="1994"/>
    <s v="13,958円"/>
    <s v="0円"/>
    <s v="5,908円"/>
    <n v="0.7339"/>
    <s v="00-PP SBIネオモバイル証券"/>
    <m/>
    <m/>
    <m/>
    <m/>
    <m/>
    <m/>
    <m/>
    <m/>
    <m/>
    <m/>
    <s v="現物"/>
    <m/>
    <s v="2169"/>
    <s v="CDS"/>
    <n v="7"/>
    <n v="1150"/>
    <n v="1994"/>
    <n v="13958"/>
    <n v="0"/>
    <n v="5908"/>
    <n v="0.7339"/>
    <s v="00-PP SBIネオモバイル証券"/>
    <m/>
    <m/>
    <m/>
    <m/>
    <m/>
    <m/>
    <m/>
    <m/>
    <m/>
    <x v="3"/>
    <s v="1株式"/>
    <s v="サービス"/>
    <s v="サービス"/>
    <s v="01 日本円"/>
    <s v="リスク・なし"/>
    <x v="3"/>
    <n v="0"/>
    <n v="1"/>
    <n v="0"/>
    <n v="13958"/>
  </r>
  <r>
    <m/>
    <d v="2022-06-01T00:00:00"/>
    <n v="73"/>
    <x v="0"/>
    <m/>
    <m/>
    <s v="2393"/>
    <s v="日本ケアサプライ"/>
    <n v="13"/>
    <n v="1268"/>
    <n v="1421"/>
    <s v="18,473円"/>
    <s v="0円"/>
    <s v="1,989円"/>
    <n v="0.1207"/>
    <s v="00-PP SBIネオモバイル証券"/>
    <m/>
    <m/>
    <m/>
    <m/>
    <m/>
    <m/>
    <m/>
    <m/>
    <m/>
    <m/>
    <s v="現物"/>
    <m/>
    <s v="2393"/>
    <s v="日本ケアサプライ"/>
    <n v="13"/>
    <n v="1268"/>
    <n v="1421"/>
    <n v="18473"/>
    <n v="0"/>
    <n v="1989"/>
    <n v="0.1207"/>
    <s v="00-PP SBIネオモバイル証券"/>
    <m/>
    <m/>
    <m/>
    <m/>
    <m/>
    <m/>
    <m/>
    <m/>
    <m/>
    <x v="3"/>
    <s v="1株式"/>
    <s v="サービス"/>
    <s v="サービス"/>
    <s v="01 日本円"/>
    <s v="リスク・なし"/>
    <x v="3"/>
    <n v="0"/>
    <n v="1"/>
    <n v="0"/>
    <n v="18473"/>
  </r>
  <r>
    <m/>
    <d v="2022-06-01T00:00:00"/>
    <n v="74"/>
    <x v="0"/>
    <m/>
    <m/>
    <s v="2511"/>
    <s v="NEXT FUNDS 外国債券・FTSE世界国債インデックス(除く日本・為替ヘッ"/>
    <n v="13"/>
    <n v="1009"/>
    <n v="996"/>
    <s v="12,946円"/>
    <s v="0円"/>
    <s v="-170円"/>
    <n v="-1.2999999999999999E-2"/>
    <s v="00-PP SBIネオモバイル証券"/>
    <m/>
    <m/>
    <m/>
    <m/>
    <m/>
    <m/>
    <m/>
    <m/>
    <m/>
    <m/>
    <s v="現物"/>
    <m/>
    <s v="2511"/>
    <s v="NEXT FUNDS 外国債券・FTSE世界国債インデックス(除く日本・為替ヘッ"/>
    <n v="13"/>
    <n v="1009"/>
    <n v="996"/>
    <n v="12946"/>
    <n v="0"/>
    <n v="-170"/>
    <n v="-1.2999999999999999E-2"/>
    <s v="00-PP SBIネオモバイル証券"/>
    <m/>
    <m/>
    <m/>
    <m/>
    <m/>
    <m/>
    <m/>
    <m/>
    <m/>
    <x v="2"/>
    <s v="2米国債など"/>
    <s v="債券"/>
    <s v="外国債"/>
    <s v="01 日本円"/>
    <s v="リスク・有"/>
    <x v="2"/>
    <n v="1"/>
    <n v="0"/>
    <n v="12946"/>
    <n v="0"/>
  </r>
  <r>
    <m/>
    <d v="2022-06-01T00:00:00"/>
    <n v="75"/>
    <x v="0"/>
    <m/>
    <m/>
    <s v="2516"/>
    <s v="東証マザーズETF"/>
    <n v="38"/>
    <n v="869"/>
    <n v="507"/>
    <s v="19,281円"/>
    <s v="0円"/>
    <s v="-13,740円"/>
    <n v="-0.41610000000000003"/>
    <s v="00-PP SBIネオモバイル証券"/>
    <m/>
    <m/>
    <m/>
    <m/>
    <m/>
    <m/>
    <m/>
    <m/>
    <m/>
    <m/>
    <s v="現物"/>
    <m/>
    <s v="2516"/>
    <s v="東証マザーズETF"/>
    <n v="38"/>
    <n v="869"/>
    <n v="507"/>
    <n v="19281"/>
    <n v="0"/>
    <n v="-13740"/>
    <n v="-0.41610000000000003"/>
    <s v="00-PP SBIネオモバイル証券"/>
    <m/>
    <m/>
    <m/>
    <m/>
    <m/>
    <m/>
    <m/>
    <m/>
    <m/>
    <x v="3"/>
    <s v="1株式"/>
    <s v="指数"/>
    <s v="マザーズ指数"/>
    <s v="01 日本円"/>
    <s v="リスク・なし"/>
    <x v="3"/>
    <n v="0"/>
    <n v="1"/>
    <n v="0"/>
    <n v="19281"/>
  </r>
  <r>
    <m/>
    <d v="2022-06-01T00:00:00"/>
    <n v="76"/>
    <x v="0"/>
    <m/>
    <m/>
    <s v="2556"/>
    <s v="One ETF 東証REIT指数"/>
    <n v="31"/>
    <n v="1709"/>
    <n v="2021"/>
    <s v="62,635円"/>
    <s v="0円"/>
    <s v="9,656円"/>
    <n v="0.18229999999999999"/>
    <s v="00-PP SBIネオモバイル証券"/>
    <m/>
    <m/>
    <m/>
    <m/>
    <m/>
    <m/>
    <m/>
    <m/>
    <m/>
    <m/>
    <s v="現物"/>
    <m/>
    <s v="2556"/>
    <s v="One ETF 東証REIT指数"/>
    <n v="31"/>
    <n v="1709"/>
    <n v="2021"/>
    <n v="62635"/>
    <n v="0"/>
    <n v="9656"/>
    <n v="0.18229999999999999"/>
    <s v="00-PP SBIネオモバイル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62635"/>
  </r>
  <r>
    <m/>
    <d v="2022-06-01T00:00:00"/>
    <n v="77"/>
    <x v="0"/>
    <m/>
    <m/>
    <s v="2558"/>
    <s v="MAXIS米国株式(S&amp;P500)上場投信"/>
    <n v="4"/>
    <n v="9773"/>
    <n v="14470"/>
    <s v="57,880円"/>
    <s v="0円"/>
    <s v="18,788円"/>
    <n v="0.48060000000000003"/>
    <s v="00-PP SBIネオモバイル証券"/>
    <m/>
    <m/>
    <m/>
    <m/>
    <m/>
    <m/>
    <m/>
    <m/>
    <m/>
    <m/>
    <s v="現物"/>
    <m/>
    <s v="2558"/>
    <s v="MAXIS米国株式(S&amp;P500)上場投信"/>
    <n v="4"/>
    <n v="9773"/>
    <n v="14470"/>
    <n v="57880"/>
    <n v="0"/>
    <n v="18788"/>
    <n v="0.48060000000000003"/>
    <s v="00-PP SBIネオモバイル証券"/>
    <m/>
    <m/>
    <m/>
    <m/>
    <m/>
    <m/>
    <m/>
    <m/>
    <m/>
    <x v="3"/>
    <s v="1株式"/>
    <s v="指数"/>
    <s v="SP500指数"/>
    <s v="01 日本円"/>
    <s v="リスク・有"/>
    <x v="3"/>
    <n v="1"/>
    <n v="1"/>
    <n v="57880"/>
    <n v="57880"/>
  </r>
  <r>
    <m/>
    <d v="2022-06-01T00:00:00"/>
    <n v="78"/>
    <x v="0"/>
    <m/>
    <m/>
    <s v="2559"/>
    <s v="MAXIS全世界株式(オール・カントリー)上場投信"/>
    <n v="2"/>
    <n v="7680"/>
    <n v="13400"/>
    <s v="26,800円"/>
    <s v="0円"/>
    <s v="11,440円"/>
    <n v="0.74480000000000002"/>
    <s v="00-PP SBIネオモバイル証券"/>
    <m/>
    <m/>
    <m/>
    <m/>
    <m/>
    <m/>
    <m/>
    <m/>
    <m/>
    <m/>
    <s v="現物"/>
    <m/>
    <s v="2559"/>
    <s v="MAXIS全世界株式(オール・カントリー)上場投信"/>
    <n v="2"/>
    <n v="7680"/>
    <n v="13400"/>
    <n v="26800"/>
    <n v="0"/>
    <n v="11440"/>
    <n v="0.74480000000000002"/>
    <s v="00-PP SBIネオモバイル証券"/>
    <m/>
    <m/>
    <m/>
    <m/>
    <m/>
    <m/>
    <m/>
    <m/>
    <m/>
    <x v="3"/>
    <s v="1株式"/>
    <s v="指数"/>
    <s v="全世界指数"/>
    <s v="01 日本円"/>
    <s v="リスク・有"/>
    <x v="3"/>
    <n v="1"/>
    <n v="1"/>
    <n v="26800"/>
    <n v="26800"/>
  </r>
  <r>
    <m/>
    <d v="2022-06-01T00:00:00"/>
    <n v="79"/>
    <x v="0"/>
    <m/>
    <m/>
    <s v="2621"/>
    <s v="iシェアーズ 米国債20年超 ETF(為替ヘッジあり)"/>
    <n v="19"/>
    <n v="2112"/>
    <n v="1755"/>
    <s v="33,345円"/>
    <s v="0円"/>
    <s v="-6,783円"/>
    <n v="-0.16900000000000001"/>
    <s v="00-PP SBIネオモバイル証券"/>
    <m/>
    <m/>
    <m/>
    <m/>
    <m/>
    <m/>
    <m/>
    <m/>
    <m/>
    <m/>
    <s v="現物"/>
    <m/>
    <s v="2621"/>
    <s v="iシェアーズ 米国債20年超 ETF(為替ヘッジあり)"/>
    <n v="19"/>
    <n v="2112"/>
    <n v="1755"/>
    <n v="33345"/>
    <n v="0"/>
    <n v="-6783"/>
    <n v="-0.16900000000000001"/>
    <s v="00-PP SBIネオモバイル証券"/>
    <m/>
    <m/>
    <m/>
    <m/>
    <m/>
    <m/>
    <m/>
    <m/>
    <m/>
    <x v="2"/>
    <s v="2米国債など"/>
    <s v="債券"/>
    <s v="米国債"/>
    <s v="01 日本円"/>
    <s v="リスク・有"/>
    <x v="2"/>
    <n v="1"/>
    <n v="0"/>
    <n v="33345"/>
    <n v="0"/>
  </r>
  <r>
    <m/>
    <d v="2022-06-01T00:00:00"/>
    <n v="80"/>
    <x v="0"/>
    <m/>
    <m/>
    <s v="3407"/>
    <s v="旭化成"/>
    <n v="25"/>
    <n v="764"/>
    <n v="1050"/>
    <s v="26,250円"/>
    <s v="0円"/>
    <s v="7,150円"/>
    <n v="0.37430000000000002"/>
    <s v="00-PP SBIネオモバイル証券"/>
    <m/>
    <m/>
    <m/>
    <m/>
    <m/>
    <m/>
    <m/>
    <m/>
    <m/>
    <m/>
    <s v="現物"/>
    <m/>
    <s v="3407"/>
    <s v="旭化成"/>
    <n v="25"/>
    <n v="764"/>
    <n v="1050"/>
    <n v="26250"/>
    <n v="0"/>
    <n v="7150"/>
    <n v="0.37430000000000002"/>
    <s v="00-PP SBIネオモバイル証券"/>
    <m/>
    <m/>
    <m/>
    <m/>
    <m/>
    <m/>
    <m/>
    <m/>
    <m/>
    <x v="3"/>
    <s v="1株式"/>
    <s v="化学"/>
    <s v="化学"/>
    <s v="01 日本円"/>
    <s v="リスク・なし"/>
    <x v="3"/>
    <n v="0"/>
    <n v="1"/>
    <n v="0"/>
    <n v="26250"/>
  </r>
  <r>
    <m/>
    <d v="2022-06-01T00:00:00"/>
    <n v="81"/>
    <x v="0"/>
    <m/>
    <m/>
    <s v="3597"/>
    <s v="自重堂"/>
    <n v="7"/>
    <n v="5975"/>
    <n v="7120"/>
    <s v="49,840円"/>
    <s v="0円"/>
    <s v="8,015円"/>
    <n v="0.19159999999999999"/>
    <s v="00-PP SBIネオモバイル証券"/>
    <m/>
    <m/>
    <m/>
    <m/>
    <m/>
    <m/>
    <m/>
    <m/>
    <m/>
    <m/>
    <s v="現物"/>
    <m/>
    <s v="3597"/>
    <s v="自重堂"/>
    <n v="7"/>
    <n v="5975"/>
    <n v="7120"/>
    <n v="49840"/>
    <n v="0"/>
    <n v="8015"/>
    <n v="0.19159999999999999"/>
    <s v="00-PP SBIネオモバイル証券"/>
    <m/>
    <m/>
    <m/>
    <m/>
    <m/>
    <m/>
    <m/>
    <m/>
    <m/>
    <x v="3"/>
    <s v="1株式"/>
    <s v="製造業"/>
    <s v="製造業・繊維製品"/>
    <s v="01 日本円"/>
    <s v="リスク・なし"/>
    <x v="3"/>
    <n v="0"/>
    <n v="1"/>
    <n v="0"/>
    <n v="49840"/>
  </r>
  <r>
    <m/>
    <d v="2022-06-01T00:00:00"/>
    <n v="82"/>
    <x v="0"/>
    <m/>
    <m/>
    <s v="3763"/>
    <s v="プロシップ"/>
    <n v="8"/>
    <n v="1069"/>
    <n v="1327"/>
    <s v="10,616円"/>
    <s v="0円"/>
    <s v="2,064円"/>
    <n v="0.24129999999999999"/>
    <s v="00-PP SBIネオモバイル証券"/>
    <m/>
    <m/>
    <m/>
    <m/>
    <m/>
    <m/>
    <m/>
    <m/>
    <m/>
    <m/>
    <s v="現物"/>
    <m/>
    <s v="3763"/>
    <s v="プロシップ"/>
    <n v="8"/>
    <n v="1069"/>
    <n v="1327"/>
    <n v="10616"/>
    <n v="0"/>
    <n v="2064"/>
    <n v="0.24129999999999999"/>
    <s v="00-PP SBIネオモバイル証券"/>
    <m/>
    <m/>
    <m/>
    <m/>
    <m/>
    <m/>
    <m/>
    <m/>
    <m/>
    <x v="3"/>
    <s v="1株式"/>
    <s v="情報・通信"/>
    <s v="情報・通信"/>
    <s v="01 日本円"/>
    <s v="リスク・なし"/>
    <x v="3"/>
    <n v="0"/>
    <n v="1"/>
    <n v="0"/>
    <n v="10616"/>
  </r>
  <r>
    <m/>
    <d v="2022-06-01T00:00:00"/>
    <n v="83"/>
    <x v="0"/>
    <m/>
    <m/>
    <s v="4326"/>
    <s v="インテージホールディングス"/>
    <n v="19"/>
    <n v="767"/>
    <n v="1470"/>
    <s v="27,930円"/>
    <s v="0円"/>
    <s v="13,357円"/>
    <n v="0.91659999999999997"/>
    <s v="00-PP SBIネオモバイル証券"/>
    <m/>
    <m/>
    <m/>
    <m/>
    <m/>
    <m/>
    <m/>
    <m/>
    <m/>
    <m/>
    <s v="現物"/>
    <m/>
    <s v="4326"/>
    <s v="インテージホールディングス"/>
    <n v="19"/>
    <n v="767"/>
    <n v="1470"/>
    <n v="27930"/>
    <n v="0"/>
    <n v="13357"/>
    <n v="0.91659999999999997"/>
    <s v="00-PP SBIネオモバイル証券"/>
    <m/>
    <m/>
    <m/>
    <m/>
    <m/>
    <m/>
    <m/>
    <m/>
    <m/>
    <x v="3"/>
    <s v="1株式"/>
    <s v="情報・通信"/>
    <s v="情報・通信"/>
    <s v="01 日本円"/>
    <s v="リスク・なし"/>
    <x v="3"/>
    <n v="0"/>
    <n v="1"/>
    <n v="0"/>
    <n v="27930"/>
  </r>
  <r>
    <m/>
    <d v="2022-06-01T00:00:00"/>
    <n v="84"/>
    <x v="0"/>
    <m/>
    <m/>
    <s v="4327"/>
    <s v="日本エス・エイチ・エル"/>
    <n v="9"/>
    <n v="1976"/>
    <n v="2598"/>
    <s v="23,382円"/>
    <s v="0円"/>
    <s v="5,598円"/>
    <n v="0.31480000000000002"/>
    <s v="00-PP SBIネオモバイル証券"/>
    <m/>
    <m/>
    <m/>
    <m/>
    <m/>
    <m/>
    <m/>
    <m/>
    <m/>
    <m/>
    <s v="現物"/>
    <m/>
    <s v="4327"/>
    <s v="日本エス・エイチ・エル"/>
    <n v="9"/>
    <n v="1976"/>
    <n v="2598"/>
    <n v="23382"/>
    <n v="0"/>
    <n v="5598"/>
    <n v="0.31480000000000002"/>
    <s v="00-PP SBIネオモバイル証券"/>
    <m/>
    <m/>
    <m/>
    <m/>
    <m/>
    <m/>
    <m/>
    <m/>
    <m/>
    <x v="3"/>
    <s v="1株式"/>
    <s v="サービス"/>
    <s v="サービス"/>
    <s v="01 日本円"/>
    <s v="リスク・なし"/>
    <x v="3"/>
    <n v="0"/>
    <n v="1"/>
    <n v="0"/>
    <n v="23382"/>
  </r>
  <r>
    <m/>
    <d v="2022-06-01T00:00:00"/>
    <n v="85"/>
    <x v="0"/>
    <m/>
    <m/>
    <s v="4732"/>
    <s v="ユー・エス・エス"/>
    <n v="9"/>
    <n v="1382"/>
    <n v="2494"/>
    <s v="22,446円"/>
    <s v="0円"/>
    <s v="10,008円"/>
    <n v="0.80459999999999998"/>
    <s v="00-PP SBIネオモバイル証券"/>
    <m/>
    <m/>
    <m/>
    <m/>
    <m/>
    <m/>
    <m/>
    <m/>
    <m/>
    <m/>
    <s v="現物"/>
    <m/>
    <s v="4732"/>
    <s v="ユー・エス・エス"/>
    <n v="9"/>
    <n v="1382"/>
    <n v="2494"/>
    <n v="22446"/>
    <n v="0"/>
    <n v="10008"/>
    <n v="0.80459999999999998"/>
    <s v="00-PP SBIネオモバイル証券"/>
    <m/>
    <m/>
    <m/>
    <m/>
    <m/>
    <m/>
    <m/>
    <m/>
    <m/>
    <x v="3"/>
    <s v="1株式"/>
    <s v="サービス"/>
    <s v="サービス"/>
    <s v="01 日本円"/>
    <s v="リスク・なし"/>
    <x v="3"/>
    <n v="0"/>
    <n v="1"/>
    <n v="0"/>
    <n v="22446"/>
  </r>
  <r>
    <m/>
    <d v="2022-06-01T00:00:00"/>
    <n v="86"/>
    <x v="0"/>
    <m/>
    <m/>
    <s v="5108"/>
    <s v="ブリヂストン"/>
    <n v="5"/>
    <n v="3160"/>
    <n v="4907"/>
    <s v="24,535円"/>
    <s v="0円"/>
    <s v="8,735円"/>
    <n v="0.55279999999999996"/>
    <s v="00-PP SBIネオモバイル証券"/>
    <m/>
    <m/>
    <m/>
    <m/>
    <m/>
    <m/>
    <m/>
    <m/>
    <m/>
    <m/>
    <s v="現物"/>
    <m/>
    <s v="5108"/>
    <s v="ブリヂストン"/>
    <n v="5"/>
    <n v="3160"/>
    <n v="4907"/>
    <n v="24535"/>
    <n v="0"/>
    <n v="8735"/>
    <n v="0.55279999999999996"/>
    <s v="00-PP SBIネオモバイル証券"/>
    <m/>
    <m/>
    <m/>
    <m/>
    <m/>
    <m/>
    <m/>
    <m/>
    <m/>
    <x v="3"/>
    <s v="1株式"/>
    <s v="製造業"/>
    <s v="製造業・ゴム"/>
    <s v="01 日本円"/>
    <s v="リスク・なし"/>
    <x v="3"/>
    <n v="0"/>
    <n v="1"/>
    <n v="0"/>
    <n v="24535"/>
  </r>
  <r>
    <m/>
    <d v="2022-06-01T00:00:00"/>
    <n v="87"/>
    <x v="0"/>
    <m/>
    <m/>
    <s v="6087"/>
    <s v="アビスト"/>
    <n v="6"/>
    <n v="1625"/>
    <n v="2877"/>
    <s v="17,262円"/>
    <s v="0円"/>
    <s v="7,512円"/>
    <n v="0.77049999999999996"/>
    <s v="00-PP SBIネオモバイル証券"/>
    <m/>
    <m/>
    <m/>
    <m/>
    <m/>
    <m/>
    <m/>
    <m/>
    <m/>
    <m/>
    <s v="現物"/>
    <m/>
    <s v="6087"/>
    <s v="アビスト"/>
    <n v="6"/>
    <n v="1625"/>
    <n v="2877"/>
    <n v="17262"/>
    <n v="0"/>
    <n v="7512"/>
    <n v="0.77049999999999996"/>
    <s v="00-PP SBIネオモバイル証券"/>
    <m/>
    <m/>
    <m/>
    <m/>
    <m/>
    <m/>
    <m/>
    <m/>
    <m/>
    <x v="3"/>
    <s v="1株式"/>
    <s v="サービス"/>
    <s v="サービス"/>
    <s v="01 日本円"/>
    <s v="リスク・なし"/>
    <x v="3"/>
    <n v="0"/>
    <n v="1"/>
    <n v="0"/>
    <n v="17262"/>
  </r>
  <r>
    <m/>
    <d v="2022-06-01T00:00:00"/>
    <n v="88"/>
    <x v="0"/>
    <m/>
    <m/>
    <s v="6113"/>
    <s v="アマダ"/>
    <n v="13"/>
    <n v="776"/>
    <n v="1013"/>
    <s v="13,169円"/>
    <s v="0円"/>
    <s v="3,081円"/>
    <n v="0.3054"/>
    <s v="00-PP SBIネオモバイル証券"/>
    <m/>
    <m/>
    <m/>
    <m/>
    <m/>
    <m/>
    <m/>
    <m/>
    <m/>
    <m/>
    <s v="現物"/>
    <m/>
    <s v="6113"/>
    <s v="アマダ"/>
    <n v="13"/>
    <n v="776"/>
    <n v="1013"/>
    <n v="13169"/>
    <n v="0"/>
    <n v="3081"/>
    <n v="0.3054"/>
    <s v="00-PP SBIネオモバイル証券"/>
    <m/>
    <m/>
    <m/>
    <m/>
    <m/>
    <m/>
    <m/>
    <m/>
    <m/>
    <x v="3"/>
    <s v="1株式"/>
    <s v="製造業"/>
    <s v="製造業・機械"/>
    <s v="01 日本円"/>
    <s v="リスク・なし"/>
    <x v="3"/>
    <n v="0"/>
    <n v="1"/>
    <n v="0"/>
    <n v="13169"/>
  </r>
  <r>
    <m/>
    <d v="2022-06-01T00:00:00"/>
    <n v="89"/>
    <x v="0"/>
    <m/>
    <m/>
    <s v="6301"/>
    <s v="小松製作所"/>
    <n v="5"/>
    <n v="1715"/>
    <n v="3211"/>
    <s v="16,055円"/>
    <s v="0円"/>
    <s v="7,480円"/>
    <n v="0.87229999999999996"/>
    <s v="00-PP SBIネオモバイル証券"/>
    <m/>
    <m/>
    <m/>
    <m/>
    <m/>
    <m/>
    <m/>
    <m/>
    <m/>
    <m/>
    <s v="現物"/>
    <m/>
    <s v="6301"/>
    <s v="小松製作所"/>
    <n v="5"/>
    <n v="1715"/>
    <n v="3211"/>
    <n v="16055"/>
    <n v="0"/>
    <n v="7480"/>
    <n v="0.87229999999999996"/>
    <s v="00-PP SBIネオモバイル証券"/>
    <m/>
    <m/>
    <m/>
    <m/>
    <m/>
    <m/>
    <m/>
    <m/>
    <m/>
    <x v="3"/>
    <s v="1株式"/>
    <s v="製造業"/>
    <s v="製造業・機械"/>
    <s v="01 日本円"/>
    <s v="リスク・なし"/>
    <x v="3"/>
    <n v="0"/>
    <n v="1"/>
    <n v="0"/>
    <n v="16055"/>
  </r>
  <r>
    <m/>
    <d v="2022-06-01T00:00:00"/>
    <n v="90"/>
    <x v="0"/>
    <m/>
    <m/>
    <s v="7820"/>
    <s v="ニホンフラッシュ"/>
    <n v="8"/>
    <n v="883"/>
    <n v="851"/>
    <s v="6,808円"/>
    <s v="0円"/>
    <s v="-256円"/>
    <n v="-3.6200000000000003E-2"/>
    <s v="00-PP SBIネオモバイル証券"/>
    <m/>
    <m/>
    <m/>
    <m/>
    <m/>
    <m/>
    <m/>
    <m/>
    <m/>
    <m/>
    <s v="現物"/>
    <m/>
    <s v="7820"/>
    <s v="ニホンフラッシュ"/>
    <n v="8"/>
    <n v="883"/>
    <n v="851"/>
    <n v="6808"/>
    <n v="0"/>
    <n v="-256"/>
    <n v="-3.6200000000000003E-2"/>
    <s v="00-PP SBIネオモバイル証券"/>
    <m/>
    <m/>
    <m/>
    <m/>
    <m/>
    <m/>
    <m/>
    <m/>
    <m/>
    <x v="3"/>
    <s v="1株式"/>
    <s v="製造業"/>
    <s v="製造業・その他製品"/>
    <s v="01 日本円"/>
    <s v="リスク・なし"/>
    <x v="3"/>
    <n v="0"/>
    <n v="1"/>
    <n v="0"/>
    <n v="6808"/>
  </r>
  <r>
    <m/>
    <d v="2022-06-01T00:00:00"/>
    <n v="91"/>
    <x v="0"/>
    <m/>
    <m/>
    <s v="7995"/>
    <s v="バルカー"/>
    <n v="7"/>
    <n v="1872"/>
    <n v="2614"/>
    <s v="18,298円"/>
    <s v="0円"/>
    <s v="5,194円"/>
    <n v="0.39639999999999997"/>
    <s v="00-PP SBIネオモバイル証券"/>
    <m/>
    <m/>
    <m/>
    <m/>
    <m/>
    <m/>
    <m/>
    <m/>
    <m/>
    <m/>
    <s v="現物"/>
    <m/>
    <s v="7995"/>
    <s v="バルカー"/>
    <n v="7"/>
    <n v="1872"/>
    <n v="2614"/>
    <n v="18298"/>
    <n v="0"/>
    <n v="5194"/>
    <n v="0.39639999999999997"/>
    <s v="00-PP SBIネオモバイル証券"/>
    <m/>
    <m/>
    <m/>
    <m/>
    <m/>
    <m/>
    <m/>
    <m/>
    <m/>
    <x v="3"/>
    <s v="1株式"/>
    <s v="化学"/>
    <s v="化学"/>
    <s v="01 日本円"/>
    <s v="リスク・なし"/>
    <x v="3"/>
    <n v="0"/>
    <n v="1"/>
    <n v="0"/>
    <n v="18298"/>
  </r>
  <r>
    <m/>
    <d v="2022-06-01T00:00:00"/>
    <n v="92"/>
    <x v="0"/>
    <m/>
    <m/>
    <s v="1540"/>
    <s v="純金上場信託"/>
    <n v="1"/>
    <n v="5900"/>
    <n v="7224"/>
    <s v="7,224円"/>
    <s v="0円"/>
    <s v="1,324円"/>
    <n v="0.22439999999999999"/>
    <s v="00-PP 楽天証券"/>
    <m/>
    <m/>
    <m/>
    <m/>
    <m/>
    <m/>
    <m/>
    <m/>
    <m/>
    <m/>
    <s v="現物"/>
    <m/>
    <s v="1540"/>
    <s v="純金上場信託"/>
    <n v="1"/>
    <n v="5900"/>
    <n v="7224"/>
    <n v="7224"/>
    <n v="0"/>
    <n v="1324"/>
    <n v="0.22439999999999999"/>
    <s v="00-PP 楽天証券"/>
    <m/>
    <m/>
    <m/>
    <m/>
    <m/>
    <m/>
    <m/>
    <m/>
    <m/>
    <x v="4"/>
    <s v="3貴金属"/>
    <s v="ゴールド"/>
    <s v="国内・ゴールド"/>
    <s v="01 日本円"/>
    <s v="リスク・なし"/>
    <x v="2"/>
    <n v="0"/>
    <n v="0"/>
    <n v="0"/>
    <n v="0"/>
  </r>
  <r>
    <m/>
    <d v="2022-06-01T00:00:00"/>
    <n v="93"/>
    <x v="0"/>
    <m/>
    <m/>
    <s v="1540"/>
    <s v="純金上場信託"/>
    <n v="20"/>
    <n v="5954"/>
    <n v="7224"/>
    <s v="144,480円"/>
    <s v="0円"/>
    <s v="25,400円"/>
    <n v="0.21329999999999999"/>
    <s v="00-PP 楽天証券"/>
    <m/>
    <m/>
    <m/>
    <m/>
    <m/>
    <m/>
    <m/>
    <m/>
    <m/>
    <m/>
    <s v="現物"/>
    <m/>
    <s v="1540"/>
    <s v="純金上場信託"/>
    <n v="20"/>
    <n v="5954"/>
    <n v="7224"/>
    <n v="144480"/>
    <n v="0"/>
    <n v="25400"/>
    <n v="0.21329999999999999"/>
    <s v="00-PP 楽天証券"/>
    <m/>
    <m/>
    <m/>
    <m/>
    <m/>
    <m/>
    <m/>
    <m/>
    <m/>
    <x v="4"/>
    <s v="3貴金属"/>
    <s v="ゴールド"/>
    <s v="国内・ゴールド"/>
    <s v="01 日本円"/>
    <s v="リスク・なし"/>
    <x v="2"/>
    <n v="0"/>
    <n v="0"/>
    <n v="0"/>
    <n v="0"/>
  </r>
  <r>
    <m/>
    <d v="2022-06-01T00:00:00"/>
    <n v="94"/>
    <x v="0"/>
    <m/>
    <m/>
    <s v="1541"/>
    <s v="純プラチナ上場信託"/>
    <n v="6"/>
    <n v="3270"/>
    <n v="3665"/>
    <s v="21,990円"/>
    <s v="0円"/>
    <s v="2,370円"/>
    <n v="0.1208"/>
    <s v="00-PP 楽天証券"/>
    <m/>
    <m/>
    <m/>
    <m/>
    <m/>
    <m/>
    <m/>
    <m/>
    <m/>
    <m/>
    <s v="現物"/>
    <m/>
    <s v="1541"/>
    <s v="純プラチナ上場信託"/>
    <n v="6"/>
    <n v="3270"/>
    <n v="3665"/>
    <n v="21990"/>
    <n v="0"/>
    <n v="2370"/>
    <n v="0.1208"/>
    <s v="00-PP 楽天証券"/>
    <m/>
    <m/>
    <m/>
    <m/>
    <m/>
    <m/>
    <m/>
    <m/>
    <m/>
    <x v="4"/>
    <s v="3貴金属"/>
    <s v="プラチナ"/>
    <s v="国内・プラチナ"/>
    <s v="01 日本円"/>
    <s v="リスク・なし"/>
    <x v="2"/>
    <n v="0"/>
    <n v="0"/>
    <n v="0"/>
    <n v="0"/>
  </r>
  <r>
    <m/>
    <d v="2022-06-01T00:00:00"/>
    <n v="95"/>
    <x v="0"/>
    <m/>
    <m/>
    <s v="1615"/>
    <s v="NF銀行業"/>
    <n v="600"/>
    <n v="168"/>
    <n v="163"/>
    <s v="97,920円"/>
    <s v="0円"/>
    <s v="-2,880円"/>
    <n v="-2.86E-2"/>
    <s v="00-PP 楽天証券"/>
    <m/>
    <m/>
    <m/>
    <m/>
    <m/>
    <m/>
    <m/>
    <m/>
    <m/>
    <m/>
    <s v="現物"/>
    <m/>
    <s v="1615"/>
    <s v="NF銀行業"/>
    <n v="600"/>
    <n v="168"/>
    <n v="163"/>
    <n v="97920"/>
    <n v="0"/>
    <n v="-2880"/>
    <n v="-2.86E-2"/>
    <s v="00-PP 楽天証券"/>
    <m/>
    <m/>
    <m/>
    <m/>
    <m/>
    <m/>
    <m/>
    <m/>
    <m/>
    <x v="3"/>
    <s v="1株式"/>
    <s v="金融"/>
    <s v="銀行業"/>
    <s v="01 日本円"/>
    <s v="リスク・なし"/>
    <x v="3"/>
    <n v="0"/>
    <n v="1"/>
    <n v="0"/>
    <n v="97920"/>
  </r>
  <r>
    <m/>
    <d v="2022-06-01T00:00:00"/>
    <n v="96"/>
    <x v="0"/>
    <m/>
    <m/>
    <s v="1659"/>
    <s v="IS米国リートETF"/>
    <n v="100"/>
    <n v="1457"/>
    <n v="2634"/>
    <s v="263,400円"/>
    <s v="0円"/>
    <s v="117,703円"/>
    <n v="0.80789999999999995"/>
    <s v="00-PP 楽天証券"/>
    <m/>
    <m/>
    <m/>
    <m/>
    <m/>
    <m/>
    <m/>
    <m/>
    <m/>
    <m/>
    <s v="現物"/>
    <m/>
    <s v="1659"/>
    <s v="IS米国リートETF"/>
    <n v="100"/>
    <n v="1457"/>
    <n v="2634"/>
    <n v="263400"/>
    <n v="0"/>
    <n v="117703"/>
    <n v="0.80789999999999995"/>
    <s v="00-PP 楽天証券"/>
    <m/>
    <m/>
    <m/>
    <m/>
    <m/>
    <m/>
    <m/>
    <m/>
    <m/>
    <x v="3"/>
    <s v="1株式"/>
    <s v="不動産"/>
    <s v="米国・リート"/>
    <s v="01 日本円"/>
    <s v="リスク・有"/>
    <x v="3"/>
    <n v="1"/>
    <n v="1"/>
    <n v="263400"/>
    <n v="263400"/>
  </r>
  <r>
    <m/>
    <d v="2022-06-01T00:00:00"/>
    <n v="97"/>
    <x v="0"/>
    <m/>
    <m/>
    <s v="1659"/>
    <s v="IS米国リートETF"/>
    <n v="1"/>
    <n v="1454"/>
    <n v="2634"/>
    <s v="2,634円"/>
    <s v="0円"/>
    <s v="1,180円"/>
    <n v="0.81159999999999999"/>
    <s v="00-PP 楽天証券"/>
    <m/>
    <m/>
    <m/>
    <m/>
    <m/>
    <m/>
    <m/>
    <m/>
    <m/>
    <m/>
    <s v="現物"/>
    <m/>
    <s v="1659"/>
    <s v="IS米国リートETF"/>
    <n v="1"/>
    <n v="1454"/>
    <n v="2634"/>
    <n v="2634"/>
    <n v="0"/>
    <n v="1180"/>
    <n v="0.81159999999999999"/>
    <s v="00-PP 楽天証券"/>
    <m/>
    <m/>
    <m/>
    <m/>
    <m/>
    <m/>
    <m/>
    <m/>
    <m/>
    <x v="3"/>
    <s v="1株式"/>
    <s v="不動産"/>
    <s v="米国・リート"/>
    <s v="01 日本円"/>
    <s v="リスク・有"/>
    <x v="3"/>
    <n v="1"/>
    <n v="1"/>
    <n v="2634"/>
    <n v="2634"/>
  </r>
  <r>
    <m/>
    <d v="2022-06-01T00:00:00"/>
    <n v="98"/>
    <x v="0"/>
    <m/>
    <m/>
    <s v="1678"/>
    <s v="NFインド株"/>
    <n v="100"/>
    <n v="248"/>
    <n v="235"/>
    <s v="23,530円"/>
    <s v="0円"/>
    <s v="-1,250円"/>
    <n v="-5.04E-2"/>
    <s v="00-PP 楽天証券"/>
    <m/>
    <m/>
    <m/>
    <m/>
    <m/>
    <m/>
    <m/>
    <m/>
    <m/>
    <m/>
    <s v="現物"/>
    <m/>
    <s v="1678"/>
    <s v="NFインド株"/>
    <n v="100"/>
    <n v="248"/>
    <n v="235"/>
    <n v="23530"/>
    <n v="0"/>
    <n v="-1250"/>
    <n v="-5.04E-2"/>
    <s v="00-PP 楽天証券"/>
    <m/>
    <m/>
    <m/>
    <m/>
    <m/>
    <m/>
    <m/>
    <m/>
    <m/>
    <x v="3"/>
    <s v="1株式"/>
    <s v="新興国"/>
    <s v="インド"/>
    <s v="01 日本円"/>
    <s v="リスク・有"/>
    <x v="3"/>
    <n v="1"/>
    <n v="1"/>
    <n v="23530"/>
    <n v="23530"/>
  </r>
  <r>
    <m/>
    <d v="2022-06-01T00:00:00"/>
    <n v="99"/>
    <x v="0"/>
    <m/>
    <m/>
    <s v="9142"/>
    <s v="九州旅客鉄道"/>
    <n v="100"/>
    <n v="2137"/>
    <n v="2594"/>
    <s v="259,400円"/>
    <s v="0円"/>
    <s v="45,700円"/>
    <n v="0.21390000000000001"/>
    <s v="00-PP 楽天証券"/>
    <m/>
    <m/>
    <m/>
    <m/>
    <m/>
    <m/>
    <m/>
    <m/>
    <m/>
    <m/>
    <s v="現物"/>
    <m/>
    <s v="9142"/>
    <s v="九州旅客鉄道"/>
    <n v="100"/>
    <n v="2137"/>
    <n v="2594"/>
    <n v="259400"/>
    <n v="0"/>
    <n v="45700"/>
    <n v="0.21390000000000001"/>
    <s v="00-PP 楽天証券"/>
    <m/>
    <m/>
    <m/>
    <m/>
    <m/>
    <m/>
    <m/>
    <m/>
    <m/>
    <x v="3"/>
    <s v="1株式"/>
    <s v="観光"/>
    <s v="鉄道"/>
    <s v="01 日本円"/>
    <s v="リスク・なし"/>
    <x v="3"/>
    <n v="0"/>
    <n v="1"/>
    <n v="0"/>
    <n v="259400"/>
  </r>
  <r>
    <m/>
    <d v="2022-06-01T00:00:00"/>
    <n v="100"/>
    <x v="0"/>
    <m/>
    <m/>
    <s v="9202"/>
    <s v="ANAホールディングス"/>
    <n v="100"/>
    <n v="2191"/>
    <n v="2507"/>
    <s v="250,650円"/>
    <s v="0円"/>
    <s v="31,550円"/>
    <n v="0.14399999999999999"/>
    <s v="00-PP 楽天証券"/>
    <m/>
    <m/>
    <m/>
    <m/>
    <m/>
    <m/>
    <m/>
    <m/>
    <m/>
    <m/>
    <s v="現物"/>
    <m/>
    <s v="9202"/>
    <s v="ANAホールディングス"/>
    <n v="100"/>
    <n v="2191"/>
    <n v="2507"/>
    <n v="250650"/>
    <n v="0"/>
    <n v="31550"/>
    <n v="0.14399999999999999"/>
    <s v="00-PP 楽天証券"/>
    <m/>
    <m/>
    <m/>
    <m/>
    <m/>
    <m/>
    <m/>
    <m/>
    <m/>
    <x v="3"/>
    <s v="1株式"/>
    <s v="観光"/>
    <s v="航空"/>
    <s v="01 日本円"/>
    <s v="リスク・なし"/>
    <x v="3"/>
    <n v="0"/>
    <n v="1"/>
    <n v="0"/>
    <n v="250650"/>
  </r>
  <r>
    <m/>
    <d v="2022-06-01T00:00:00"/>
    <n v="101"/>
    <x v="0"/>
    <m/>
    <m/>
    <s v="1306"/>
    <s v="NFTOPIX"/>
    <n v="60"/>
    <n v="2020"/>
    <n v="1980"/>
    <s v="118,770円"/>
    <s v="0円"/>
    <s v="-2,430円"/>
    <n v="-0.02"/>
    <s v="02-A子 楽天証券"/>
    <m/>
    <m/>
    <m/>
    <m/>
    <m/>
    <m/>
    <m/>
    <m/>
    <m/>
    <m/>
    <s v="現物"/>
    <m/>
    <s v="1306"/>
    <s v="NFTOPIX"/>
    <n v="60"/>
    <n v="2020"/>
    <n v="1980"/>
    <n v="118770"/>
    <n v="0"/>
    <n v="-2430"/>
    <n v="-0.02"/>
    <s v="02-A子 楽天証券"/>
    <m/>
    <m/>
    <m/>
    <m/>
    <m/>
    <m/>
    <m/>
    <m/>
    <m/>
    <x v="3"/>
    <s v="1株式"/>
    <s v="指数"/>
    <s v="指数・トピックス"/>
    <s v="01 日本円"/>
    <s v="リスク・なし"/>
    <x v="3"/>
    <n v="0"/>
    <n v="1"/>
    <n v="0"/>
    <n v="118770"/>
  </r>
  <r>
    <m/>
    <d v="2022-06-01T00:00:00"/>
    <n v="102"/>
    <x v="0"/>
    <m/>
    <m/>
    <s v="1343"/>
    <s v="NFJ-REIT"/>
    <n v="20"/>
    <n v="1789"/>
    <n v="2121"/>
    <s v="42,420円"/>
    <s v="0円"/>
    <s v="6,640円"/>
    <n v="0.18559999999999999"/>
    <s v="02-A子 楽天証券"/>
    <m/>
    <m/>
    <m/>
    <m/>
    <m/>
    <m/>
    <m/>
    <m/>
    <m/>
    <m/>
    <s v="現物"/>
    <m/>
    <s v="1343"/>
    <s v="NFJ-REIT"/>
    <n v="20"/>
    <n v="1789"/>
    <n v="2121"/>
    <n v="42420"/>
    <n v="0"/>
    <n v="6640"/>
    <n v="0.18559999999999999"/>
    <s v="02-A子 楽天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42420"/>
  </r>
  <r>
    <m/>
    <d v="2022-06-01T00:00:00"/>
    <n v="103"/>
    <x v="0"/>
    <m/>
    <m/>
    <s v="1345"/>
    <s v="上場Jリート"/>
    <n v="100"/>
    <n v="2058"/>
    <n v="2003"/>
    <s v="200,250円"/>
    <s v="0円"/>
    <s v="-5,525円"/>
    <n v="-2.6800000000000001E-2"/>
    <s v="02-A子 楽天証券"/>
    <m/>
    <m/>
    <m/>
    <m/>
    <m/>
    <m/>
    <m/>
    <m/>
    <m/>
    <m/>
    <s v="現物"/>
    <m/>
    <s v="1345"/>
    <s v="上場Jリート"/>
    <n v="100"/>
    <n v="2058"/>
    <n v="2003"/>
    <n v="200250"/>
    <n v="0"/>
    <n v="-5525"/>
    <n v="-2.6800000000000001E-2"/>
    <s v="02-A子 楽天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200250"/>
  </r>
  <r>
    <m/>
    <d v="2022-06-01T00:00:00"/>
    <n v="104"/>
    <x v="0"/>
    <m/>
    <m/>
    <s v="1476"/>
    <s v="Iシェアーズ・コアJリート"/>
    <n v="29"/>
    <n v="1722"/>
    <n v="2038"/>
    <s v="59,102円"/>
    <s v="0円"/>
    <s v="9,164円"/>
    <n v="0.1835"/>
    <s v="02-A子 楽天証券"/>
    <m/>
    <m/>
    <m/>
    <m/>
    <m/>
    <m/>
    <m/>
    <m/>
    <m/>
    <m/>
    <s v="現物"/>
    <m/>
    <s v="1476"/>
    <s v="Iシェアーズ・コアJリート"/>
    <n v="29"/>
    <n v="1722"/>
    <n v="2038"/>
    <n v="59102"/>
    <n v="0"/>
    <n v="9164"/>
    <n v="0.1835"/>
    <s v="02-A子 楽天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59102"/>
  </r>
  <r>
    <m/>
    <d v="2022-06-01T00:00:00"/>
    <n v="105"/>
    <x v="0"/>
    <m/>
    <m/>
    <s v="1488"/>
    <s v="ダイワ東証REIT指数"/>
    <n v="20"/>
    <n v="1741"/>
    <n v="2045"/>
    <s v="40,900円"/>
    <s v="0円"/>
    <s v="6,080円"/>
    <n v="0.17460000000000001"/>
    <s v="02-A子 楽天証券"/>
    <m/>
    <m/>
    <m/>
    <m/>
    <m/>
    <m/>
    <m/>
    <m/>
    <m/>
    <m/>
    <s v="現物"/>
    <m/>
    <s v="1488"/>
    <s v="ダイワ東証REIT指数"/>
    <n v="20"/>
    <n v="1741"/>
    <n v="2045"/>
    <n v="40900"/>
    <n v="0"/>
    <n v="6080"/>
    <n v="0.17460000000000001"/>
    <s v="02-A子 楽天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40900"/>
  </r>
  <r>
    <m/>
    <d v="2022-06-01T00:00:00"/>
    <n v="106"/>
    <x v="0"/>
    <m/>
    <m/>
    <s v="1540"/>
    <s v="純金上場信託"/>
    <n v="33"/>
    <n v="5930"/>
    <n v="7224"/>
    <s v="238,392円"/>
    <s v="0円"/>
    <s v="42,702円"/>
    <n v="0.21820000000000001"/>
    <s v="02-A子 楽天証券"/>
    <m/>
    <m/>
    <m/>
    <m/>
    <m/>
    <m/>
    <m/>
    <m/>
    <m/>
    <m/>
    <s v="現物"/>
    <m/>
    <s v="1540"/>
    <s v="純金上場信託"/>
    <n v="33"/>
    <n v="5930"/>
    <n v="7224"/>
    <n v="238392"/>
    <n v="0"/>
    <n v="42702"/>
    <n v="0.21820000000000001"/>
    <s v="02-A子 楽天証券"/>
    <m/>
    <m/>
    <m/>
    <m/>
    <m/>
    <m/>
    <m/>
    <m/>
    <m/>
    <x v="4"/>
    <s v="3貴金属"/>
    <s v="ゴールド"/>
    <s v="国内・ゴールド"/>
    <s v="01 日本円"/>
    <s v="リスク・なし"/>
    <x v="2"/>
    <n v="0"/>
    <n v="0"/>
    <n v="0"/>
    <n v="0"/>
  </r>
  <r>
    <m/>
    <d v="2022-06-01T00:00:00"/>
    <n v="107"/>
    <x v="0"/>
    <m/>
    <m/>
    <s v="1615"/>
    <s v="NF銀行業"/>
    <n v="500"/>
    <n v="141"/>
    <n v="163"/>
    <s v="81,600円"/>
    <s v="0円"/>
    <s v="11,340円"/>
    <n v="0.16139999999999999"/>
    <s v="02-A子 楽天証券"/>
    <m/>
    <m/>
    <m/>
    <m/>
    <m/>
    <m/>
    <m/>
    <m/>
    <m/>
    <m/>
    <s v="現物"/>
    <m/>
    <s v="1615"/>
    <s v="NF銀行業"/>
    <n v="500"/>
    <n v="141"/>
    <n v="163"/>
    <n v="81600"/>
    <n v="0"/>
    <n v="11340"/>
    <n v="0.16139999999999999"/>
    <s v="02-A子 楽天証券"/>
    <m/>
    <m/>
    <m/>
    <m/>
    <m/>
    <m/>
    <m/>
    <m/>
    <m/>
    <x v="3"/>
    <s v="1株式"/>
    <s v="金融"/>
    <s v="銀行業"/>
    <s v="01 日本円"/>
    <s v="リスク・なし"/>
    <x v="3"/>
    <n v="0"/>
    <n v="1"/>
    <n v="0"/>
    <n v="81600"/>
  </r>
  <r>
    <m/>
    <d v="2022-06-01T00:00:00"/>
    <n v="108"/>
    <x v="0"/>
    <m/>
    <m/>
    <s v="1656"/>
    <s v="IS米国債7-10ETF"/>
    <n v="28"/>
    <n v="2575"/>
    <n v="2715"/>
    <s v="76,020円"/>
    <s v="0円"/>
    <s v="3,908円"/>
    <n v="5.4199999999999998E-2"/>
    <s v="02-A子 楽天証券"/>
    <m/>
    <m/>
    <m/>
    <m/>
    <m/>
    <m/>
    <m/>
    <m/>
    <m/>
    <m/>
    <s v="現物"/>
    <m/>
    <s v="1656"/>
    <s v="IS米国債7-10ETF"/>
    <n v="28"/>
    <n v="2575"/>
    <n v="2715"/>
    <n v="76020"/>
    <n v="0"/>
    <n v="3908"/>
    <n v="5.4199999999999998E-2"/>
    <s v="02-A子 楽天証券"/>
    <m/>
    <m/>
    <m/>
    <m/>
    <m/>
    <m/>
    <m/>
    <m/>
    <m/>
    <x v="2"/>
    <s v="2米国債など"/>
    <s v="債券"/>
    <s v="米国債"/>
    <s v="01 日本円"/>
    <s v="リスク・有"/>
    <x v="2"/>
    <n v="1"/>
    <n v="0"/>
    <n v="76020"/>
    <n v="0"/>
  </r>
  <r>
    <m/>
    <d v="2022-06-01T00:00:00"/>
    <n v="109"/>
    <x v="0"/>
    <m/>
    <m/>
    <s v="1678"/>
    <s v="NFインド株"/>
    <n v="100"/>
    <n v="245"/>
    <n v="235"/>
    <s v="23,530円"/>
    <s v="0円"/>
    <s v="-970円"/>
    <n v="-3.9600000000000003E-2"/>
    <s v="02-A子 楽天証券"/>
    <m/>
    <m/>
    <m/>
    <m/>
    <m/>
    <m/>
    <m/>
    <m/>
    <m/>
    <m/>
    <s v="現物"/>
    <m/>
    <s v="1678"/>
    <s v="NFインド株"/>
    <n v="100"/>
    <n v="245"/>
    <n v="235"/>
    <n v="23530"/>
    <n v="0"/>
    <n v="-970"/>
    <n v="-3.9600000000000003E-2"/>
    <s v="02-A子 楽天証券"/>
    <m/>
    <m/>
    <m/>
    <m/>
    <m/>
    <m/>
    <m/>
    <m/>
    <m/>
    <x v="3"/>
    <s v="1株式"/>
    <s v="新興国"/>
    <s v="インド"/>
    <s v="01 日本円"/>
    <s v="リスク・有"/>
    <x v="3"/>
    <n v="1"/>
    <n v="1"/>
    <n v="23530"/>
    <n v="23530"/>
  </r>
  <r>
    <m/>
    <d v="2022-06-01T00:00:00"/>
    <n v="110"/>
    <x v="0"/>
    <m/>
    <m/>
    <s v="1678"/>
    <s v="NFインド株"/>
    <n v="100"/>
    <n v="248"/>
    <n v="235"/>
    <s v="23,530円"/>
    <s v="0円"/>
    <s v="-1,290円"/>
    <n v="-5.1999999999999998E-2"/>
    <s v="02-A子 楽天証券"/>
    <m/>
    <m/>
    <m/>
    <m/>
    <m/>
    <m/>
    <m/>
    <m/>
    <m/>
    <m/>
    <s v="現物"/>
    <m/>
    <s v="1678"/>
    <s v="NFインド株"/>
    <n v="100"/>
    <n v="248"/>
    <n v="235"/>
    <n v="23530"/>
    <n v="0"/>
    <n v="-1290"/>
    <n v="-5.1999999999999998E-2"/>
    <s v="02-A子 楽天証券"/>
    <m/>
    <m/>
    <m/>
    <m/>
    <m/>
    <m/>
    <m/>
    <m/>
    <m/>
    <x v="3"/>
    <s v="1株式"/>
    <s v="新興国"/>
    <s v="インド"/>
    <s v="01 日本円"/>
    <s v="リスク・有"/>
    <x v="3"/>
    <n v="1"/>
    <n v="1"/>
    <n v="23530"/>
    <n v="23530"/>
  </r>
  <r>
    <m/>
    <d v="2022-06-01T00:00:00"/>
    <n v="111"/>
    <x v="0"/>
    <m/>
    <m/>
    <s v="1694"/>
    <s v="WTニッケル上場投信"/>
    <n v="10"/>
    <n v="2385"/>
    <n v="3444"/>
    <s v="34,440円"/>
    <s v="0円"/>
    <s v="10,595円"/>
    <n v="0.44429999999999997"/>
    <s v="02-A子 楽天証券"/>
    <m/>
    <m/>
    <m/>
    <m/>
    <m/>
    <m/>
    <m/>
    <m/>
    <m/>
    <m/>
    <s v="現物"/>
    <m/>
    <s v="1694"/>
    <s v="WTニッケル上場投信"/>
    <n v="10"/>
    <n v="2385"/>
    <n v="3444"/>
    <n v="34440"/>
    <n v="0"/>
    <n v="10595"/>
    <n v="0.44429999999999997"/>
    <s v="02-A子 楽天証券"/>
    <m/>
    <m/>
    <m/>
    <m/>
    <m/>
    <m/>
    <m/>
    <m/>
    <m/>
    <x v="4"/>
    <s v="3ｺﾓﾃﾞｨﾃｲ"/>
    <s v="ニッケル"/>
    <s v="WT・ニッケル"/>
    <s v="01 日本円"/>
    <s v="リスク・なし"/>
    <x v="2"/>
    <n v="0"/>
    <n v="0"/>
    <n v="0"/>
    <n v="0"/>
  </r>
  <r>
    <m/>
    <d v="2022-06-01T00:00:00"/>
    <n v="112"/>
    <x v="0"/>
    <m/>
    <m/>
    <s v="2511"/>
    <s v="NF外債ヘッジ無"/>
    <n v="10"/>
    <n v="1008"/>
    <n v="996"/>
    <s v="9,959円"/>
    <s v="0円"/>
    <s v="-121円"/>
    <n v="-1.2E-2"/>
    <s v="02-A子 楽天証券"/>
    <m/>
    <m/>
    <m/>
    <m/>
    <m/>
    <m/>
    <m/>
    <m/>
    <m/>
    <m/>
    <s v="現物"/>
    <m/>
    <s v="2511"/>
    <s v="NF外債ヘッジ無"/>
    <n v="10"/>
    <n v="1008"/>
    <n v="996"/>
    <n v="9959"/>
    <n v="0"/>
    <n v="-121"/>
    <n v="-1.2E-2"/>
    <s v="02-A子 楽天証券"/>
    <m/>
    <m/>
    <m/>
    <m/>
    <m/>
    <m/>
    <m/>
    <m/>
    <m/>
    <x v="2"/>
    <s v="2米国債など"/>
    <s v="債券"/>
    <s v="外国債"/>
    <s v="01 日本円"/>
    <s v="リスク・有"/>
    <x v="2"/>
    <n v="1"/>
    <n v="0"/>
    <n v="9959"/>
    <n v="0"/>
  </r>
  <r>
    <m/>
    <d v="2022-06-01T00:00:00"/>
    <n v="113"/>
    <x v="0"/>
    <m/>
    <m/>
    <s v="2556"/>
    <s v="ONEETF東証REIT"/>
    <n v="20"/>
    <n v="1709"/>
    <n v="2021"/>
    <s v="40,410円"/>
    <s v="0円"/>
    <s v="6,230円"/>
    <n v="0.18229999999999999"/>
    <s v="02-A子 楽天証券"/>
    <m/>
    <m/>
    <m/>
    <m/>
    <m/>
    <m/>
    <m/>
    <m/>
    <m/>
    <m/>
    <s v="現物"/>
    <m/>
    <s v="2556"/>
    <s v="ONEETF東証REIT"/>
    <n v="20"/>
    <n v="1709"/>
    <n v="2021"/>
    <n v="40410"/>
    <n v="0"/>
    <n v="6230"/>
    <n v="0.18229999999999999"/>
    <s v="02-A子 楽天証券"/>
    <m/>
    <m/>
    <m/>
    <m/>
    <m/>
    <m/>
    <m/>
    <m/>
    <m/>
    <x v="3"/>
    <s v="1株式"/>
    <s v="不動産"/>
    <s v="Jリート"/>
    <s v="01 日本円"/>
    <s v="リスク・なし"/>
    <x v="3"/>
    <n v="0"/>
    <n v="1"/>
    <n v="0"/>
    <n v="40410"/>
  </r>
  <r>
    <m/>
    <d v="2022-06-01T00:00:00"/>
    <n v="114"/>
    <x v="0"/>
    <m/>
    <m/>
    <s v="2621"/>
    <s v="IS米国債20年ヘッジ"/>
    <n v="23"/>
    <n v="2148"/>
    <n v="1755"/>
    <s v="40,365円"/>
    <s v="0円"/>
    <s v="-9,039円"/>
    <n v="-0.183"/>
    <s v="02-A子 楽天証券"/>
    <m/>
    <m/>
    <m/>
    <m/>
    <m/>
    <m/>
    <m/>
    <m/>
    <m/>
    <m/>
    <s v="現物"/>
    <m/>
    <s v="2621"/>
    <s v="IS米国債20年ヘッジ"/>
    <n v="23"/>
    <n v="2148"/>
    <n v="1755"/>
    <n v="40365"/>
    <n v="0"/>
    <n v="-9039"/>
    <n v="-0.183"/>
    <s v="02-A子 楽天証券"/>
    <m/>
    <m/>
    <m/>
    <m/>
    <m/>
    <m/>
    <m/>
    <m/>
    <m/>
    <x v="2"/>
    <s v="2米国債など"/>
    <s v="債券"/>
    <s v="米国債"/>
    <s v="01 日本円"/>
    <s v="リスク・有"/>
    <x v="2"/>
    <n v="1"/>
    <n v="0"/>
    <n v="40365"/>
    <n v="0"/>
  </r>
  <r>
    <m/>
    <d v="2022-06-01T00:00:00"/>
    <n v="115"/>
    <x v="0"/>
    <m/>
    <m/>
    <s v="AGG"/>
    <s v="iシェアーズ コア 米国総合債券市場 ETF"/>
    <n v="1"/>
    <n v="110.27"/>
    <n v="103.16"/>
    <s v="13,184円"/>
    <s v="0円"/>
    <s v="-909円"/>
    <n v="-6.4500000000000002E-2"/>
    <s v="00-PP SBI証券"/>
    <m/>
    <m/>
    <m/>
    <m/>
    <m/>
    <m/>
    <m/>
    <m/>
    <m/>
    <m/>
    <s v="現物"/>
    <m/>
    <s v="AGG"/>
    <s v="iシェアーズ コア 米国総合債券市場 ETF"/>
    <n v="1"/>
    <n v="110.27"/>
    <n v="103.16"/>
    <n v="13184"/>
    <n v="0"/>
    <n v="-909"/>
    <n v="-6.4500000000000002E-2"/>
    <s v="00-PP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13184"/>
    <n v="0"/>
  </r>
  <r>
    <m/>
    <d v="2022-06-01T00:00:00"/>
    <n v="116"/>
    <x v="0"/>
    <m/>
    <m/>
    <s v="BND"/>
    <s v="バンガード 米国トータル債券市場ETF"/>
    <n v="33"/>
    <n v="84"/>
    <n v="76.319999999999993"/>
    <s v="321,897円"/>
    <s v="0円"/>
    <s v="-32,392円"/>
    <n v="-9.1399999999999995E-2"/>
    <s v="00-PP SBI証券"/>
    <m/>
    <m/>
    <m/>
    <m/>
    <m/>
    <m/>
    <m/>
    <m/>
    <m/>
    <m/>
    <s v="現物"/>
    <m/>
    <s v="BND"/>
    <s v="バンガード 米国トータル債券市場ETF"/>
    <n v="33"/>
    <n v="84"/>
    <n v="76.319999999999993"/>
    <n v="321897"/>
    <n v="0"/>
    <n v="-32392"/>
    <n v="-9.1399999999999995E-2"/>
    <s v="00-PP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321897"/>
    <n v="0"/>
  </r>
  <r>
    <m/>
    <d v="2022-06-01T00:00:00"/>
    <n v="117"/>
    <x v="0"/>
    <m/>
    <m/>
    <s v="EIDO"/>
    <s v="iシェアーズ MSCI インドネシア ETF"/>
    <n v="15"/>
    <n v="21.97"/>
    <n v="23.54"/>
    <s v="45,129円"/>
    <s v="0円"/>
    <s v="3,010円"/>
    <n v="7.1499999999999994E-2"/>
    <s v="00-PP SBI証券"/>
    <m/>
    <m/>
    <m/>
    <m/>
    <m/>
    <m/>
    <m/>
    <m/>
    <m/>
    <m/>
    <s v="現物"/>
    <m/>
    <s v="EIDO"/>
    <s v="iシェアーズ MSCI インドネシア ETF"/>
    <n v="15"/>
    <n v="21.97"/>
    <n v="23.54"/>
    <n v="45129"/>
    <n v="0"/>
    <n v="3010"/>
    <n v="7.1499999999999994E-2"/>
    <s v="00-PP SBI証券"/>
    <m/>
    <m/>
    <m/>
    <m/>
    <m/>
    <m/>
    <m/>
    <m/>
    <m/>
    <x v="3"/>
    <s v="1株式"/>
    <s v="新興国"/>
    <s v="インドネシア"/>
    <s v="02 米ドル（円換算）"/>
    <s v="リスク・有"/>
    <x v="3"/>
    <n v="1"/>
    <n v="1"/>
    <n v="45129"/>
    <n v="45129"/>
  </r>
  <r>
    <m/>
    <d v="2022-06-01T00:00:00"/>
    <n v="118"/>
    <x v="0"/>
    <m/>
    <m/>
    <s v="EPHE"/>
    <s v="iシェアーズ MSCI フィリピン ETF"/>
    <n v="3"/>
    <n v="31.85"/>
    <n v="29.04"/>
    <s v="11,134円"/>
    <s v="0円"/>
    <s v="-1,077円"/>
    <n v="-8.8200000000000001E-2"/>
    <s v="00-PP SBI証券"/>
    <m/>
    <m/>
    <m/>
    <m/>
    <m/>
    <m/>
    <m/>
    <m/>
    <m/>
    <m/>
    <s v="現物"/>
    <m/>
    <s v="EPHE"/>
    <s v="iシェアーズ MSCI フィリピン ETF"/>
    <n v="3"/>
    <n v="31.85"/>
    <n v="29.04"/>
    <n v="11134"/>
    <n v="0"/>
    <n v="-1077"/>
    <n v="-8.8200000000000001E-2"/>
    <s v="00-PP SBI証券"/>
    <m/>
    <m/>
    <m/>
    <m/>
    <m/>
    <m/>
    <m/>
    <m/>
    <m/>
    <x v="3"/>
    <s v="1株式"/>
    <s v="新興国"/>
    <s v="フィリピン"/>
    <s v="02 米ドル（円換算）"/>
    <s v="リスク・有"/>
    <x v="3"/>
    <n v="1"/>
    <n v="1"/>
    <n v="11134"/>
    <n v="11134"/>
  </r>
  <r>
    <m/>
    <d v="2022-06-01T00:00:00"/>
    <n v="119"/>
    <x v="0"/>
    <m/>
    <m/>
    <s v="EPI"/>
    <s v="ウィズダムツリー インド株収益ファンド"/>
    <n v="13"/>
    <n v="36.630000000000003"/>
    <n v="33.36"/>
    <s v="55,428円"/>
    <s v="0円"/>
    <s v="-5,433円"/>
    <n v="-8.9300000000000004E-2"/>
    <s v="00-PP SBI証券"/>
    <m/>
    <m/>
    <m/>
    <m/>
    <m/>
    <m/>
    <m/>
    <m/>
    <m/>
    <m/>
    <s v="現物"/>
    <m/>
    <s v="EPI"/>
    <s v="ウィズダムツリー インド株収益ファンド"/>
    <n v="13"/>
    <n v="36.630000000000003"/>
    <n v="33.36"/>
    <n v="55428"/>
    <n v="0"/>
    <n v="-5433"/>
    <n v="-8.9300000000000004E-2"/>
    <s v="00-PP SBI証券"/>
    <m/>
    <m/>
    <m/>
    <m/>
    <m/>
    <m/>
    <m/>
    <m/>
    <m/>
    <x v="3"/>
    <s v="1株式"/>
    <s v="新興国"/>
    <s v="インド"/>
    <s v="02 米ドル（円換算）"/>
    <s v="リスク・有"/>
    <x v="3"/>
    <n v="1"/>
    <n v="1"/>
    <n v="55428"/>
    <n v="55428"/>
  </r>
  <r>
    <m/>
    <d v="2022-06-01T00:00:00"/>
    <n v="120"/>
    <x v="0"/>
    <m/>
    <m/>
    <s v="GLDM"/>
    <s v="SPDRゴールド ミニシェアーズ トラスト"/>
    <n v="37"/>
    <n v="36.08"/>
    <n v="36.630000000000003"/>
    <s v="173,222円"/>
    <s v="0円"/>
    <s v="2,601円"/>
    <n v="1.52E-2"/>
    <s v="00-PP SBI証券"/>
    <m/>
    <m/>
    <m/>
    <m/>
    <m/>
    <m/>
    <m/>
    <m/>
    <m/>
    <m/>
    <s v="現物"/>
    <m/>
    <s v="GLDM"/>
    <s v="SPDRゴールド ミニシェアーズ トラスト"/>
    <n v="37"/>
    <n v="36.08"/>
    <n v="36.630000000000003"/>
    <n v="173222"/>
    <n v="0"/>
    <n v="2601"/>
    <n v="1.52E-2"/>
    <s v="00-PP SBI証券"/>
    <m/>
    <m/>
    <m/>
    <m/>
    <m/>
    <m/>
    <m/>
    <m/>
    <m/>
    <x v="4"/>
    <s v="3貴金属"/>
    <s v="ゴールド"/>
    <s v="米国・ゴールド"/>
    <s v="02 米ドル（円換算）"/>
    <s v="リスク・有"/>
    <x v="2"/>
    <n v="1"/>
    <n v="0"/>
    <n v="173222"/>
    <n v="0"/>
  </r>
  <r>
    <m/>
    <d v="2022-06-01T00:00:00"/>
    <n v="121"/>
    <x v="0"/>
    <m/>
    <m/>
    <s v="LQD"/>
    <s v="iシェアーズ iBoxx USD投資適格社債 ETF"/>
    <n v="2"/>
    <n v="115.79"/>
    <n v="112.42"/>
    <s v="28,736円"/>
    <s v="0円"/>
    <s v="-861円"/>
    <n v="-2.9100000000000001E-2"/>
    <s v="00-PP SBI証券"/>
    <m/>
    <m/>
    <m/>
    <m/>
    <m/>
    <m/>
    <m/>
    <m/>
    <m/>
    <m/>
    <s v="現物"/>
    <m/>
    <s v="LQD"/>
    <s v="iシェアーズ iBoxx USD投資適格社債 ETF"/>
    <n v="2"/>
    <n v="115.79"/>
    <n v="112.42"/>
    <n v="28736"/>
    <n v="0"/>
    <n v="-861"/>
    <n v="-2.9100000000000001E-2"/>
    <s v="00-PP SBI証券"/>
    <m/>
    <m/>
    <m/>
    <m/>
    <m/>
    <m/>
    <m/>
    <m/>
    <m/>
    <x v="3"/>
    <s v="1株式"/>
    <s v="債券"/>
    <s v="米国・社債"/>
    <s v="02 米ドル（円換算）"/>
    <s v="リスク・有"/>
    <x v="3"/>
    <n v="1"/>
    <n v="1"/>
    <n v="28736"/>
    <n v="28736"/>
  </r>
  <r>
    <m/>
    <d v="2022-06-01T00:00:00"/>
    <n v="122"/>
    <x v="0"/>
    <m/>
    <m/>
    <s v="PFF"/>
    <s v="iシェアーズ優先株式&amp;インカム証券ETF"/>
    <n v="23"/>
    <n v="32.479999999999997"/>
    <n v="32.96"/>
    <s v="96,890円"/>
    <s v="0円"/>
    <s v="1,411円"/>
    <n v="1.4800000000000001E-2"/>
    <s v="00-PP SBI証券"/>
    <m/>
    <m/>
    <m/>
    <m/>
    <m/>
    <m/>
    <m/>
    <m/>
    <m/>
    <m/>
    <s v="現物"/>
    <m/>
    <s v="PFF"/>
    <s v="iシェアーズ優先株式&amp;インカム証券ETF"/>
    <n v="23"/>
    <n v="32.479999999999997"/>
    <n v="32.96"/>
    <n v="96890"/>
    <n v="0"/>
    <n v="1411"/>
    <n v="1.4800000000000001E-2"/>
    <s v="00-PP SBI証券"/>
    <m/>
    <m/>
    <m/>
    <m/>
    <m/>
    <m/>
    <m/>
    <m/>
    <m/>
    <x v="3"/>
    <s v="1株式"/>
    <s v="高配当ETF"/>
    <s v="高配当ETF"/>
    <s v="02 米ドル（円換算）"/>
    <s v="リスク・有"/>
    <x v="3"/>
    <n v="1"/>
    <n v="1"/>
    <n v="96890"/>
    <n v="96890"/>
  </r>
  <r>
    <m/>
    <d v="2022-06-01T00:00:00"/>
    <n v="123"/>
    <x v="0"/>
    <m/>
    <m/>
    <s v="SPTL"/>
    <s v="SPDRポートフォリオ米国長期国債ETF"/>
    <n v="13"/>
    <n v="39.619999999999997"/>
    <n v="34.130000000000003"/>
    <s v="56,708円"/>
    <s v="0円"/>
    <s v="-9,122円"/>
    <n v="-0.1386"/>
    <s v="00-PP SBI証券"/>
    <m/>
    <m/>
    <m/>
    <m/>
    <m/>
    <m/>
    <m/>
    <m/>
    <m/>
    <m/>
    <s v="現物"/>
    <m/>
    <s v="SPTL"/>
    <s v="SPDRポートフォリオ米国長期国債ETF"/>
    <n v="13"/>
    <n v="39.619999999999997"/>
    <n v="34.130000000000003"/>
    <n v="56708"/>
    <n v="0"/>
    <n v="-9122"/>
    <n v="-0.1386"/>
    <s v="00-PP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56708"/>
    <n v="0"/>
  </r>
  <r>
    <m/>
    <d v="2022-06-01T00:00:00"/>
    <n v="124"/>
    <x v="0"/>
    <m/>
    <m/>
    <s v="TLT"/>
    <s v="iシェアーズ 米国国債 20年超 ETF"/>
    <n v="11"/>
    <n v="140.19"/>
    <n v="118.51"/>
    <s v="166,614円"/>
    <s v="0円"/>
    <s v="-30,480円"/>
    <n v="-0.15459999999999999"/>
    <s v="00-PP SBI証券"/>
    <m/>
    <m/>
    <m/>
    <m/>
    <m/>
    <m/>
    <m/>
    <m/>
    <m/>
    <m/>
    <s v="現物"/>
    <m/>
    <s v="TLT"/>
    <s v="iシェアーズ 米国国債 20年超 ETF"/>
    <n v="11"/>
    <n v="140.19"/>
    <n v="118.51"/>
    <n v="166614"/>
    <n v="0"/>
    <n v="-30480"/>
    <n v="-0.15459999999999999"/>
    <s v="00-PP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166614"/>
    <n v="0"/>
  </r>
  <r>
    <m/>
    <d v="2022-06-01T00:00:00"/>
    <n v="125"/>
    <x v="0"/>
    <m/>
    <m/>
    <s v="VGLT"/>
    <s v="バンガード 米国長期国債 ETF"/>
    <n v="13"/>
    <n v="83.78"/>
    <n v="72.430000000000007"/>
    <s v="120,344円"/>
    <s v="0円"/>
    <s v="-18,858円"/>
    <n v="-0.13550000000000001"/>
    <s v="00-PP SBI証券"/>
    <m/>
    <m/>
    <m/>
    <m/>
    <m/>
    <m/>
    <m/>
    <m/>
    <m/>
    <m/>
    <s v="現物"/>
    <m/>
    <s v="VGLT"/>
    <s v="バンガード 米国長期国債 ETF"/>
    <n v="13"/>
    <n v="83.78"/>
    <n v="72.430000000000007"/>
    <n v="120344"/>
    <n v="0"/>
    <n v="-18858"/>
    <n v="-0.13550000000000001"/>
    <s v="00-PP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120344"/>
    <n v="0"/>
  </r>
  <r>
    <m/>
    <d v="2022-06-01T00:00:00"/>
    <n v="126"/>
    <x v="0"/>
    <m/>
    <m/>
    <s v="XLE"/>
    <s v="エネルギーセレクトセクターSPDRファンド"/>
    <n v="4"/>
    <n v="44.63"/>
    <n v="81.77"/>
    <s v="41,804円"/>
    <s v="0円"/>
    <s v="18,987円"/>
    <n v="0.83220000000000005"/>
    <s v="00-PP SBI証券"/>
    <m/>
    <m/>
    <m/>
    <m/>
    <m/>
    <m/>
    <m/>
    <m/>
    <m/>
    <m/>
    <s v="現物"/>
    <m/>
    <s v="XLE"/>
    <s v="エネルギーセレクトセクターSPDRファンド"/>
    <n v="4"/>
    <n v="44.63"/>
    <n v="81.77"/>
    <n v="41804"/>
    <n v="0"/>
    <n v="18987"/>
    <n v="0.83220000000000005"/>
    <s v="00-PP SBI証券"/>
    <m/>
    <m/>
    <m/>
    <m/>
    <m/>
    <m/>
    <m/>
    <m/>
    <m/>
    <x v="3"/>
    <s v="1株式"/>
    <s v="エネルギー"/>
    <s v="エネルギー"/>
    <s v="02 米ドル（円換算）"/>
    <s v="リスク・有"/>
    <x v="3"/>
    <n v="1"/>
    <n v="1"/>
    <n v="41804"/>
    <n v="41804"/>
  </r>
  <r>
    <m/>
    <d v="2022-06-01T00:00:00"/>
    <n v="127"/>
    <x v="0"/>
    <m/>
    <m/>
    <s v="AAL"/>
    <s v="アメリカン エアラインズ グループ"/>
    <n v="28"/>
    <n v="17.89"/>
    <n v="16.260000000000002"/>
    <s v="58,189円"/>
    <s v="0円"/>
    <s v="-5,833円"/>
    <n v="-9.11E-2"/>
    <s v="01-MM SBI証券"/>
    <m/>
    <m/>
    <m/>
    <m/>
    <m/>
    <m/>
    <m/>
    <m/>
    <m/>
    <m/>
    <s v="現物"/>
    <m/>
    <s v="AAL"/>
    <s v="アメリカン エアラインズ グループ"/>
    <n v="28"/>
    <n v="17.89"/>
    <n v="16.260000000000002"/>
    <n v="58189"/>
    <n v="0"/>
    <n v="-5833"/>
    <n v="-9.11E-2"/>
    <s v="01-MM SBI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8189"/>
    <n v="58189"/>
  </r>
  <r>
    <m/>
    <d v="2022-06-01T00:00:00"/>
    <n v="128"/>
    <x v="0"/>
    <m/>
    <m/>
    <s v="CCL"/>
    <s v="カーニバル"/>
    <n v="22"/>
    <n v="21.69"/>
    <n v="13.13"/>
    <s v="36,919円"/>
    <s v="0円"/>
    <s v="-24,069円"/>
    <n v="-0.3947"/>
    <s v="01-MM SBI証券"/>
    <m/>
    <m/>
    <m/>
    <m/>
    <m/>
    <m/>
    <m/>
    <m/>
    <m/>
    <m/>
    <s v="現物"/>
    <m/>
    <s v="CCL"/>
    <s v="カーニバル"/>
    <n v="22"/>
    <n v="21.69"/>
    <n v="13.13"/>
    <n v="36919"/>
    <n v="0"/>
    <n v="-24069"/>
    <n v="-0.3947"/>
    <s v="01-MM SBI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36919"/>
    <n v="36919"/>
  </r>
  <r>
    <m/>
    <d v="2022-06-01T00:00:00"/>
    <n v="129"/>
    <x v="0"/>
    <m/>
    <m/>
    <s v="DAL"/>
    <s v="デルタ エアーラインズ"/>
    <n v="11"/>
    <n v="43.11"/>
    <n v="38.64"/>
    <s v="54,324円"/>
    <s v="0円"/>
    <s v="-6,284円"/>
    <n v="-0.1037"/>
    <s v="01-MM SBI証券"/>
    <m/>
    <m/>
    <m/>
    <m/>
    <m/>
    <m/>
    <m/>
    <m/>
    <m/>
    <m/>
    <s v="現物"/>
    <m/>
    <s v="DAL"/>
    <s v="デルタ エアーラインズ"/>
    <n v="11"/>
    <n v="43.11"/>
    <n v="38.64"/>
    <n v="54324"/>
    <n v="0"/>
    <n v="-6284"/>
    <n v="-0.1037"/>
    <s v="01-MM SBI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4324"/>
    <n v="54324"/>
  </r>
  <r>
    <m/>
    <d v="2022-06-01T00:00:00"/>
    <n v="130"/>
    <x v="0"/>
    <m/>
    <m/>
    <s v="GLIN"/>
    <s v="ヴァンエック インディア グロース ETF"/>
    <n v="19"/>
    <n v="34.479999999999997"/>
    <n v="34.11"/>
    <s v="82,832円"/>
    <s v="0円"/>
    <s v="-899円"/>
    <n v="-1.0699999999999999E-2"/>
    <s v="01-MM SBI証券"/>
    <m/>
    <m/>
    <m/>
    <m/>
    <m/>
    <m/>
    <m/>
    <m/>
    <m/>
    <m/>
    <s v="現物"/>
    <m/>
    <s v="GLIN"/>
    <s v="ヴァンエック インディア グロース ETF"/>
    <n v="19"/>
    <n v="34.479999999999997"/>
    <n v="34.11"/>
    <n v="82832"/>
    <n v="0"/>
    <n v="-899"/>
    <n v="-1.0699999999999999E-2"/>
    <s v="01-MM SBI証券"/>
    <m/>
    <m/>
    <m/>
    <m/>
    <m/>
    <m/>
    <m/>
    <m/>
    <m/>
    <x v="3"/>
    <s v="1株式"/>
    <s v="新興国"/>
    <s v="インド"/>
    <s v="02 米ドル（円換算）"/>
    <s v="リスク・有"/>
    <x v="3"/>
    <n v="1"/>
    <n v="1"/>
    <n v="82832"/>
    <n v="82832"/>
  </r>
  <r>
    <m/>
    <d v="2022-06-01T00:00:00"/>
    <n v="131"/>
    <x v="0"/>
    <m/>
    <m/>
    <s v="LUV"/>
    <s v="サウスウエスト エアラインズ"/>
    <n v="9"/>
    <n v="52.02"/>
    <n v="42.65"/>
    <s v="49,059円"/>
    <s v="0円"/>
    <s v="-10,778円"/>
    <n v="-0.18010000000000001"/>
    <s v="01-MM SBI証券"/>
    <m/>
    <m/>
    <m/>
    <m/>
    <m/>
    <m/>
    <m/>
    <m/>
    <m/>
    <m/>
    <s v="現物"/>
    <m/>
    <s v="LUV"/>
    <s v="サウスウエスト エアラインズ"/>
    <n v="9"/>
    <n v="52.02"/>
    <n v="42.65"/>
    <n v="49059"/>
    <n v="0"/>
    <n v="-10778"/>
    <n v="-0.18010000000000001"/>
    <s v="01-MM SBI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49059"/>
    <n v="49059"/>
  </r>
  <r>
    <m/>
    <d v="2022-06-01T00:00:00"/>
    <n v="132"/>
    <x v="0"/>
    <m/>
    <m/>
    <s v="NCLH"/>
    <s v="ノルウェージャン クルーズ ライン"/>
    <n v="19"/>
    <n v="25.06"/>
    <n v="15.3"/>
    <s v="37,154円"/>
    <s v="0円"/>
    <s v="-23,701円"/>
    <n v="-0.38950000000000001"/>
    <s v="01-MM SBI証券"/>
    <m/>
    <m/>
    <m/>
    <m/>
    <m/>
    <m/>
    <m/>
    <m/>
    <m/>
    <m/>
    <s v="現物"/>
    <m/>
    <s v="NCLH"/>
    <s v="ノルウェージャン クルーズ ライン"/>
    <n v="19"/>
    <n v="25.06"/>
    <n v="15.3"/>
    <n v="37154"/>
    <n v="0"/>
    <n v="-23701"/>
    <n v="-0.38950000000000001"/>
    <s v="01-MM SBI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37154"/>
    <n v="37154"/>
  </r>
  <r>
    <m/>
    <d v="2022-06-01T00:00:00"/>
    <n v="133"/>
    <x v="0"/>
    <m/>
    <m/>
    <s v="QQQ"/>
    <s v="インベスコ QQQ トラスト シリーズ1 ET"/>
    <n v="2"/>
    <n v="313.27999999999997"/>
    <n v="288.68"/>
    <s v="73,792円"/>
    <s v="0円"/>
    <s v="-6,288円"/>
    <n v="-7.85E-2"/>
    <s v="01-MM SBI証券"/>
    <m/>
    <m/>
    <m/>
    <m/>
    <m/>
    <m/>
    <m/>
    <m/>
    <m/>
    <m/>
    <s v="現物"/>
    <m/>
    <s v="QQQ"/>
    <s v="インベスコ QQQ トラスト シリーズ1 ET"/>
    <n v="2"/>
    <n v="313.27999999999997"/>
    <n v="288.68"/>
    <n v="73792"/>
    <n v="0"/>
    <n v="-6288"/>
    <n v="-7.85E-2"/>
    <s v="01-MM SBI証券"/>
    <m/>
    <m/>
    <m/>
    <m/>
    <m/>
    <m/>
    <m/>
    <m/>
    <m/>
    <x v="3"/>
    <s v="1株式"/>
    <s v="指数"/>
    <s v="ナスダック指数"/>
    <s v="02 米ドル（円換算）"/>
    <s v="リスク・有"/>
    <x v="3"/>
    <n v="1"/>
    <n v="1"/>
    <n v="73792"/>
    <n v="73792"/>
  </r>
  <r>
    <m/>
    <d v="2022-06-01T00:00:00"/>
    <n v="134"/>
    <x v="0"/>
    <m/>
    <m/>
    <s v="RCL"/>
    <s v="ロイヤル カリビアン クルーズ"/>
    <n v="7"/>
    <n v="71.55"/>
    <n v="55.41"/>
    <s v="49,573円"/>
    <s v="0円"/>
    <s v="-14,440円"/>
    <n v="-0.22559999999999999"/>
    <s v="01-MM SBI証券"/>
    <m/>
    <m/>
    <m/>
    <m/>
    <m/>
    <m/>
    <m/>
    <m/>
    <m/>
    <m/>
    <s v="現物"/>
    <m/>
    <s v="RCL"/>
    <s v="ロイヤル カリビアン クルーズ"/>
    <n v="7"/>
    <n v="71.55"/>
    <n v="55.41"/>
    <n v="49573"/>
    <n v="0"/>
    <n v="-14440"/>
    <n v="-0.22559999999999999"/>
    <s v="01-MM SBI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49573"/>
    <n v="49573"/>
  </r>
  <r>
    <m/>
    <d v="2022-06-01T00:00:00"/>
    <n v="135"/>
    <x v="0"/>
    <m/>
    <m/>
    <s v="UAL"/>
    <s v="ユナイテッド エアラインズ"/>
    <n v="11"/>
    <n v="44.38"/>
    <n v="43.55"/>
    <s v="61,227円"/>
    <s v="0円"/>
    <s v="-1,167円"/>
    <n v="-1.8700000000000001E-2"/>
    <s v="01-MM SBI証券"/>
    <m/>
    <m/>
    <m/>
    <m/>
    <m/>
    <m/>
    <m/>
    <m/>
    <m/>
    <m/>
    <s v="現物"/>
    <m/>
    <s v="UAL"/>
    <s v="ユナイテッド エアラインズ"/>
    <n v="11"/>
    <n v="44.38"/>
    <n v="43.55"/>
    <n v="61227"/>
    <n v="0"/>
    <n v="-1167"/>
    <n v="-1.8700000000000001E-2"/>
    <s v="01-MM SBI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61227"/>
    <n v="61227"/>
  </r>
  <r>
    <m/>
    <d v="2022-06-01T00:00:00"/>
    <n v="136"/>
    <x v="0"/>
    <m/>
    <m/>
    <s v="AAL"/>
    <s v="アメリカン エアラインズ グループ"/>
    <n v="33"/>
    <n v="20.71"/>
    <n v="16.260000000000002"/>
    <s v="68,580円"/>
    <s v="0円"/>
    <s v="-18,769円"/>
    <n v="-0.21490000000000001"/>
    <s v="02-A子 SBI証券"/>
    <m/>
    <m/>
    <m/>
    <m/>
    <m/>
    <m/>
    <m/>
    <m/>
    <m/>
    <m/>
    <s v="現物"/>
    <m/>
    <s v="AAL"/>
    <s v="アメリカン エアラインズ グループ"/>
    <n v="33"/>
    <n v="20.71"/>
    <n v="16.260000000000002"/>
    <n v="68580"/>
    <n v="0"/>
    <n v="-18769"/>
    <n v="-0.21490000000000001"/>
    <s v="02-A子 SBI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68580"/>
    <n v="68580"/>
  </r>
  <r>
    <m/>
    <d v="2022-06-01T00:00:00"/>
    <n v="137"/>
    <x v="0"/>
    <m/>
    <m/>
    <s v="AGG"/>
    <s v="iシェアーズ コア 米国総合債券市場 ETF"/>
    <n v="10"/>
    <n v="112.47"/>
    <n v="103.16"/>
    <s v="131,848円"/>
    <s v="0円"/>
    <s v="-11,899円"/>
    <n v="-8.2799999999999999E-2"/>
    <s v="02-A子 SBI証券"/>
    <m/>
    <m/>
    <m/>
    <m/>
    <m/>
    <m/>
    <m/>
    <m/>
    <m/>
    <m/>
    <s v="現物"/>
    <m/>
    <s v="AGG"/>
    <s v="iシェアーズ コア 米国総合債券市場 ETF"/>
    <n v="10"/>
    <n v="112.47"/>
    <n v="103.16"/>
    <n v="131848"/>
    <n v="0"/>
    <n v="-11899"/>
    <n v="-8.2799999999999999E-2"/>
    <s v="02-A子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131848"/>
    <n v="0"/>
  </r>
  <r>
    <m/>
    <d v="2022-06-01T00:00:00"/>
    <n v="138"/>
    <x v="0"/>
    <m/>
    <m/>
    <s v="BND"/>
    <s v="バンガード 米国トータル債券市場ETF"/>
    <n v="14"/>
    <n v="83.6"/>
    <n v="76.319999999999993"/>
    <s v="136,562円"/>
    <s v="0円"/>
    <s v="-13,026円"/>
    <n v="-8.7099999999999997E-2"/>
    <s v="02-A子 SBI証券"/>
    <m/>
    <m/>
    <m/>
    <m/>
    <m/>
    <m/>
    <m/>
    <m/>
    <m/>
    <m/>
    <s v="現物"/>
    <m/>
    <s v="BND"/>
    <s v="バンガード 米国トータル債券市場ETF"/>
    <n v="14"/>
    <n v="83.6"/>
    <n v="76.319999999999993"/>
    <n v="136562"/>
    <n v="0"/>
    <n v="-13026"/>
    <n v="-8.7099999999999997E-2"/>
    <s v="02-A子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136562"/>
    <n v="0"/>
  </r>
  <r>
    <m/>
    <d v="2022-06-01T00:00:00"/>
    <n v="139"/>
    <x v="0"/>
    <m/>
    <m/>
    <s v="CCL"/>
    <s v="カーニバル"/>
    <n v="31"/>
    <n v="23.61"/>
    <n v="13.13"/>
    <s v="52,022円"/>
    <s v="0円"/>
    <s v="-41,523円"/>
    <n v="-0.44390000000000002"/>
    <s v="02-A子 SBI証券"/>
    <m/>
    <m/>
    <m/>
    <m/>
    <m/>
    <m/>
    <m/>
    <m/>
    <m/>
    <m/>
    <s v="現物"/>
    <m/>
    <s v="CCL"/>
    <s v="カーニバル"/>
    <n v="31"/>
    <n v="23.61"/>
    <n v="13.13"/>
    <n v="52022"/>
    <n v="0"/>
    <n v="-41523"/>
    <n v="-0.44390000000000002"/>
    <s v="02-A子 SBI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52022"/>
    <n v="52022"/>
  </r>
  <r>
    <m/>
    <d v="2022-06-01T00:00:00"/>
    <n v="140"/>
    <x v="0"/>
    <m/>
    <m/>
    <s v="DAL"/>
    <s v="デルタ エアーラインズ"/>
    <n v="17"/>
    <n v="43.67"/>
    <n v="38.64"/>
    <s v="83,955円"/>
    <s v="0円"/>
    <s v="-10,929円"/>
    <n v="-0.1152"/>
    <s v="02-A子 SBI証券"/>
    <m/>
    <m/>
    <m/>
    <m/>
    <m/>
    <m/>
    <m/>
    <m/>
    <m/>
    <m/>
    <s v="現物"/>
    <m/>
    <s v="DAL"/>
    <s v="デルタ エアーラインズ"/>
    <n v="17"/>
    <n v="43.67"/>
    <n v="38.64"/>
    <n v="83955"/>
    <n v="0"/>
    <n v="-10929"/>
    <n v="-0.1152"/>
    <s v="02-A子 SBI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83955"/>
    <n v="83955"/>
  </r>
  <r>
    <m/>
    <d v="2022-06-01T00:00:00"/>
    <n v="141"/>
    <x v="0"/>
    <m/>
    <m/>
    <s v="EIDO"/>
    <s v="iシェアーズ MSCI インドネシア ETF"/>
    <n v="30"/>
    <n v="21.98"/>
    <n v="23.54"/>
    <s v="90,259円"/>
    <s v="0円"/>
    <s v="5,982円"/>
    <n v="7.0999999999999994E-2"/>
    <s v="02-A子 SBI証券"/>
    <m/>
    <m/>
    <m/>
    <m/>
    <m/>
    <m/>
    <m/>
    <m/>
    <m/>
    <m/>
    <s v="現物"/>
    <m/>
    <s v="EIDO"/>
    <s v="iシェアーズ MSCI インドネシア ETF"/>
    <n v="30"/>
    <n v="21.98"/>
    <n v="23.54"/>
    <n v="90259"/>
    <n v="0"/>
    <n v="5982"/>
    <n v="7.0999999999999994E-2"/>
    <s v="02-A子 SBI証券"/>
    <m/>
    <m/>
    <m/>
    <m/>
    <m/>
    <m/>
    <m/>
    <m/>
    <m/>
    <x v="3"/>
    <s v="1株式"/>
    <s v="新興国"/>
    <s v="インドネシア"/>
    <s v="02 米ドル（円換算）"/>
    <s v="リスク・有"/>
    <x v="3"/>
    <n v="1"/>
    <n v="1"/>
    <n v="90259"/>
    <n v="90259"/>
  </r>
  <r>
    <m/>
    <d v="2022-06-01T00:00:00"/>
    <n v="142"/>
    <x v="0"/>
    <m/>
    <m/>
    <s v="EPHE"/>
    <s v="iシェアーズ MSCI フィリピン ETF"/>
    <n v="16"/>
    <n v="31.04"/>
    <n v="29.04"/>
    <s v="59,385円"/>
    <s v="0円"/>
    <s v="-4,090円"/>
    <n v="-6.4399999999999999E-2"/>
    <s v="02-A子 SBI証券"/>
    <m/>
    <m/>
    <m/>
    <m/>
    <m/>
    <m/>
    <m/>
    <m/>
    <m/>
    <m/>
    <s v="現物"/>
    <m/>
    <s v="EPHE"/>
    <s v="iシェアーズ MSCI フィリピン ETF"/>
    <n v="16"/>
    <n v="31.04"/>
    <n v="29.04"/>
    <n v="59385"/>
    <n v="0"/>
    <n v="-4090"/>
    <n v="-6.4399999999999999E-2"/>
    <s v="02-A子 SBI証券"/>
    <m/>
    <m/>
    <m/>
    <m/>
    <m/>
    <m/>
    <m/>
    <m/>
    <m/>
    <x v="3"/>
    <s v="1株式"/>
    <s v="新興国"/>
    <s v="フィリピン"/>
    <s v="02 米ドル（円換算）"/>
    <s v="リスク・有"/>
    <x v="3"/>
    <n v="1"/>
    <n v="1"/>
    <n v="59385"/>
    <n v="59385"/>
  </r>
  <r>
    <m/>
    <d v="2022-06-01T00:00:00"/>
    <n v="143"/>
    <x v="0"/>
    <m/>
    <m/>
    <s v="EPI"/>
    <s v="ウィズダムツリー インド株収益ファンド"/>
    <n v="26"/>
    <n v="34.200000000000003"/>
    <n v="33.36"/>
    <s v="110,857円"/>
    <s v="0円"/>
    <s v="-2,791円"/>
    <n v="-2.46E-2"/>
    <s v="02-A子 SBI証券"/>
    <m/>
    <m/>
    <m/>
    <m/>
    <m/>
    <m/>
    <m/>
    <m/>
    <m/>
    <m/>
    <s v="現物"/>
    <m/>
    <s v="EPI"/>
    <s v="ウィズダムツリー インド株収益ファンド"/>
    <n v="26"/>
    <n v="34.200000000000003"/>
    <n v="33.36"/>
    <n v="110857"/>
    <n v="0"/>
    <n v="-2791"/>
    <n v="-2.46E-2"/>
    <s v="02-A子 SBI証券"/>
    <m/>
    <m/>
    <m/>
    <m/>
    <m/>
    <m/>
    <m/>
    <m/>
    <m/>
    <x v="3"/>
    <s v="1株式"/>
    <s v="新興国"/>
    <s v="インド"/>
    <s v="02 米ドル（円換算）"/>
    <s v="リスク・有"/>
    <x v="3"/>
    <n v="1"/>
    <n v="1"/>
    <n v="110857"/>
    <n v="110857"/>
  </r>
  <r>
    <m/>
    <d v="2022-06-01T00:00:00"/>
    <n v="144"/>
    <x v="0"/>
    <m/>
    <m/>
    <s v="GLDM"/>
    <s v="SPDRゴールド ミニシェアーズ トラスト"/>
    <n v="45"/>
    <n v="35.92"/>
    <n v="36.630000000000003"/>
    <s v="210,675円"/>
    <s v="0円"/>
    <s v="4,084円"/>
    <n v="1.9800000000000002E-2"/>
    <s v="02-A子 SBI証券"/>
    <m/>
    <m/>
    <m/>
    <m/>
    <m/>
    <m/>
    <m/>
    <m/>
    <m/>
    <m/>
    <s v="現物"/>
    <m/>
    <s v="GLDM"/>
    <s v="SPDRゴールド ミニシェアーズ トラスト"/>
    <n v="45"/>
    <n v="35.92"/>
    <n v="36.630000000000003"/>
    <n v="210675"/>
    <n v="0"/>
    <n v="4084"/>
    <n v="1.9800000000000002E-2"/>
    <s v="02-A子 SBI証券"/>
    <m/>
    <m/>
    <m/>
    <m/>
    <m/>
    <m/>
    <m/>
    <m/>
    <m/>
    <x v="4"/>
    <s v="3貴金属"/>
    <s v="ゴールド"/>
    <s v="米国・ゴールド"/>
    <s v="02 米ドル（円換算）"/>
    <s v="リスク・有"/>
    <x v="2"/>
    <n v="1"/>
    <n v="0"/>
    <n v="210675"/>
    <n v="0"/>
  </r>
  <r>
    <m/>
    <d v="2022-06-01T00:00:00"/>
    <n v="145"/>
    <x v="0"/>
    <m/>
    <m/>
    <s v="IWM"/>
    <s v="iシェアーズ ラッセル 2000 ETF"/>
    <n v="2"/>
    <n v="222.17"/>
    <n v="176.08"/>
    <s v="45,009円"/>
    <s v="0円"/>
    <s v="-11,782円"/>
    <n v="-0.20749999999999999"/>
    <s v="02-A子 SBI証券"/>
    <m/>
    <m/>
    <m/>
    <m/>
    <m/>
    <m/>
    <m/>
    <m/>
    <m/>
    <m/>
    <s v="現物"/>
    <m/>
    <s v="IWM"/>
    <s v="iシェアーズ ラッセル 2000 ETF"/>
    <n v="2"/>
    <n v="222.17"/>
    <n v="176.08"/>
    <n v="45009"/>
    <n v="0"/>
    <n v="-11782"/>
    <n v="-0.20749999999999999"/>
    <s v="02-A子 SBI証券"/>
    <m/>
    <m/>
    <m/>
    <m/>
    <m/>
    <m/>
    <m/>
    <m/>
    <m/>
    <x v="3"/>
    <s v="1株式"/>
    <s v="指数"/>
    <s v="ラッセル指数"/>
    <s v="02 米ドル（円換算）"/>
    <s v="リスク・有"/>
    <x v="3"/>
    <n v="1"/>
    <n v="1"/>
    <n v="45009"/>
    <n v="45009"/>
  </r>
  <r>
    <m/>
    <d v="2022-06-01T00:00:00"/>
    <n v="146"/>
    <x v="0"/>
    <m/>
    <m/>
    <s v="IYR"/>
    <s v="iシェアーズ 米国不動産 ETF"/>
    <n v="8"/>
    <n v="69.099999999999994"/>
    <n v="94.88"/>
    <s v="97,012円"/>
    <s v="0円"/>
    <s v="26,360円"/>
    <n v="0.37309999999999999"/>
    <s v="02-A子 SBI証券"/>
    <m/>
    <m/>
    <m/>
    <m/>
    <m/>
    <m/>
    <m/>
    <m/>
    <m/>
    <m/>
    <s v="現物"/>
    <m/>
    <s v="IYR"/>
    <s v="iシェアーズ 米国不動産 ETF"/>
    <n v="8"/>
    <n v="69.099999999999994"/>
    <n v="94.88"/>
    <n v="97012"/>
    <n v="0"/>
    <n v="26360"/>
    <n v="0.37309999999999999"/>
    <s v="02-A子 SBI証券"/>
    <m/>
    <m/>
    <m/>
    <m/>
    <m/>
    <m/>
    <m/>
    <m/>
    <m/>
    <x v="3"/>
    <s v="1株式"/>
    <s v="不動産"/>
    <s v="米国・不動産ETF"/>
    <s v="02 米ドル（円換算）"/>
    <s v="リスク・有"/>
    <x v="3"/>
    <n v="1"/>
    <n v="1"/>
    <n v="97012"/>
    <n v="97012"/>
  </r>
  <r>
    <m/>
    <d v="2022-06-01T00:00:00"/>
    <n v="147"/>
    <x v="0"/>
    <m/>
    <m/>
    <s v="LUV"/>
    <s v="サウスウエスト エアラインズ"/>
    <n v="5"/>
    <n v="48.34"/>
    <n v="42.65"/>
    <s v="27,255円"/>
    <s v="0円"/>
    <s v="-3,636円"/>
    <n v="-0.1177"/>
    <s v="02-A子 SBI証券"/>
    <m/>
    <m/>
    <m/>
    <m/>
    <m/>
    <m/>
    <m/>
    <m/>
    <m/>
    <m/>
    <s v="現物"/>
    <m/>
    <s v="LUV"/>
    <s v="サウスウエスト エアラインズ"/>
    <n v="5"/>
    <n v="48.34"/>
    <n v="42.65"/>
    <n v="27255"/>
    <n v="0"/>
    <n v="-3636"/>
    <n v="-0.1177"/>
    <s v="02-A子 SBI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27255"/>
    <n v="27255"/>
  </r>
  <r>
    <m/>
    <d v="2022-06-01T00:00:00"/>
    <n v="148"/>
    <x v="0"/>
    <m/>
    <m/>
    <s v="NCLH"/>
    <s v="ノルウェージャン クルーズ ライン"/>
    <n v="30"/>
    <n v="27.55"/>
    <n v="15.3"/>
    <s v="58,664円"/>
    <s v="0円"/>
    <s v="-46,970円"/>
    <n v="-0.4446"/>
    <s v="02-A子 SBI証券"/>
    <m/>
    <m/>
    <m/>
    <m/>
    <m/>
    <m/>
    <m/>
    <m/>
    <m/>
    <m/>
    <s v="現物"/>
    <m/>
    <s v="NCLH"/>
    <s v="ノルウェージャン クルーズ ライン"/>
    <n v="30"/>
    <n v="27.55"/>
    <n v="15.3"/>
    <n v="58664"/>
    <n v="0"/>
    <n v="-46970"/>
    <n v="-0.4446"/>
    <s v="02-A子 SBI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58664"/>
    <n v="58664"/>
  </r>
  <r>
    <m/>
    <d v="2022-06-01T00:00:00"/>
    <n v="149"/>
    <x v="0"/>
    <m/>
    <m/>
    <s v="PFF"/>
    <s v="iシェアーズ優先株式&amp;インカム証券ETF"/>
    <n v="28"/>
    <n v="31.66"/>
    <n v="32.96"/>
    <s v="117,953円"/>
    <s v="0円"/>
    <s v="4,652円"/>
    <n v="4.1099999999999998E-2"/>
    <s v="02-A子 SBI証券"/>
    <m/>
    <m/>
    <m/>
    <m/>
    <m/>
    <m/>
    <m/>
    <m/>
    <m/>
    <m/>
    <s v="現物"/>
    <m/>
    <s v="PFF"/>
    <s v="iシェアーズ優先株式&amp;インカム証券ETF"/>
    <n v="28"/>
    <n v="31.66"/>
    <n v="32.96"/>
    <n v="117953"/>
    <n v="0"/>
    <n v="4652"/>
    <n v="4.1099999999999998E-2"/>
    <s v="02-A子 SBI証券"/>
    <m/>
    <m/>
    <m/>
    <m/>
    <m/>
    <m/>
    <m/>
    <m/>
    <m/>
    <x v="3"/>
    <s v="1株式"/>
    <s v="高配当ETF"/>
    <s v="高配当ETF"/>
    <s v="02 米ドル（円換算）"/>
    <s v="リスク・有"/>
    <x v="3"/>
    <n v="1"/>
    <n v="1"/>
    <n v="117953"/>
    <n v="117953"/>
  </r>
  <r>
    <m/>
    <d v="2022-06-01T00:00:00"/>
    <n v="150"/>
    <x v="0"/>
    <m/>
    <m/>
    <s v="QQQ"/>
    <s v="インベスコ QQQ トラスト シリーズ1 ET"/>
    <n v="15"/>
    <n v="201.52"/>
    <n v="288.68"/>
    <s v="553,442円"/>
    <s v="0円"/>
    <s v="167,099円"/>
    <n v="0.4325"/>
    <s v="02-A子 SBI証券"/>
    <m/>
    <m/>
    <m/>
    <m/>
    <m/>
    <m/>
    <m/>
    <m/>
    <m/>
    <m/>
    <s v="現物"/>
    <m/>
    <s v="QQQ"/>
    <s v="インベスコ QQQ トラスト シリーズ1 ET"/>
    <n v="15"/>
    <n v="201.52"/>
    <n v="288.68"/>
    <n v="553442"/>
    <n v="0"/>
    <n v="167099"/>
    <n v="0.4325"/>
    <s v="02-A子 SBI証券"/>
    <m/>
    <m/>
    <m/>
    <m/>
    <m/>
    <m/>
    <m/>
    <m/>
    <m/>
    <x v="3"/>
    <s v="1株式"/>
    <s v="指数"/>
    <s v="ナスダック指数"/>
    <s v="02 米ドル（円換算）"/>
    <s v="リスク・有"/>
    <x v="3"/>
    <n v="1"/>
    <n v="1"/>
    <n v="553442"/>
    <n v="553442"/>
  </r>
  <r>
    <m/>
    <d v="2022-06-01T00:00:00"/>
    <n v="151"/>
    <x v="0"/>
    <m/>
    <m/>
    <s v="RCL"/>
    <s v="ロイヤル カリビアン クルーズ"/>
    <n v="10"/>
    <n v="87.19"/>
    <n v="55.41"/>
    <s v="70,819円"/>
    <s v="0円"/>
    <s v="-40,618円"/>
    <n v="-0.36449999999999999"/>
    <s v="02-A子 SBI証券"/>
    <m/>
    <m/>
    <m/>
    <m/>
    <m/>
    <m/>
    <m/>
    <m/>
    <m/>
    <m/>
    <s v="現物"/>
    <m/>
    <s v="RCL"/>
    <s v="ロイヤル カリビアン クルーズ"/>
    <n v="10"/>
    <n v="87.19"/>
    <n v="55.41"/>
    <n v="70819"/>
    <n v="0"/>
    <n v="-40618"/>
    <n v="-0.36449999999999999"/>
    <s v="02-A子 SBI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70819"/>
    <n v="70819"/>
  </r>
  <r>
    <m/>
    <d v="2022-06-01T00:00:00"/>
    <n v="152"/>
    <x v="0"/>
    <m/>
    <m/>
    <s v="TLT"/>
    <s v="iシェアーズ 米国国債 20年超 ETF"/>
    <n v="6"/>
    <n v="140.66"/>
    <n v="118.51"/>
    <s v="90,880円"/>
    <s v="0円"/>
    <s v="-16,986円"/>
    <n v="-0.1575"/>
    <s v="02-A子 SBI証券"/>
    <m/>
    <m/>
    <m/>
    <m/>
    <m/>
    <m/>
    <m/>
    <m/>
    <m/>
    <m/>
    <s v="現物"/>
    <m/>
    <s v="TLT"/>
    <s v="iシェアーズ 米国国債 20年超 ETF"/>
    <n v="6"/>
    <n v="140.66"/>
    <n v="118.51"/>
    <n v="90880"/>
    <n v="0"/>
    <n v="-16986"/>
    <n v="-0.1575"/>
    <s v="02-A子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90880"/>
    <n v="0"/>
  </r>
  <r>
    <m/>
    <d v="2022-06-01T00:00:00"/>
    <n v="153"/>
    <x v="0"/>
    <m/>
    <m/>
    <s v="UAL"/>
    <s v="ユナイテッド エアラインズ"/>
    <n v="16"/>
    <n v="49.69"/>
    <n v="43.55"/>
    <s v="89,058円"/>
    <s v="0円"/>
    <s v="-12,556円"/>
    <n v="-0.1236"/>
    <s v="02-A子 SBI証券"/>
    <m/>
    <m/>
    <m/>
    <m/>
    <m/>
    <m/>
    <m/>
    <m/>
    <m/>
    <m/>
    <s v="現物"/>
    <m/>
    <s v="UAL"/>
    <s v="ユナイテッド エアラインズ"/>
    <n v="16"/>
    <n v="49.69"/>
    <n v="43.55"/>
    <n v="89058"/>
    <n v="0"/>
    <n v="-12556"/>
    <n v="-0.1236"/>
    <s v="02-A子 SBI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89058"/>
    <n v="89058"/>
  </r>
  <r>
    <m/>
    <d v="2022-06-01T00:00:00"/>
    <n v="154"/>
    <x v="0"/>
    <m/>
    <m/>
    <s v="VGLT"/>
    <s v="バンガード 米国長期国債 ETF"/>
    <n v="23"/>
    <n v="84.28"/>
    <n v="72.430000000000007"/>
    <s v="212,917円"/>
    <s v="0円"/>
    <s v="-34,835円"/>
    <n v="-0.1406"/>
    <s v="02-A子 SBI証券"/>
    <m/>
    <m/>
    <m/>
    <m/>
    <m/>
    <m/>
    <m/>
    <m/>
    <m/>
    <m/>
    <s v="現物"/>
    <m/>
    <s v="VGLT"/>
    <s v="バンガード 米国長期国債 ETF"/>
    <n v="23"/>
    <n v="84.28"/>
    <n v="72.430000000000007"/>
    <n v="212917"/>
    <n v="0"/>
    <n v="-34835"/>
    <n v="-0.1406"/>
    <s v="02-A子 SBI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212917"/>
    <n v="0"/>
  </r>
  <r>
    <m/>
    <d v="2022-06-01T00:00:00"/>
    <n v="155"/>
    <x v="0"/>
    <m/>
    <m/>
    <s v="VIG"/>
    <s v="バンガード 米国増配株式ETF"/>
    <n v="13"/>
    <n v="110.57"/>
    <n v="145.80000000000001"/>
    <s v="242,251円"/>
    <s v="0円"/>
    <s v="58,536円"/>
    <n v="0.31859999999999999"/>
    <s v="02-A子 SBI証券"/>
    <m/>
    <m/>
    <m/>
    <m/>
    <m/>
    <m/>
    <m/>
    <m/>
    <m/>
    <m/>
    <s v="現物"/>
    <m/>
    <s v="VIG"/>
    <s v="バンガード 米国増配株式ETF"/>
    <n v="13"/>
    <n v="110.57"/>
    <n v="145.80000000000001"/>
    <n v="242251"/>
    <n v="0"/>
    <n v="58536"/>
    <n v="0.31859999999999999"/>
    <s v="02-A子 SBI証券"/>
    <m/>
    <m/>
    <m/>
    <m/>
    <m/>
    <m/>
    <m/>
    <m/>
    <m/>
    <x v="3"/>
    <s v="1株式"/>
    <s v="高配当ETF"/>
    <s v="高配当ETF"/>
    <s v="02 米ドル（円換算）"/>
    <s v="リスク・有"/>
    <x v="3"/>
    <n v="1"/>
    <n v="1"/>
    <n v="242251"/>
    <n v="242251"/>
  </r>
  <r>
    <m/>
    <d v="2022-06-01T00:00:00"/>
    <n v="156"/>
    <x v="0"/>
    <m/>
    <m/>
    <s v="VOO"/>
    <s v="バンガード S&amp;P 500 ETF"/>
    <n v="22"/>
    <n v="260.02"/>
    <n v="358.02"/>
    <s v="1,006,687円"/>
    <s v="0円"/>
    <s v="275,558円"/>
    <n v="0.37690000000000001"/>
    <s v="02-A子 SBI証券"/>
    <m/>
    <m/>
    <m/>
    <m/>
    <m/>
    <m/>
    <m/>
    <m/>
    <m/>
    <m/>
    <s v="現物"/>
    <m/>
    <s v="VOO"/>
    <s v="バンガード S&amp;P 500 ETF"/>
    <n v="22"/>
    <n v="260.02"/>
    <n v="358.02"/>
    <n v="1006687"/>
    <n v="0"/>
    <n v="275558"/>
    <n v="0.37690000000000001"/>
    <s v="02-A子 SBI証券"/>
    <m/>
    <m/>
    <m/>
    <m/>
    <m/>
    <m/>
    <m/>
    <m/>
    <m/>
    <x v="3"/>
    <s v="1株式"/>
    <s v="指数"/>
    <s v="SP500指数"/>
    <s v="02 米ドル（円換算）"/>
    <s v="リスク・有"/>
    <x v="3"/>
    <n v="1"/>
    <n v="1"/>
    <n v="1006687"/>
    <n v="1006687"/>
  </r>
  <r>
    <m/>
    <d v="2022-06-01T00:00:00"/>
    <n v="157"/>
    <x v="0"/>
    <m/>
    <m/>
    <s v="VT"/>
    <s v="バンガード トータル ワールド ストックETF"/>
    <n v="13"/>
    <n v="66.67"/>
    <n v="89.35"/>
    <s v="148,457円"/>
    <s v="0円"/>
    <s v="37,684円"/>
    <n v="0.3402"/>
    <s v="02-A子 SBI証券"/>
    <m/>
    <m/>
    <m/>
    <m/>
    <m/>
    <m/>
    <m/>
    <m/>
    <m/>
    <m/>
    <s v="現物"/>
    <m/>
    <s v="VT"/>
    <s v="バンガード トータル ワールド ストックETF"/>
    <n v="13"/>
    <n v="66.67"/>
    <n v="89.35"/>
    <n v="148457"/>
    <n v="0"/>
    <n v="37684"/>
    <n v="0.3402"/>
    <s v="02-A子 SBI証券"/>
    <m/>
    <m/>
    <m/>
    <m/>
    <m/>
    <m/>
    <m/>
    <m/>
    <m/>
    <x v="3"/>
    <s v="1株式"/>
    <s v="指数"/>
    <s v="全世界指数"/>
    <s v="02 米ドル（円換算）"/>
    <s v="リスク・有"/>
    <x v="3"/>
    <n v="1"/>
    <n v="1"/>
    <n v="148457"/>
    <n v="148457"/>
  </r>
  <r>
    <m/>
    <d v="2022-06-01T00:00:00"/>
    <n v="158"/>
    <x v="0"/>
    <m/>
    <m/>
    <s v="XLE"/>
    <s v="エネルギーセレクトセクターSPDRファンド"/>
    <n v="4"/>
    <n v="44.65"/>
    <n v="81.77"/>
    <s v="41,804円"/>
    <s v="0円"/>
    <s v="18,977円"/>
    <n v="0.83140000000000003"/>
    <s v="02-A子 SBI証券"/>
    <m/>
    <m/>
    <m/>
    <m/>
    <m/>
    <m/>
    <m/>
    <m/>
    <m/>
    <m/>
    <s v="現物"/>
    <m/>
    <s v="XLE"/>
    <s v="エネルギーセレクトセクターSPDRファンド"/>
    <n v="4"/>
    <n v="44.65"/>
    <n v="81.77"/>
    <n v="41804"/>
    <n v="0"/>
    <n v="18977"/>
    <n v="0.83140000000000003"/>
    <s v="02-A子 SBI証券"/>
    <m/>
    <m/>
    <m/>
    <m/>
    <m/>
    <m/>
    <m/>
    <m/>
    <m/>
    <x v="3"/>
    <s v="1株式"/>
    <s v="エネルギー"/>
    <s v="エネルギー"/>
    <s v="02 米ドル（円換算）"/>
    <s v="リスク・有"/>
    <x v="3"/>
    <n v="1"/>
    <n v="1"/>
    <n v="41804"/>
    <n v="41804"/>
  </r>
  <r>
    <m/>
    <d v="2022-06-01T00:00:00"/>
    <n v="159"/>
    <x v="0"/>
    <m/>
    <m/>
    <s v="XLF"/>
    <s v="金融セレクト セクター SPDR ファンド"/>
    <n v="20"/>
    <n v="23.78"/>
    <n v="32.92"/>
    <s v="84,150円"/>
    <s v="0円"/>
    <s v="23,364円"/>
    <n v="0.38440000000000002"/>
    <s v="02-A子 SBI証券"/>
    <m/>
    <m/>
    <m/>
    <m/>
    <m/>
    <m/>
    <m/>
    <m/>
    <m/>
    <m/>
    <s v="現物"/>
    <m/>
    <s v="XLF"/>
    <s v="金融セレクト セクター SPDR ファンド"/>
    <n v="20"/>
    <n v="23.78"/>
    <n v="32.92"/>
    <n v="84150"/>
    <n v="0"/>
    <n v="23364"/>
    <n v="0.38440000000000002"/>
    <s v="02-A子 SBI証券"/>
    <m/>
    <m/>
    <m/>
    <m/>
    <m/>
    <m/>
    <m/>
    <m/>
    <m/>
    <x v="3"/>
    <s v="1株式"/>
    <s v="金融"/>
    <s v="銀行業"/>
    <s v="02 米ドル（円換算）"/>
    <s v="リスク・有"/>
    <x v="3"/>
    <n v="1"/>
    <n v="1"/>
    <n v="84150"/>
    <n v="84150"/>
  </r>
  <r>
    <m/>
    <d v="2022-06-01T00:00:00"/>
    <n v="160"/>
    <x v="0"/>
    <m/>
    <m/>
    <s v="VTI"/>
    <s v="バンガード・トータル・ストック・マーケットETF"/>
    <n v="10"/>
    <n v="218.53"/>
    <n v="195.32"/>
    <s v="249,736円"/>
    <s v="0円"/>
    <s v="-29,676円"/>
    <n v="-0.1062"/>
    <s v="00-PP 楽天証券"/>
    <m/>
    <m/>
    <m/>
    <m/>
    <m/>
    <m/>
    <m/>
    <m/>
    <m/>
    <m/>
    <s v="現物"/>
    <m/>
    <s v="VTI"/>
    <s v="バンガード・トータル・ストック・マーケットETF"/>
    <n v="10"/>
    <n v="218.53"/>
    <n v="195.32"/>
    <n v="249736"/>
    <n v="0"/>
    <n v="-29676"/>
    <n v="-0.1062"/>
    <s v="00-PP 楽天証券"/>
    <m/>
    <m/>
    <m/>
    <m/>
    <m/>
    <m/>
    <m/>
    <m/>
    <m/>
    <x v="3"/>
    <s v="1株式"/>
    <s v="指数"/>
    <s v="全米国指数"/>
    <s v="02 米ドル（円換算）"/>
    <s v="リスク・有"/>
    <x v="3"/>
    <n v="1"/>
    <n v="1"/>
    <n v="249736"/>
    <n v="249736"/>
  </r>
  <r>
    <m/>
    <d v="2022-06-01T00:00:00"/>
    <n v="161"/>
    <x v="0"/>
    <m/>
    <m/>
    <s v="VWO"/>
    <s v="バンガード・FTSE・エマージング・マーケッツETF"/>
    <n v="10"/>
    <n v="43.95"/>
    <n v="42.18"/>
    <s v="53,931円"/>
    <s v="0円"/>
    <s v="-2,257円"/>
    <n v="-4.02E-2"/>
    <s v="00-PP 楽天証券"/>
    <m/>
    <m/>
    <m/>
    <m/>
    <m/>
    <m/>
    <m/>
    <m/>
    <m/>
    <m/>
    <s v="現物"/>
    <m/>
    <s v="VWO"/>
    <s v="バンガード・FTSE・エマージング・マーケッツETF"/>
    <n v="10"/>
    <n v="43.95"/>
    <n v="42.18"/>
    <n v="53931"/>
    <n v="0"/>
    <n v="-2257"/>
    <n v="-4.02E-2"/>
    <s v="00-PP 楽天証券"/>
    <m/>
    <m/>
    <m/>
    <m/>
    <m/>
    <m/>
    <m/>
    <m/>
    <m/>
    <x v="3"/>
    <s v="1株式"/>
    <s v="新興国"/>
    <s v="新興国ETF"/>
    <s v="02 米ドル（円換算）"/>
    <s v="リスク・有"/>
    <x v="3"/>
    <n v="1"/>
    <n v="1"/>
    <n v="53931"/>
    <n v="53931"/>
  </r>
  <r>
    <m/>
    <d v="2022-06-01T00:00:00"/>
    <n v="162"/>
    <x v="0"/>
    <m/>
    <m/>
    <s v="SLV"/>
    <s v="iシェアーズ シルバー・トラスト"/>
    <n v="30"/>
    <n v="23.58"/>
    <n v="20.07"/>
    <s v="76,984円"/>
    <s v="0円"/>
    <s v="-13,447円"/>
    <n v="-0.1487"/>
    <s v="00-PP 楽天証券"/>
    <m/>
    <m/>
    <m/>
    <m/>
    <m/>
    <m/>
    <m/>
    <m/>
    <m/>
    <m/>
    <s v="現物"/>
    <m/>
    <s v="SLV"/>
    <s v="iシェアーズ シルバー・トラスト"/>
    <n v="30"/>
    <n v="23.58"/>
    <n v="20.07"/>
    <n v="76984"/>
    <n v="0"/>
    <n v="-13447"/>
    <n v="-0.1487"/>
    <s v="00-PP 楽天証券"/>
    <m/>
    <m/>
    <m/>
    <m/>
    <m/>
    <m/>
    <m/>
    <m/>
    <m/>
    <x v="4"/>
    <s v="3貴金属"/>
    <s v="シルバー"/>
    <s v="米国・シルバー"/>
    <s v="02 米ドル（円換算）"/>
    <s v="リスク・有"/>
    <x v="2"/>
    <n v="1"/>
    <n v="0"/>
    <n v="76984"/>
    <n v="0"/>
  </r>
  <r>
    <m/>
    <d v="2022-06-01T00:00:00"/>
    <n v="163"/>
    <x v="0"/>
    <m/>
    <m/>
    <s v="VT"/>
    <s v="バンガード・トータル・ワールド・ストックETF"/>
    <n v="1"/>
    <n v="68.209999999999994"/>
    <n v="89.35"/>
    <s v="11,424円"/>
    <s v="0円"/>
    <s v="2,703円"/>
    <n v="0.30990000000000001"/>
    <s v="00-PP 楽天証券"/>
    <m/>
    <m/>
    <m/>
    <m/>
    <m/>
    <m/>
    <m/>
    <m/>
    <m/>
    <m/>
    <s v="現物"/>
    <m/>
    <s v="VT"/>
    <s v="バンガード・トータル・ワールド・ストックETF"/>
    <n v="1"/>
    <n v="68.209999999999994"/>
    <n v="89.35"/>
    <n v="11424"/>
    <n v="0"/>
    <n v="2703"/>
    <n v="0.30990000000000001"/>
    <s v="00-PP 楽天証券"/>
    <m/>
    <m/>
    <m/>
    <m/>
    <m/>
    <m/>
    <m/>
    <m/>
    <m/>
    <x v="3"/>
    <s v="1株式"/>
    <s v="指数"/>
    <s v="全世界指数"/>
    <s v="02 米ドル（円換算）"/>
    <s v="リスク・有"/>
    <x v="3"/>
    <n v="1"/>
    <n v="1"/>
    <n v="11424"/>
    <n v="11424"/>
  </r>
  <r>
    <m/>
    <d v="2022-06-01T00:00:00"/>
    <n v="164"/>
    <x v="0"/>
    <m/>
    <m/>
    <s v="BND"/>
    <s v="バンガード・米国トータル債券市場ETF"/>
    <n v="6"/>
    <n v="87.04"/>
    <n v="76.319999999999993"/>
    <s v="58,549円"/>
    <s v="0円"/>
    <s v="-8,226円"/>
    <n v="-0.1232"/>
    <s v="00-PP 楽天証券"/>
    <m/>
    <m/>
    <m/>
    <m/>
    <m/>
    <m/>
    <m/>
    <m/>
    <m/>
    <m/>
    <s v="現物"/>
    <m/>
    <s v="BND"/>
    <s v="バンガード・米国トータル債券市場ETF"/>
    <n v="6"/>
    <n v="87.04"/>
    <n v="76.319999999999993"/>
    <n v="58549"/>
    <n v="0"/>
    <n v="-8226"/>
    <n v="-0.1232"/>
    <s v="00-PP 楽天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58549"/>
    <n v="0"/>
  </r>
  <r>
    <m/>
    <d v="2022-06-01T00:00:00"/>
    <n v="165"/>
    <x v="0"/>
    <m/>
    <m/>
    <s v="UAL"/>
    <s v="ユナイテッド・エアラインズ・ホールディングス"/>
    <n v="17"/>
    <n v="42.51"/>
    <n v="43.55"/>
    <s v="94,661円"/>
    <s v="0円"/>
    <s v="2,250円"/>
    <n v="2.4400000000000002E-2"/>
    <s v="00-PP 楽天証券"/>
    <m/>
    <m/>
    <m/>
    <m/>
    <m/>
    <m/>
    <m/>
    <m/>
    <m/>
    <m/>
    <s v="現物"/>
    <m/>
    <s v="UAL"/>
    <s v="ユナイテッド・エアラインズ・ホールディングス"/>
    <n v="17"/>
    <n v="42.51"/>
    <n v="43.55"/>
    <n v="94661"/>
    <n v="0"/>
    <n v="2250"/>
    <n v="2.4400000000000002E-2"/>
    <s v="00-PP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94661"/>
    <n v="94661"/>
  </r>
  <r>
    <m/>
    <d v="2022-06-01T00:00:00"/>
    <n v="166"/>
    <x v="0"/>
    <m/>
    <m/>
    <s v="UAL"/>
    <s v="ユナイテッド・エアラインズ・ホールディングス"/>
    <n v="10"/>
    <n v="46.67"/>
    <n v="43.55"/>
    <s v="55,683円"/>
    <s v="0円"/>
    <s v="-3,987円"/>
    <n v="-6.6799999999999998E-2"/>
    <s v="00-PP 楽天証券"/>
    <m/>
    <m/>
    <m/>
    <m/>
    <m/>
    <m/>
    <m/>
    <m/>
    <m/>
    <m/>
    <s v="現物"/>
    <m/>
    <s v="UAL"/>
    <s v="ユナイテッド・エアラインズ・ホールディングス"/>
    <n v="10"/>
    <n v="46.67"/>
    <n v="43.55"/>
    <n v="55683"/>
    <n v="0"/>
    <n v="-3987"/>
    <n v="-6.6799999999999998E-2"/>
    <s v="00-PP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5683"/>
    <n v="55683"/>
  </r>
  <r>
    <m/>
    <d v="2022-06-01T00:00:00"/>
    <n v="167"/>
    <x v="0"/>
    <m/>
    <m/>
    <s v="EIDO"/>
    <s v="iシェアーズ MSCI インドネシア ETF"/>
    <n v="34"/>
    <n v="22.92"/>
    <n v="23.54"/>
    <s v="102,334円"/>
    <s v="0円"/>
    <s v="2,694円"/>
    <n v="2.7E-2"/>
    <s v="00-PP 楽天証券"/>
    <m/>
    <m/>
    <m/>
    <m/>
    <m/>
    <m/>
    <m/>
    <m/>
    <m/>
    <m/>
    <s v="現物"/>
    <m/>
    <s v="EIDO"/>
    <s v="iシェアーズ MSCI インドネシア ETF"/>
    <n v="34"/>
    <n v="22.92"/>
    <n v="23.54"/>
    <n v="102334"/>
    <n v="0"/>
    <n v="2694"/>
    <n v="2.7E-2"/>
    <s v="00-PP 楽天証券"/>
    <m/>
    <m/>
    <m/>
    <m/>
    <m/>
    <m/>
    <m/>
    <m/>
    <m/>
    <x v="3"/>
    <s v="1株式"/>
    <s v="新興国"/>
    <s v="インドネシア"/>
    <s v="02 米ドル（円換算）"/>
    <s v="リスク・有"/>
    <x v="3"/>
    <n v="1"/>
    <n v="1"/>
    <n v="102334"/>
    <n v="102334"/>
  </r>
  <r>
    <m/>
    <d v="2022-06-01T00:00:00"/>
    <n v="168"/>
    <x v="0"/>
    <m/>
    <m/>
    <s v="THD"/>
    <s v="iシェアーズ MSCI タイ ETF"/>
    <n v="4"/>
    <n v="75.22"/>
    <n v="73.95"/>
    <s v="37,820円"/>
    <s v="0円"/>
    <s v="-651円"/>
    <n v="-1.6899999999999998E-2"/>
    <s v="00-PP 楽天証券"/>
    <m/>
    <m/>
    <m/>
    <m/>
    <m/>
    <m/>
    <m/>
    <m/>
    <m/>
    <m/>
    <s v="現物"/>
    <m/>
    <s v="THD"/>
    <s v="iシェアーズ MSCI タイ ETF"/>
    <n v="4"/>
    <n v="75.22"/>
    <n v="73.95"/>
    <n v="37820"/>
    <n v="0"/>
    <n v="-651"/>
    <n v="-1.6899999999999998E-2"/>
    <s v="00-PP 楽天証券"/>
    <m/>
    <m/>
    <m/>
    <m/>
    <m/>
    <m/>
    <m/>
    <m/>
    <m/>
    <x v="3"/>
    <s v="1株式"/>
    <s v="新興国"/>
    <s v="タイ"/>
    <s v="02 米ドル（円換算）"/>
    <s v="リスク・有"/>
    <x v="3"/>
    <n v="1"/>
    <n v="1"/>
    <n v="37820"/>
    <n v="37820"/>
  </r>
  <r>
    <m/>
    <d v="2022-06-01T00:00:00"/>
    <n v="169"/>
    <x v="0"/>
    <m/>
    <m/>
    <s v="EPHE"/>
    <s v="iシェアーズ MSCI フィリピン ETF"/>
    <n v="16"/>
    <n v="31.83"/>
    <n v="29.04"/>
    <s v="59,408円"/>
    <s v="0円"/>
    <s v="-5,697円"/>
    <n v="-8.7499999999999994E-2"/>
    <s v="00-PP 楽天証券"/>
    <m/>
    <m/>
    <m/>
    <m/>
    <m/>
    <m/>
    <m/>
    <m/>
    <m/>
    <m/>
    <s v="現物"/>
    <m/>
    <s v="EPHE"/>
    <s v="iシェアーズ MSCI フィリピン ETF"/>
    <n v="16"/>
    <n v="31.83"/>
    <n v="29.04"/>
    <n v="59408"/>
    <n v="0"/>
    <n v="-5697"/>
    <n v="-8.7499999999999994E-2"/>
    <s v="00-PP 楽天証券"/>
    <m/>
    <m/>
    <m/>
    <m/>
    <m/>
    <m/>
    <m/>
    <m/>
    <m/>
    <x v="3"/>
    <s v="1株式"/>
    <s v="新興国"/>
    <s v="フィリピン"/>
    <s v="02 米ドル（円換算）"/>
    <s v="リスク・有"/>
    <x v="3"/>
    <n v="1"/>
    <n v="1"/>
    <n v="59408"/>
    <n v="59408"/>
  </r>
  <r>
    <m/>
    <d v="2022-06-01T00:00:00"/>
    <n v="170"/>
    <x v="0"/>
    <m/>
    <m/>
    <s v="EPHE"/>
    <s v="iシェアーズ MSCI フィリピン ETF"/>
    <n v="4"/>
    <n v="30.14"/>
    <n v="29.04"/>
    <s v="14,852円"/>
    <s v="0円"/>
    <s v="-560円"/>
    <n v="-3.6299999999999999E-2"/>
    <s v="00-PP 楽天証券"/>
    <m/>
    <m/>
    <m/>
    <m/>
    <m/>
    <m/>
    <m/>
    <m/>
    <m/>
    <m/>
    <s v="現物"/>
    <m/>
    <s v="EPHE"/>
    <s v="iシェアーズ MSCI フィリピン ETF"/>
    <n v="4"/>
    <n v="30.14"/>
    <n v="29.04"/>
    <n v="14852"/>
    <n v="0"/>
    <n v="-560"/>
    <n v="-3.6299999999999999E-2"/>
    <s v="00-PP 楽天証券"/>
    <m/>
    <m/>
    <m/>
    <m/>
    <m/>
    <m/>
    <m/>
    <m/>
    <m/>
    <x v="3"/>
    <s v="1株式"/>
    <s v="新興国"/>
    <s v="フィリピン"/>
    <s v="02 米ドル（円換算）"/>
    <s v="リスク・有"/>
    <x v="3"/>
    <n v="1"/>
    <n v="1"/>
    <n v="14852"/>
    <n v="14852"/>
  </r>
  <r>
    <m/>
    <d v="2022-06-01T00:00:00"/>
    <n v="171"/>
    <x v="0"/>
    <m/>
    <m/>
    <s v="DBA"/>
    <s v="インベスコDBアグリカルチャー・ファンド"/>
    <n v="68"/>
    <n v="16.579999999999998"/>
    <n v="22.24"/>
    <s v="193,365円"/>
    <s v="0円"/>
    <s v="49,211円"/>
    <n v="0.34139999999999998"/>
    <s v="00-PP 楽天証券"/>
    <m/>
    <m/>
    <m/>
    <m/>
    <m/>
    <m/>
    <m/>
    <m/>
    <m/>
    <m/>
    <s v="現物"/>
    <m/>
    <s v="DBA"/>
    <s v="インベスコDBアグリカルチャー・ファンド"/>
    <n v="68"/>
    <n v="16.579999999999998"/>
    <n v="22.24"/>
    <n v="193365"/>
    <n v="0"/>
    <n v="49211"/>
    <n v="0.34139999999999998"/>
    <s v="00-PP 楽天証券"/>
    <m/>
    <m/>
    <m/>
    <m/>
    <m/>
    <m/>
    <m/>
    <m/>
    <m/>
    <x v="4"/>
    <s v="3ｺﾓﾃﾞｨﾃｲ"/>
    <s v="コモ・その他"/>
    <s v="コモ・農業"/>
    <s v="02 米ドル（円換算）"/>
    <s v="リスク・有"/>
    <x v="2"/>
    <n v="1"/>
    <n v="0"/>
    <n v="193365"/>
    <n v="0"/>
  </r>
  <r>
    <m/>
    <d v="2022-06-01T00:00:00"/>
    <n v="172"/>
    <x v="0"/>
    <m/>
    <m/>
    <s v="DBA"/>
    <s v="インベスコDBアグリカルチャー・ファンド"/>
    <n v="60"/>
    <n v="16.36"/>
    <n v="22.24"/>
    <s v="170,616円"/>
    <s v="0円"/>
    <s v="45,076円"/>
    <n v="0.35909999999999997"/>
    <s v="00-PP 楽天証券"/>
    <m/>
    <m/>
    <m/>
    <m/>
    <m/>
    <m/>
    <m/>
    <m/>
    <m/>
    <m/>
    <s v="現物"/>
    <m/>
    <s v="DBA"/>
    <s v="インベスコDBアグリカルチャー・ファンド"/>
    <n v="60"/>
    <n v="16.36"/>
    <n v="22.24"/>
    <n v="170616"/>
    <n v="0"/>
    <n v="45076"/>
    <n v="0.35909999999999997"/>
    <s v="00-PP 楽天証券"/>
    <m/>
    <m/>
    <m/>
    <m/>
    <m/>
    <m/>
    <m/>
    <m/>
    <m/>
    <x v="4"/>
    <s v="3ｺﾓﾃﾞｨﾃｲ"/>
    <s v="コモ・その他"/>
    <s v="コモ・農業"/>
    <s v="02 米ドル（円換算）"/>
    <s v="リスク・有"/>
    <x v="2"/>
    <n v="1"/>
    <n v="0"/>
    <n v="170616"/>
    <n v="0"/>
  </r>
  <r>
    <m/>
    <d v="2022-06-01T00:00:00"/>
    <n v="173"/>
    <x v="0"/>
    <m/>
    <m/>
    <s v="DBC"/>
    <s v="インベスコDB コモディティ・インデックス・トラッキング・ファンド"/>
    <n v="20"/>
    <n v="14.69"/>
    <n v="27.96"/>
    <s v="71,499円"/>
    <s v="0円"/>
    <s v="33,929円"/>
    <n v="0.90310000000000001"/>
    <s v="00-PP 楽天証券"/>
    <m/>
    <m/>
    <m/>
    <m/>
    <m/>
    <m/>
    <m/>
    <m/>
    <m/>
    <m/>
    <s v="現物"/>
    <m/>
    <s v="DBC"/>
    <s v="インベスコDB コモディティ・インデックス・トラッキング・ファンド"/>
    <n v="20"/>
    <n v="14.69"/>
    <n v="27.96"/>
    <n v="71499"/>
    <n v="0"/>
    <n v="33929"/>
    <n v="0.90310000000000001"/>
    <s v="00-PP 楽天証券"/>
    <m/>
    <m/>
    <m/>
    <m/>
    <m/>
    <m/>
    <m/>
    <m/>
    <m/>
    <x v="4"/>
    <s v="3ｺﾓﾃﾞｨﾃｲ"/>
    <s v="コモ・その他"/>
    <s v="コモ・全体"/>
    <s v="02 米ドル（円換算）"/>
    <s v="リスク・有"/>
    <x v="2"/>
    <n v="1"/>
    <n v="0"/>
    <n v="71499"/>
    <n v="0"/>
  </r>
  <r>
    <m/>
    <d v="2022-06-01T00:00:00"/>
    <n v="174"/>
    <x v="0"/>
    <m/>
    <m/>
    <s v="GDX"/>
    <s v="ヴァンエック・金鉱株ETF"/>
    <n v="2"/>
    <n v="35.49"/>
    <n v="32.06"/>
    <s v="8,198円"/>
    <s v="0円"/>
    <s v="-876円"/>
    <n v="-9.6600000000000005E-2"/>
    <s v="00-PP 楽天証券"/>
    <m/>
    <m/>
    <m/>
    <m/>
    <m/>
    <m/>
    <m/>
    <m/>
    <m/>
    <m/>
    <s v="現物"/>
    <m/>
    <s v="GDX"/>
    <s v="ヴァンエック・金鉱株ETF"/>
    <n v="2"/>
    <n v="35.49"/>
    <n v="32.06"/>
    <n v="8198"/>
    <n v="0"/>
    <n v="-876"/>
    <n v="-9.6600000000000005E-2"/>
    <s v="00-PP 楽天証券"/>
    <m/>
    <m/>
    <m/>
    <m/>
    <m/>
    <m/>
    <m/>
    <m/>
    <m/>
    <x v="4"/>
    <s v="3貴金属"/>
    <s v="金鉱株"/>
    <s v="米国・金鉱株"/>
    <s v="02 米ドル（円換算）"/>
    <s v="リスク・有"/>
    <x v="2"/>
    <n v="1"/>
    <n v="0"/>
    <n v="8198"/>
    <n v="0"/>
  </r>
  <r>
    <m/>
    <d v="2022-06-01T00:00:00"/>
    <n v="175"/>
    <x v="0"/>
    <m/>
    <m/>
    <s v="GDX"/>
    <s v="ヴァンエック・金鉱株ETF"/>
    <n v="5"/>
    <n v="34.5"/>
    <n v="32.06"/>
    <s v="20,495円"/>
    <s v="0円"/>
    <s v="-1,559円"/>
    <n v="-7.0699999999999999E-2"/>
    <s v="00-PP 楽天証券"/>
    <m/>
    <m/>
    <m/>
    <m/>
    <m/>
    <m/>
    <m/>
    <m/>
    <m/>
    <m/>
    <s v="現物"/>
    <m/>
    <s v="GDX"/>
    <s v="ヴァンエック・金鉱株ETF"/>
    <n v="5"/>
    <n v="34.5"/>
    <n v="32.06"/>
    <n v="20495"/>
    <n v="0"/>
    <n v="-1559"/>
    <n v="-7.0699999999999999E-2"/>
    <s v="00-PP 楽天証券"/>
    <m/>
    <m/>
    <m/>
    <m/>
    <m/>
    <m/>
    <m/>
    <m/>
    <m/>
    <x v="4"/>
    <s v="3貴金属"/>
    <s v="金鉱株"/>
    <s v="米国・金鉱株"/>
    <s v="02 米ドル（円換算）"/>
    <s v="リスク・有"/>
    <x v="2"/>
    <n v="1"/>
    <n v="0"/>
    <n v="20495"/>
    <n v="0"/>
  </r>
  <r>
    <m/>
    <d v="2022-06-01T00:00:00"/>
    <n v="176"/>
    <x v="0"/>
    <m/>
    <m/>
    <s v="AFK"/>
    <s v="ヴァンエック・アフリカ・インデックスETF"/>
    <n v="37"/>
    <n v="21.01"/>
    <n v="18.760000000000002"/>
    <s v="88,750円"/>
    <s v="0円"/>
    <s v="-10,626円"/>
    <n v="-0.1069"/>
    <s v="00-PP 楽天証券"/>
    <m/>
    <m/>
    <m/>
    <m/>
    <m/>
    <m/>
    <m/>
    <m/>
    <m/>
    <m/>
    <s v="現物"/>
    <m/>
    <s v="AFK"/>
    <s v="ヴァンエック・アフリカ・インデックスETF"/>
    <n v="37"/>
    <n v="21.01"/>
    <n v="18.760000000000002"/>
    <n v="88750"/>
    <n v="0"/>
    <n v="-10626"/>
    <n v="-0.1069"/>
    <s v="00-PP 楽天証券"/>
    <m/>
    <m/>
    <m/>
    <m/>
    <m/>
    <m/>
    <m/>
    <m/>
    <m/>
    <x v="3"/>
    <s v="1株式"/>
    <s v="新興国"/>
    <s v="アフリカ"/>
    <s v="02 米ドル（円換算）"/>
    <s v="リスク・有"/>
    <x v="3"/>
    <n v="1"/>
    <n v="1"/>
    <n v="88750"/>
    <n v="88750"/>
  </r>
  <r>
    <m/>
    <d v="2022-06-01T00:00:00"/>
    <n v="177"/>
    <x v="0"/>
    <m/>
    <m/>
    <s v="DAL"/>
    <s v="デルタ航空"/>
    <n v="12"/>
    <n v="41.04"/>
    <n v="38.64"/>
    <s v="59,286円"/>
    <s v="0円"/>
    <s v="-3,677円"/>
    <n v="-5.8400000000000001E-2"/>
    <s v="00-PP 楽天証券"/>
    <m/>
    <m/>
    <m/>
    <m/>
    <m/>
    <m/>
    <m/>
    <m/>
    <m/>
    <m/>
    <s v="現物"/>
    <m/>
    <s v="DAL"/>
    <s v="デルタ航空"/>
    <n v="12"/>
    <n v="41.04"/>
    <n v="38.64"/>
    <n v="59286"/>
    <n v="0"/>
    <n v="-3677"/>
    <n v="-5.8400000000000001E-2"/>
    <s v="00-PP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9286"/>
    <n v="59286"/>
  </r>
  <r>
    <m/>
    <d v="2022-06-01T00:00:00"/>
    <n v="178"/>
    <x v="0"/>
    <m/>
    <m/>
    <s v="NCLH"/>
    <s v="ノルウェージャン・クルーズ・ライン"/>
    <n v="25"/>
    <n v="22.53"/>
    <n v="15.3"/>
    <s v="48,906円"/>
    <s v="0円"/>
    <s v="-23,113円"/>
    <n v="-0.32090000000000002"/>
    <s v="00-PP 楽天証券"/>
    <m/>
    <m/>
    <m/>
    <m/>
    <m/>
    <m/>
    <m/>
    <m/>
    <m/>
    <m/>
    <s v="現物"/>
    <m/>
    <s v="NCLH"/>
    <s v="ノルウェージャン・クルーズ・ライン"/>
    <n v="25"/>
    <n v="22.53"/>
    <n v="15.3"/>
    <n v="48906"/>
    <n v="0"/>
    <n v="-23113"/>
    <n v="-0.32090000000000002"/>
    <s v="00-PP 楽天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48906"/>
    <n v="48906"/>
  </r>
  <r>
    <m/>
    <d v="2022-06-01T00:00:00"/>
    <n v="179"/>
    <x v="0"/>
    <m/>
    <m/>
    <s v="EPI"/>
    <s v="ウィズダムツリー インド株収益ファンド"/>
    <n v="28"/>
    <n v="31.74"/>
    <n v="33.36"/>
    <s v="119,431円"/>
    <s v="0円"/>
    <s v="5,792円"/>
    <n v="5.0999999999999997E-2"/>
    <s v="00-PP 楽天証券"/>
    <m/>
    <m/>
    <m/>
    <m/>
    <m/>
    <m/>
    <m/>
    <m/>
    <m/>
    <m/>
    <s v="現物"/>
    <m/>
    <s v="EPI"/>
    <s v="ウィズダムツリー インド株収益ファンド"/>
    <n v="28"/>
    <n v="31.74"/>
    <n v="33.36"/>
    <n v="119431"/>
    <n v="0"/>
    <n v="5792"/>
    <n v="5.0999999999999997E-2"/>
    <s v="00-PP 楽天証券"/>
    <m/>
    <m/>
    <m/>
    <m/>
    <m/>
    <m/>
    <m/>
    <m/>
    <m/>
    <x v="3"/>
    <s v="1株式"/>
    <s v="新興国"/>
    <s v="インド"/>
    <s v="02 米ドル（円換算）"/>
    <s v="リスク・有"/>
    <x v="3"/>
    <n v="1"/>
    <n v="1"/>
    <n v="119431"/>
    <n v="119431"/>
  </r>
  <r>
    <m/>
    <d v="2022-06-01T00:00:00"/>
    <n v="180"/>
    <x v="0"/>
    <m/>
    <m/>
    <s v="VIG"/>
    <s v="バンガード・米国増配株式ETF"/>
    <n v="14"/>
    <n v="119.94"/>
    <n v="145.80000000000001"/>
    <s v="260,987円"/>
    <s v="0円"/>
    <s v="46,293円"/>
    <n v="0.21560000000000001"/>
    <s v="00-PP 楽天証券"/>
    <m/>
    <m/>
    <m/>
    <m/>
    <m/>
    <m/>
    <m/>
    <m/>
    <m/>
    <m/>
    <s v="現物"/>
    <m/>
    <s v="VIG"/>
    <s v="バンガード・米国増配株式ETF"/>
    <n v="14"/>
    <n v="119.94"/>
    <n v="145.80000000000001"/>
    <n v="260987"/>
    <n v="0"/>
    <n v="46293"/>
    <n v="0.21560000000000001"/>
    <s v="00-PP 楽天証券"/>
    <m/>
    <m/>
    <m/>
    <m/>
    <m/>
    <m/>
    <m/>
    <m/>
    <m/>
    <x v="3"/>
    <s v="1株式"/>
    <s v="高配当ETF"/>
    <s v="高配当ETF"/>
    <s v="02 米ドル（円換算）"/>
    <s v="リスク・有"/>
    <x v="3"/>
    <n v="1"/>
    <n v="1"/>
    <n v="260987"/>
    <n v="260987"/>
  </r>
  <r>
    <m/>
    <d v="2022-06-01T00:00:00"/>
    <n v="181"/>
    <x v="0"/>
    <m/>
    <m/>
    <s v="AAL"/>
    <s v="アメリカン・エアーラインズ・グループ"/>
    <n v="27"/>
    <n v="17.5"/>
    <n v="16.260000000000002"/>
    <s v="56,133円"/>
    <s v="0円"/>
    <s v="-4,278円"/>
    <n v="-7.0800000000000002E-2"/>
    <s v="00-PP 楽天証券"/>
    <m/>
    <m/>
    <m/>
    <m/>
    <m/>
    <m/>
    <m/>
    <m/>
    <m/>
    <m/>
    <s v="現物"/>
    <m/>
    <s v="AAL"/>
    <s v="アメリカン・エアーラインズ・グループ"/>
    <n v="27"/>
    <n v="17.5"/>
    <n v="16.260000000000002"/>
    <n v="56133"/>
    <n v="0"/>
    <n v="-4278"/>
    <n v="-7.0800000000000002E-2"/>
    <s v="00-PP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6133"/>
    <n v="56133"/>
  </r>
  <r>
    <m/>
    <d v="2022-06-01T00:00:00"/>
    <n v="182"/>
    <x v="0"/>
    <m/>
    <m/>
    <s v="AAL"/>
    <s v="アメリカン・エアーラインズ・グループ"/>
    <n v="25"/>
    <n v="19.170000000000002"/>
    <n v="16.260000000000002"/>
    <s v="51,975円"/>
    <s v="0円"/>
    <s v="-9,299円"/>
    <n v="-0.15179999999999999"/>
    <s v="00-PP 楽天証券"/>
    <m/>
    <m/>
    <m/>
    <m/>
    <m/>
    <m/>
    <m/>
    <m/>
    <m/>
    <m/>
    <s v="現物"/>
    <m/>
    <s v="AAL"/>
    <s v="アメリカン・エアーラインズ・グループ"/>
    <n v="25"/>
    <n v="19.170000000000002"/>
    <n v="16.260000000000002"/>
    <n v="51975"/>
    <n v="0"/>
    <n v="-9299"/>
    <n v="-0.15179999999999999"/>
    <s v="00-PP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1975"/>
    <n v="51975"/>
  </r>
  <r>
    <m/>
    <d v="2022-06-01T00:00:00"/>
    <n v="183"/>
    <x v="0"/>
    <m/>
    <m/>
    <s v="XLF"/>
    <s v="金融セレクト・セクター SPDR ファンド"/>
    <n v="20"/>
    <n v="23.75"/>
    <n v="32.92"/>
    <s v="84,183円"/>
    <s v="0円"/>
    <s v="23,458円"/>
    <n v="0.38629999999999998"/>
    <s v="00-PP 楽天証券"/>
    <m/>
    <m/>
    <m/>
    <m/>
    <m/>
    <m/>
    <m/>
    <m/>
    <m/>
    <m/>
    <s v="現物"/>
    <m/>
    <s v="XLF"/>
    <s v="金融セレクト・セクター SPDR ファンド"/>
    <n v="20"/>
    <n v="23.75"/>
    <n v="32.92"/>
    <n v="84183"/>
    <n v="0"/>
    <n v="23458"/>
    <n v="0.38629999999999998"/>
    <s v="00-PP 楽天証券"/>
    <m/>
    <m/>
    <m/>
    <m/>
    <m/>
    <m/>
    <m/>
    <m/>
    <m/>
    <x v="3"/>
    <s v="1株式"/>
    <s v="金融"/>
    <s v="銀行業"/>
    <s v="02 米ドル（円換算）"/>
    <s v="リスク・有"/>
    <x v="3"/>
    <n v="1"/>
    <n v="1"/>
    <n v="84183"/>
    <n v="84183"/>
  </r>
  <r>
    <m/>
    <d v="2022-06-01T00:00:00"/>
    <n v="184"/>
    <x v="0"/>
    <m/>
    <m/>
    <s v="XLI"/>
    <s v="資本財セレクト・セクター SPDR ファンド"/>
    <n v="3"/>
    <n v="104.1"/>
    <n v="89.74"/>
    <s v="34,422円"/>
    <s v="0円"/>
    <s v="-5,507円"/>
    <n v="-0.13789999999999999"/>
    <s v="00-PP 楽天証券"/>
    <m/>
    <m/>
    <m/>
    <m/>
    <m/>
    <m/>
    <m/>
    <m/>
    <m/>
    <m/>
    <s v="現物"/>
    <m/>
    <s v="XLI"/>
    <s v="資本財セレクト・セクター SPDR ファンド"/>
    <n v="3"/>
    <n v="104.1"/>
    <n v="89.74"/>
    <n v="34422"/>
    <n v="0"/>
    <n v="-5507"/>
    <n v="-0.13789999999999999"/>
    <s v="00-PP 楽天証券"/>
    <m/>
    <m/>
    <m/>
    <m/>
    <m/>
    <m/>
    <m/>
    <m/>
    <m/>
    <x v="3"/>
    <s v="1株式"/>
    <s v="資本財"/>
    <s v="資本財"/>
    <s v="02 米ドル（円換算）"/>
    <s v="リスク・有"/>
    <x v="3"/>
    <n v="1"/>
    <n v="1"/>
    <n v="34422"/>
    <n v="34422"/>
  </r>
  <r>
    <m/>
    <d v="2022-06-01T00:00:00"/>
    <n v="185"/>
    <x v="0"/>
    <m/>
    <m/>
    <s v="CCL"/>
    <s v="カーニバル"/>
    <n v="25"/>
    <n v="21.9"/>
    <n v="13.13"/>
    <s v="41,970円"/>
    <s v="0円"/>
    <s v="-28,042円"/>
    <n v="-0.40050000000000002"/>
    <s v="00-PP 楽天証券"/>
    <m/>
    <m/>
    <m/>
    <m/>
    <m/>
    <m/>
    <m/>
    <m/>
    <m/>
    <m/>
    <s v="現物"/>
    <m/>
    <s v="CCL"/>
    <s v="カーニバル"/>
    <n v="25"/>
    <n v="21.9"/>
    <n v="13.13"/>
    <n v="41970"/>
    <n v="0"/>
    <n v="-28042"/>
    <n v="-0.40050000000000002"/>
    <s v="00-PP 楽天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41970"/>
    <n v="41970"/>
  </r>
  <r>
    <m/>
    <d v="2022-06-01T00:00:00"/>
    <n v="186"/>
    <x v="0"/>
    <m/>
    <m/>
    <s v="T"/>
    <s v="AT&amp;T"/>
    <n v="20"/>
    <n v="26.45"/>
    <n v="20.399999999999999"/>
    <s v="52,166円"/>
    <s v="0円"/>
    <s v="-15,483円"/>
    <n v="-0.22889999999999999"/>
    <s v="00-PP 楽天証券"/>
    <m/>
    <m/>
    <m/>
    <m/>
    <m/>
    <m/>
    <m/>
    <m/>
    <m/>
    <m/>
    <s v="現物"/>
    <m/>
    <s v="T"/>
    <s v="AT&amp;T"/>
    <n v="20"/>
    <n v="26.45"/>
    <n v="20.399999999999999"/>
    <n v="52166"/>
    <n v="0"/>
    <n v="-15483"/>
    <n v="-0.22889999999999999"/>
    <s v="00-PP 楽天証券"/>
    <m/>
    <m/>
    <m/>
    <m/>
    <m/>
    <m/>
    <m/>
    <m/>
    <m/>
    <x v="3"/>
    <s v="1株式"/>
    <s v="通信"/>
    <s v="米国･通信"/>
    <s v="02 米ドル（円換算）"/>
    <s v="リスク・有"/>
    <x v="3"/>
    <n v="1"/>
    <n v="1"/>
    <n v="52166"/>
    <n v="52166"/>
  </r>
  <r>
    <m/>
    <d v="2022-06-01T00:00:00"/>
    <n v="187"/>
    <x v="0"/>
    <m/>
    <m/>
    <s v="RCL"/>
    <s v="ロイヤル・カリビアン・グループ"/>
    <n v="8"/>
    <n v="71.63"/>
    <n v="55.41"/>
    <s v="56,677円"/>
    <s v="0円"/>
    <s v="-16,595円"/>
    <n v="-0.22650000000000001"/>
    <s v="00-PP 楽天証券"/>
    <m/>
    <m/>
    <m/>
    <m/>
    <m/>
    <m/>
    <m/>
    <m/>
    <m/>
    <m/>
    <s v="現物"/>
    <m/>
    <s v="RCL"/>
    <s v="ロイヤル・カリビアン・グループ"/>
    <n v="8"/>
    <n v="71.63"/>
    <n v="55.41"/>
    <n v="56677"/>
    <n v="0"/>
    <n v="-16595"/>
    <n v="-0.22650000000000001"/>
    <s v="00-PP 楽天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56677"/>
    <n v="56677"/>
  </r>
  <r>
    <m/>
    <d v="2022-06-01T00:00:00"/>
    <n v="188"/>
    <x v="0"/>
    <m/>
    <m/>
    <s v="RCL"/>
    <s v="ロイヤル・カリビアン・グループ"/>
    <n v="6"/>
    <n v="82.63"/>
    <n v="55.41"/>
    <s v="42,508円"/>
    <s v="0円"/>
    <s v="-20,883円"/>
    <n v="-0.32940000000000003"/>
    <s v="00-PP 楽天証券"/>
    <m/>
    <m/>
    <m/>
    <m/>
    <m/>
    <m/>
    <m/>
    <m/>
    <m/>
    <m/>
    <s v="現物"/>
    <m/>
    <s v="RCL"/>
    <s v="ロイヤル・カリビアン・グループ"/>
    <n v="6"/>
    <n v="82.63"/>
    <n v="55.41"/>
    <n v="42508"/>
    <n v="0"/>
    <n v="-20883"/>
    <n v="-0.32940000000000003"/>
    <s v="00-PP 楽天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42508"/>
    <n v="42508"/>
  </r>
  <r>
    <m/>
    <d v="2022-06-01T00:00:00"/>
    <n v="189"/>
    <x v="0"/>
    <m/>
    <m/>
    <s v="EZA"/>
    <s v="iシェアーズ MSCI 南アフリカ ETF"/>
    <n v="9"/>
    <n v="44.31"/>
    <n v="45.64"/>
    <s v="52,519円"/>
    <s v="0円"/>
    <s v="1,533円"/>
    <n v="3.0099999999999998E-2"/>
    <s v="00-PP 楽天証券"/>
    <m/>
    <m/>
    <m/>
    <m/>
    <m/>
    <m/>
    <m/>
    <m/>
    <m/>
    <m/>
    <s v="現物"/>
    <m/>
    <s v="EZA"/>
    <s v="iシェアーズ MSCI 南アフリカ ETF"/>
    <n v="9"/>
    <n v="44.31"/>
    <n v="45.64"/>
    <n v="52519"/>
    <n v="0"/>
    <n v="1533"/>
    <n v="3.0099999999999998E-2"/>
    <s v="00-PP 楽天証券"/>
    <m/>
    <m/>
    <m/>
    <m/>
    <m/>
    <m/>
    <m/>
    <m/>
    <m/>
    <x v="3"/>
    <s v="1株式"/>
    <s v="新興国"/>
    <s v="南アフリカ"/>
    <s v="02 米ドル（円換算）"/>
    <s v="リスク・有"/>
    <x v="3"/>
    <n v="1"/>
    <n v="1"/>
    <n v="52519"/>
    <n v="52519"/>
  </r>
  <r>
    <m/>
    <d v="2022-06-01T00:00:00"/>
    <n v="190"/>
    <x v="0"/>
    <m/>
    <m/>
    <s v="AGG"/>
    <s v="iシェアーズ コア米国総合債券ETF"/>
    <n v="14"/>
    <n v="118.87"/>
    <n v="103.16"/>
    <s v="184,660円"/>
    <s v="0円"/>
    <s v="-28,119円"/>
    <n v="-0.13220000000000001"/>
    <s v="00-PP 楽天証券"/>
    <m/>
    <m/>
    <m/>
    <m/>
    <m/>
    <m/>
    <m/>
    <m/>
    <m/>
    <m/>
    <s v="現物"/>
    <m/>
    <s v="AGG"/>
    <s v="iシェアーズ コア米国総合債券ETF"/>
    <n v="14"/>
    <n v="118.87"/>
    <n v="103.16"/>
    <n v="184660"/>
    <n v="0"/>
    <n v="-28119"/>
    <n v="-0.13220000000000001"/>
    <s v="00-PP 楽天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184660"/>
    <n v="0"/>
  </r>
  <r>
    <m/>
    <d v="2022-06-01T00:00:00"/>
    <n v="191"/>
    <x v="0"/>
    <m/>
    <m/>
    <s v="IWM"/>
    <s v="iシェアーズ ラッセル 2000 ETF"/>
    <n v="2"/>
    <n v="222.09"/>
    <n v="176.08"/>
    <s v="45,027円"/>
    <s v="0円"/>
    <s v="-11,764円"/>
    <n v="-0.2072"/>
    <s v="00-PP 楽天証券"/>
    <m/>
    <m/>
    <m/>
    <m/>
    <m/>
    <m/>
    <m/>
    <m/>
    <m/>
    <m/>
    <s v="現物"/>
    <m/>
    <s v="IWM"/>
    <s v="iシェアーズ ラッセル 2000 ETF"/>
    <n v="2"/>
    <n v="222.09"/>
    <n v="176.08"/>
    <n v="45027"/>
    <n v="0"/>
    <n v="-11764"/>
    <n v="-0.2072"/>
    <s v="00-PP 楽天証券"/>
    <m/>
    <m/>
    <m/>
    <m/>
    <m/>
    <m/>
    <m/>
    <m/>
    <m/>
    <x v="3"/>
    <s v="1株式"/>
    <s v="指数"/>
    <s v="ラッセル指数"/>
    <s v="02 米ドル（円換算）"/>
    <s v="リスク・有"/>
    <x v="3"/>
    <n v="1"/>
    <n v="1"/>
    <n v="45027"/>
    <n v="45027"/>
  </r>
  <r>
    <m/>
    <d v="2022-06-01T00:00:00"/>
    <n v="192"/>
    <x v="0"/>
    <m/>
    <m/>
    <s v="VTI"/>
    <s v="バンガード・トータル・ストック・マーケットETF"/>
    <n v="10"/>
    <n v="218.18"/>
    <n v="195.32"/>
    <s v="249,736円"/>
    <s v="0円"/>
    <s v="-29,229円"/>
    <n v="-0.1048"/>
    <s v="02-A子 楽天証券"/>
    <m/>
    <m/>
    <m/>
    <m/>
    <m/>
    <m/>
    <m/>
    <m/>
    <m/>
    <m/>
    <s v="現物"/>
    <m/>
    <s v="VTI"/>
    <s v="バンガード・トータル・ストック・マーケットETF"/>
    <n v="10"/>
    <n v="218.18"/>
    <n v="195.32"/>
    <n v="249736"/>
    <n v="0"/>
    <n v="-29229"/>
    <n v="-0.1048"/>
    <s v="02-A子 楽天証券"/>
    <m/>
    <m/>
    <m/>
    <m/>
    <m/>
    <m/>
    <m/>
    <m/>
    <m/>
    <x v="3"/>
    <s v="1株式"/>
    <s v="指数"/>
    <s v="全米国指数"/>
    <s v="02 米ドル（円換算）"/>
    <s v="リスク・有"/>
    <x v="3"/>
    <n v="1"/>
    <n v="1"/>
    <n v="249736"/>
    <n v="249736"/>
  </r>
  <r>
    <m/>
    <d v="2022-06-01T00:00:00"/>
    <n v="193"/>
    <x v="0"/>
    <m/>
    <m/>
    <s v="VWO"/>
    <s v="バンガード・FTSE・エマージング・マーケッツETF"/>
    <n v="10"/>
    <n v="43.95"/>
    <n v="42.18"/>
    <s v="53,931円"/>
    <s v="0円"/>
    <s v="-2,257円"/>
    <n v="-4.02E-2"/>
    <s v="02-A子 楽天証券"/>
    <m/>
    <m/>
    <m/>
    <m/>
    <m/>
    <m/>
    <m/>
    <m/>
    <m/>
    <m/>
    <s v="現物"/>
    <m/>
    <s v="VWO"/>
    <s v="バンガード・FTSE・エマージング・マーケッツETF"/>
    <n v="10"/>
    <n v="43.95"/>
    <n v="42.18"/>
    <n v="53931"/>
    <n v="0"/>
    <n v="-2257"/>
    <n v="-4.02E-2"/>
    <s v="02-A子 楽天証券"/>
    <m/>
    <m/>
    <m/>
    <m/>
    <m/>
    <m/>
    <m/>
    <m/>
    <m/>
    <x v="3"/>
    <s v="1株式"/>
    <s v="新興国"/>
    <s v="新興国ETF"/>
    <s v="02 米ドル（円換算）"/>
    <s v="リスク・有"/>
    <x v="3"/>
    <n v="1"/>
    <n v="1"/>
    <n v="53931"/>
    <n v="53931"/>
  </r>
  <r>
    <m/>
    <d v="2022-06-01T00:00:00"/>
    <n v="194"/>
    <x v="0"/>
    <m/>
    <m/>
    <s v="VT"/>
    <s v="バンガード・トータル・ワールド・ストックETF"/>
    <n v="4"/>
    <n v="72.78"/>
    <n v="89.35"/>
    <s v="45,697円"/>
    <s v="0円"/>
    <s v="8,475円"/>
    <n v="0.22770000000000001"/>
    <s v="02-A子 楽天証券"/>
    <m/>
    <m/>
    <m/>
    <m/>
    <m/>
    <m/>
    <m/>
    <m/>
    <m/>
    <m/>
    <s v="現物"/>
    <m/>
    <s v="VT"/>
    <s v="バンガード・トータル・ワールド・ストックETF"/>
    <n v="4"/>
    <n v="72.78"/>
    <n v="89.35"/>
    <n v="45697"/>
    <n v="0"/>
    <n v="8475"/>
    <n v="0.22770000000000001"/>
    <s v="02-A子 楽天証券"/>
    <m/>
    <m/>
    <m/>
    <m/>
    <m/>
    <m/>
    <m/>
    <m/>
    <m/>
    <x v="3"/>
    <s v="1株式"/>
    <s v="指数"/>
    <s v="全世界指数"/>
    <s v="02 米ドル（円換算）"/>
    <s v="リスク・有"/>
    <x v="3"/>
    <n v="1"/>
    <n v="1"/>
    <n v="45697"/>
    <n v="45697"/>
  </r>
  <r>
    <m/>
    <d v="2022-06-01T00:00:00"/>
    <n v="195"/>
    <x v="0"/>
    <m/>
    <m/>
    <s v="BND"/>
    <s v="バンガード・米国トータル債券市場ETF"/>
    <n v="25"/>
    <n v="88.46"/>
    <n v="76.319999999999993"/>
    <s v="243,956円"/>
    <s v="0円"/>
    <s v="-38,814円"/>
    <n v="-0.13730000000000001"/>
    <s v="02-A子 楽天証券"/>
    <m/>
    <m/>
    <m/>
    <m/>
    <m/>
    <m/>
    <m/>
    <m/>
    <m/>
    <m/>
    <s v="現物"/>
    <m/>
    <s v="BND"/>
    <s v="バンガード・米国トータル債券市場ETF"/>
    <n v="25"/>
    <n v="88.46"/>
    <n v="76.319999999999993"/>
    <n v="243956"/>
    <n v="0"/>
    <n v="-38814"/>
    <n v="-0.13730000000000001"/>
    <s v="02-A子 楽天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243956"/>
    <n v="0"/>
  </r>
  <r>
    <m/>
    <d v="2022-06-01T00:00:00"/>
    <n v="196"/>
    <x v="0"/>
    <m/>
    <m/>
    <s v="UAL"/>
    <s v="ユナイテッド・エアラインズ・ホールディングス"/>
    <n v="7"/>
    <n v="42.74"/>
    <n v="43.55"/>
    <s v="38,978円"/>
    <s v="0円"/>
    <s v="726円"/>
    <n v="1.9E-2"/>
    <s v="02-A子 楽天証券"/>
    <m/>
    <m/>
    <m/>
    <m/>
    <m/>
    <m/>
    <m/>
    <m/>
    <m/>
    <m/>
    <s v="現物"/>
    <m/>
    <s v="UAL"/>
    <s v="ユナイテッド・エアラインズ・ホールディングス"/>
    <n v="7"/>
    <n v="42.74"/>
    <n v="43.55"/>
    <n v="38978"/>
    <n v="0"/>
    <n v="726"/>
    <n v="1.9E-2"/>
    <s v="02-A子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38978"/>
    <n v="38978"/>
  </r>
  <r>
    <m/>
    <d v="2022-06-01T00:00:00"/>
    <n v="197"/>
    <x v="0"/>
    <m/>
    <m/>
    <s v="UAL"/>
    <s v="ユナイテッド・エアラインズ・ホールディングス"/>
    <n v="10"/>
    <n v="46.42"/>
    <n v="43.55"/>
    <s v="55,683円"/>
    <s v="0円"/>
    <s v="-3,666円"/>
    <n v="-6.1800000000000001E-2"/>
    <s v="02-A子 楽天証券"/>
    <m/>
    <m/>
    <m/>
    <m/>
    <m/>
    <m/>
    <m/>
    <m/>
    <m/>
    <m/>
    <s v="現物"/>
    <m/>
    <s v="UAL"/>
    <s v="ユナイテッド・エアラインズ・ホールディングス"/>
    <n v="10"/>
    <n v="46.42"/>
    <n v="43.55"/>
    <n v="55683"/>
    <n v="0"/>
    <n v="-3666"/>
    <n v="-6.1800000000000001E-2"/>
    <s v="02-A子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5683"/>
    <n v="55683"/>
  </r>
  <r>
    <m/>
    <d v="2022-06-01T00:00:00"/>
    <n v="198"/>
    <x v="0"/>
    <m/>
    <m/>
    <s v="EIDO"/>
    <s v="iシェアーズ MSCI インドネシア ETF"/>
    <n v="13"/>
    <n v="23.19"/>
    <n v="23.54"/>
    <s v="39,127円"/>
    <s v="0円"/>
    <s v="577円"/>
    <n v="1.4999999999999999E-2"/>
    <s v="02-A子 楽天証券"/>
    <m/>
    <m/>
    <m/>
    <m/>
    <m/>
    <m/>
    <m/>
    <m/>
    <m/>
    <m/>
    <s v="現物"/>
    <m/>
    <s v="EIDO"/>
    <s v="iシェアーズ MSCI インドネシア ETF"/>
    <n v="13"/>
    <n v="23.19"/>
    <n v="23.54"/>
    <n v="39127"/>
    <n v="0"/>
    <n v="577"/>
    <n v="1.4999999999999999E-2"/>
    <s v="02-A子 楽天証券"/>
    <m/>
    <m/>
    <m/>
    <m/>
    <m/>
    <m/>
    <m/>
    <m/>
    <m/>
    <x v="3"/>
    <s v="1株式"/>
    <s v="新興国"/>
    <s v="インドネシア"/>
    <s v="02 米ドル（円換算）"/>
    <s v="リスク・有"/>
    <x v="3"/>
    <n v="1"/>
    <n v="1"/>
    <n v="39127"/>
    <n v="39127"/>
  </r>
  <r>
    <m/>
    <d v="2022-06-01T00:00:00"/>
    <n v="199"/>
    <x v="0"/>
    <m/>
    <m/>
    <s v="THD"/>
    <s v="iシェアーズ MSCI タイ ETF"/>
    <n v="3"/>
    <n v="74.66"/>
    <n v="73.95"/>
    <s v="28,365円"/>
    <s v="0円"/>
    <s v="-271円"/>
    <n v="-9.4999999999999998E-3"/>
    <s v="02-A子 楽天証券"/>
    <m/>
    <m/>
    <m/>
    <m/>
    <m/>
    <m/>
    <m/>
    <m/>
    <m/>
    <m/>
    <s v="現物"/>
    <m/>
    <s v="THD"/>
    <s v="iシェアーズ MSCI タイ ETF"/>
    <n v="3"/>
    <n v="74.66"/>
    <n v="73.95"/>
    <n v="28365"/>
    <n v="0"/>
    <n v="-271"/>
    <n v="-9.4999999999999998E-3"/>
    <s v="02-A子 楽天証券"/>
    <m/>
    <m/>
    <m/>
    <m/>
    <m/>
    <m/>
    <m/>
    <m/>
    <m/>
    <x v="3"/>
    <s v="1株式"/>
    <s v="新興国"/>
    <s v="タイ"/>
    <s v="02 米ドル（円換算）"/>
    <s v="リスク・有"/>
    <x v="3"/>
    <n v="1"/>
    <n v="1"/>
    <n v="28365"/>
    <n v="28365"/>
  </r>
  <r>
    <m/>
    <d v="2022-06-01T00:00:00"/>
    <n v="200"/>
    <x v="0"/>
    <m/>
    <m/>
    <s v="EPHE"/>
    <s v="iシェアーズ MSCI フィリピン ETF"/>
    <n v="40"/>
    <n v="31.83"/>
    <n v="29.04"/>
    <s v="148,522円"/>
    <s v="0円"/>
    <s v="-14,268円"/>
    <n v="-8.7599999999999997E-2"/>
    <s v="02-A子 楽天証券"/>
    <m/>
    <m/>
    <m/>
    <m/>
    <m/>
    <m/>
    <m/>
    <m/>
    <m/>
    <m/>
    <s v="現物"/>
    <m/>
    <s v="EPHE"/>
    <s v="iシェアーズ MSCI フィリピン ETF"/>
    <n v="40"/>
    <n v="31.83"/>
    <n v="29.04"/>
    <n v="148522"/>
    <n v="0"/>
    <n v="-14268"/>
    <n v="-8.7599999999999997E-2"/>
    <s v="02-A子 楽天証券"/>
    <m/>
    <m/>
    <m/>
    <m/>
    <m/>
    <m/>
    <m/>
    <m/>
    <m/>
    <x v="3"/>
    <s v="1株式"/>
    <s v="新興国"/>
    <s v="フィリピン"/>
    <s v="02 米ドル（円換算）"/>
    <s v="リスク・有"/>
    <x v="3"/>
    <n v="1"/>
    <n v="1"/>
    <n v="148522"/>
    <n v="148522"/>
  </r>
  <r>
    <m/>
    <d v="2022-06-01T00:00:00"/>
    <n v="201"/>
    <x v="0"/>
    <m/>
    <m/>
    <s v="VZ"/>
    <s v="ベライゾン・コミュニケーションズ"/>
    <n v="9"/>
    <n v="56.16"/>
    <n v="49.53"/>
    <s v="56,996円"/>
    <s v="0円"/>
    <s v="-7,624円"/>
    <n v="-0.11799999999999999"/>
    <s v="02-A子 楽天証券"/>
    <m/>
    <m/>
    <m/>
    <m/>
    <m/>
    <m/>
    <m/>
    <m/>
    <m/>
    <m/>
    <s v="現物"/>
    <m/>
    <s v="VZ"/>
    <s v="ベライゾン・コミュニケーションズ"/>
    <n v="9"/>
    <n v="56.16"/>
    <n v="49.53"/>
    <n v="56996"/>
    <n v="0"/>
    <n v="-7624"/>
    <n v="-0.11799999999999999"/>
    <s v="02-A子 楽天証券"/>
    <m/>
    <m/>
    <m/>
    <m/>
    <m/>
    <m/>
    <m/>
    <m/>
    <m/>
    <x v="3"/>
    <s v="1株式"/>
    <s v="通信"/>
    <s v="米国･通信"/>
    <s v="02 米ドル（円換算）"/>
    <s v="リスク・有"/>
    <x v="3"/>
    <n v="1"/>
    <n v="1"/>
    <n v="56996"/>
    <n v="56996"/>
  </r>
  <r>
    <m/>
    <d v="2022-06-01T00:00:00"/>
    <n v="202"/>
    <x v="0"/>
    <m/>
    <m/>
    <s v="DBA"/>
    <s v="インベスコDBアグリカルチャー・ファンド"/>
    <n v="24"/>
    <n v="15.93"/>
    <n v="22.24"/>
    <s v="68,246円"/>
    <s v="0円"/>
    <s v="19,370円"/>
    <n v="0.39629999999999999"/>
    <s v="02-A子 楽天証券"/>
    <m/>
    <m/>
    <m/>
    <m/>
    <m/>
    <m/>
    <m/>
    <m/>
    <m/>
    <m/>
    <s v="現物"/>
    <m/>
    <s v="DBA"/>
    <s v="インベスコDBアグリカルチャー・ファンド"/>
    <n v="24"/>
    <n v="15.93"/>
    <n v="22.24"/>
    <n v="68246"/>
    <n v="0"/>
    <n v="19370"/>
    <n v="0.39629999999999999"/>
    <s v="02-A子 楽天証券"/>
    <m/>
    <m/>
    <m/>
    <m/>
    <m/>
    <m/>
    <m/>
    <m/>
    <m/>
    <x v="4"/>
    <s v="3ｺﾓﾃﾞｨﾃｲ"/>
    <s v="コモ・その他"/>
    <s v="コモ・農業"/>
    <s v="02 米ドル（円換算）"/>
    <s v="リスク・有"/>
    <x v="2"/>
    <n v="1"/>
    <n v="0"/>
    <n v="68246"/>
    <n v="0"/>
  </r>
  <r>
    <m/>
    <d v="2022-06-01T00:00:00"/>
    <n v="203"/>
    <x v="0"/>
    <m/>
    <m/>
    <s v="DBC"/>
    <s v="インベスコDB コモディティ・インデックス・トラッキング・ファンド"/>
    <n v="18"/>
    <n v="14.69"/>
    <n v="27.96"/>
    <s v="64,349円"/>
    <s v="0円"/>
    <s v="30,538円"/>
    <n v="0.9032"/>
    <s v="02-A子 楽天証券"/>
    <m/>
    <m/>
    <m/>
    <m/>
    <m/>
    <m/>
    <m/>
    <m/>
    <m/>
    <m/>
    <s v="現物"/>
    <m/>
    <s v="DBC"/>
    <s v="インベスコDB コモディティ・インデックス・トラッキング・ファンド"/>
    <n v="18"/>
    <n v="14.69"/>
    <n v="27.96"/>
    <n v="64349"/>
    <n v="0"/>
    <n v="30538"/>
    <n v="0.9032"/>
    <s v="02-A子 楽天証券"/>
    <m/>
    <m/>
    <m/>
    <m/>
    <m/>
    <m/>
    <m/>
    <m/>
    <m/>
    <x v="4"/>
    <s v="3ｺﾓﾃﾞｨﾃｲ"/>
    <s v="コモ・その他"/>
    <s v="コモ・全体"/>
    <s v="02 米ドル（円換算）"/>
    <s v="リスク・有"/>
    <x v="2"/>
    <n v="1"/>
    <n v="0"/>
    <n v="64349"/>
    <n v="0"/>
  </r>
  <r>
    <m/>
    <d v="2022-06-01T00:00:00"/>
    <n v="204"/>
    <x v="0"/>
    <m/>
    <m/>
    <s v="AFK"/>
    <s v="ヴァンエック・アフリカ・インデックスETF"/>
    <n v="35"/>
    <n v="20.75"/>
    <n v="18.760000000000002"/>
    <s v="83,952円"/>
    <s v="0円"/>
    <s v="-8,885円"/>
    <n v="-9.5699999999999993E-2"/>
    <s v="02-A子 楽天証券"/>
    <m/>
    <m/>
    <m/>
    <m/>
    <m/>
    <m/>
    <m/>
    <m/>
    <m/>
    <m/>
    <s v="現物"/>
    <m/>
    <s v="AFK"/>
    <s v="ヴァンエック・アフリカ・インデックスETF"/>
    <n v="35"/>
    <n v="20.75"/>
    <n v="18.760000000000002"/>
    <n v="83952"/>
    <n v="0"/>
    <n v="-8885"/>
    <n v="-9.5699999999999993E-2"/>
    <s v="02-A子 楽天証券"/>
    <m/>
    <m/>
    <m/>
    <m/>
    <m/>
    <m/>
    <m/>
    <m/>
    <m/>
    <x v="3"/>
    <s v="1株式"/>
    <s v="新興国"/>
    <s v="アフリカ"/>
    <s v="02 米ドル（円換算）"/>
    <s v="リスク・有"/>
    <x v="3"/>
    <n v="1"/>
    <n v="1"/>
    <n v="83952"/>
    <n v="83952"/>
  </r>
  <r>
    <m/>
    <d v="2022-06-01T00:00:00"/>
    <n v="205"/>
    <x v="0"/>
    <m/>
    <m/>
    <s v="DAL"/>
    <s v="デルタ航空"/>
    <n v="12"/>
    <n v="40.9"/>
    <n v="38.64"/>
    <s v="59,286円"/>
    <s v="0円"/>
    <s v="-3,468円"/>
    <n v="-5.5300000000000002E-2"/>
    <s v="02-A子 楽天証券"/>
    <m/>
    <m/>
    <m/>
    <m/>
    <m/>
    <m/>
    <m/>
    <m/>
    <m/>
    <m/>
    <s v="現物"/>
    <m/>
    <s v="DAL"/>
    <s v="デルタ航空"/>
    <n v="12"/>
    <n v="40.9"/>
    <n v="38.64"/>
    <n v="59286"/>
    <n v="0"/>
    <n v="-3468"/>
    <n v="-5.5300000000000002E-2"/>
    <s v="02-A子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9286"/>
    <n v="59286"/>
  </r>
  <r>
    <m/>
    <d v="2022-06-01T00:00:00"/>
    <n v="206"/>
    <x v="0"/>
    <m/>
    <m/>
    <s v="NCLH"/>
    <s v="ノルウェージャン・クルーズ・ライン"/>
    <n v="24"/>
    <n v="22.41"/>
    <n v="15.3"/>
    <s v="46,950円"/>
    <s v="0円"/>
    <s v="-21,818円"/>
    <n v="-0.31730000000000003"/>
    <s v="02-A子 楽天証券"/>
    <m/>
    <m/>
    <m/>
    <m/>
    <m/>
    <m/>
    <m/>
    <m/>
    <m/>
    <m/>
    <s v="現物"/>
    <m/>
    <s v="NCLH"/>
    <s v="ノルウェージャン・クルーズ・ライン"/>
    <n v="24"/>
    <n v="22.41"/>
    <n v="15.3"/>
    <n v="46950"/>
    <n v="0"/>
    <n v="-21818"/>
    <n v="-0.31730000000000003"/>
    <s v="02-A子 楽天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46950"/>
    <n v="46950"/>
  </r>
  <r>
    <m/>
    <d v="2022-06-01T00:00:00"/>
    <n v="207"/>
    <x v="0"/>
    <m/>
    <m/>
    <s v="EPI"/>
    <s v="ウィズダムツリー インド株収益ファンド"/>
    <n v="28"/>
    <n v="30.36"/>
    <n v="33.36"/>
    <s v="119,431円"/>
    <s v="0円"/>
    <s v="10,748円"/>
    <n v="9.8900000000000002E-2"/>
    <s v="02-A子 楽天証券"/>
    <m/>
    <m/>
    <m/>
    <m/>
    <m/>
    <m/>
    <m/>
    <m/>
    <m/>
    <m/>
    <s v="現物"/>
    <m/>
    <s v="EPI"/>
    <s v="ウィズダムツリー インド株収益ファンド"/>
    <n v="28"/>
    <n v="30.36"/>
    <n v="33.36"/>
    <n v="119431"/>
    <n v="0"/>
    <n v="10748"/>
    <n v="9.8900000000000002E-2"/>
    <s v="02-A子 楽天証券"/>
    <m/>
    <m/>
    <m/>
    <m/>
    <m/>
    <m/>
    <m/>
    <m/>
    <m/>
    <x v="3"/>
    <s v="1株式"/>
    <s v="新興国"/>
    <s v="インド"/>
    <s v="02 米ドル（円換算）"/>
    <s v="リスク・有"/>
    <x v="3"/>
    <n v="1"/>
    <n v="1"/>
    <n v="119431"/>
    <n v="119431"/>
  </r>
  <r>
    <m/>
    <d v="2022-06-01T00:00:00"/>
    <n v="208"/>
    <x v="0"/>
    <m/>
    <m/>
    <s v="VIG"/>
    <s v="バンガード・米国増配株式ETF"/>
    <n v="3"/>
    <n v="116.11"/>
    <n v="145.80000000000001"/>
    <s v="55,925円"/>
    <s v="0円"/>
    <s v="11,390円"/>
    <n v="0.25569999999999998"/>
    <s v="02-A子 楽天証券"/>
    <m/>
    <m/>
    <m/>
    <m/>
    <m/>
    <m/>
    <m/>
    <m/>
    <m/>
    <m/>
    <s v="現物"/>
    <m/>
    <s v="VIG"/>
    <s v="バンガード・米国増配株式ETF"/>
    <n v="3"/>
    <n v="116.11"/>
    <n v="145.80000000000001"/>
    <n v="55925"/>
    <n v="0"/>
    <n v="11390"/>
    <n v="0.25569999999999998"/>
    <s v="02-A子 楽天証券"/>
    <m/>
    <m/>
    <m/>
    <m/>
    <m/>
    <m/>
    <m/>
    <m/>
    <m/>
    <x v="3"/>
    <s v="1株式"/>
    <s v="高配当ETF"/>
    <s v="高配当ETF"/>
    <s v="02 米ドル（円換算）"/>
    <s v="リスク・有"/>
    <x v="3"/>
    <n v="1"/>
    <n v="1"/>
    <n v="55925"/>
    <n v="55925"/>
  </r>
  <r>
    <m/>
    <d v="2022-06-01T00:00:00"/>
    <n v="209"/>
    <x v="0"/>
    <m/>
    <m/>
    <s v="AAL"/>
    <s v="アメリカン・エアーラインズ・グループ"/>
    <n v="16"/>
    <n v="17.46"/>
    <n v="16.260000000000002"/>
    <s v="33,264円"/>
    <s v="0円"/>
    <s v="-2,446円"/>
    <n v="-6.8500000000000005E-2"/>
    <s v="02-A子 楽天証券"/>
    <m/>
    <m/>
    <m/>
    <m/>
    <m/>
    <m/>
    <m/>
    <m/>
    <m/>
    <m/>
    <s v="現物"/>
    <m/>
    <s v="AAL"/>
    <s v="アメリカン・エアーラインズ・グループ"/>
    <n v="16"/>
    <n v="17.46"/>
    <n v="16.260000000000002"/>
    <n v="33264"/>
    <n v="0"/>
    <n v="-2446"/>
    <n v="-6.8500000000000005E-2"/>
    <s v="02-A子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33264"/>
    <n v="33264"/>
  </r>
  <r>
    <m/>
    <d v="2022-06-01T00:00:00"/>
    <n v="210"/>
    <x v="0"/>
    <m/>
    <m/>
    <s v="AAL"/>
    <s v="アメリカン・エアーラインズ・グループ"/>
    <n v="25"/>
    <n v="19.14"/>
    <n v="16.260000000000002"/>
    <s v="51,975円"/>
    <s v="0円"/>
    <s v="-9,203円"/>
    <n v="-0.15040000000000001"/>
    <s v="02-A子 楽天証券"/>
    <m/>
    <m/>
    <m/>
    <m/>
    <m/>
    <m/>
    <m/>
    <m/>
    <m/>
    <m/>
    <s v="現物"/>
    <m/>
    <s v="AAL"/>
    <s v="アメリカン・エアーラインズ・グループ"/>
    <n v="25"/>
    <n v="19.14"/>
    <n v="16.260000000000002"/>
    <n v="51975"/>
    <n v="0"/>
    <n v="-9203"/>
    <n v="-0.15040000000000001"/>
    <s v="02-A子 楽天証券"/>
    <m/>
    <m/>
    <m/>
    <m/>
    <m/>
    <m/>
    <m/>
    <m/>
    <m/>
    <x v="3"/>
    <s v="1株式"/>
    <s v="観光"/>
    <s v="航空・米国"/>
    <s v="02 米ドル（円換算）"/>
    <s v="リスク・有"/>
    <x v="3"/>
    <n v="1"/>
    <n v="1"/>
    <n v="51975"/>
    <n v="51975"/>
  </r>
  <r>
    <m/>
    <d v="2022-06-01T00:00:00"/>
    <n v="211"/>
    <x v="0"/>
    <m/>
    <m/>
    <s v="XLI"/>
    <s v="資本財セレクト・セクター SPDR ファンド"/>
    <n v="3"/>
    <n v="104.18"/>
    <n v="89.74"/>
    <s v="34,422円"/>
    <s v="0円"/>
    <s v="-5,540円"/>
    <n v="-0.1386"/>
    <s v="02-A子 楽天証券"/>
    <m/>
    <m/>
    <m/>
    <m/>
    <m/>
    <m/>
    <m/>
    <m/>
    <m/>
    <m/>
    <s v="現物"/>
    <m/>
    <s v="XLI"/>
    <s v="資本財セレクト・セクター SPDR ファンド"/>
    <n v="3"/>
    <n v="104.18"/>
    <n v="89.74"/>
    <n v="34422"/>
    <n v="0"/>
    <n v="-5540"/>
    <n v="-0.1386"/>
    <s v="02-A子 楽天証券"/>
    <m/>
    <m/>
    <m/>
    <m/>
    <m/>
    <m/>
    <m/>
    <m/>
    <m/>
    <x v="3"/>
    <s v="1株式"/>
    <s v="資本財"/>
    <s v="資本財"/>
    <s v="02 米ドル（円換算）"/>
    <s v="リスク・有"/>
    <x v="3"/>
    <n v="1"/>
    <n v="1"/>
    <n v="34422"/>
    <n v="34422"/>
  </r>
  <r>
    <m/>
    <d v="2022-06-01T00:00:00"/>
    <n v="212"/>
    <x v="0"/>
    <m/>
    <m/>
    <s v="XLB"/>
    <s v="素材セレクト・セクター SPDR ファンド"/>
    <n v="4"/>
    <n v="87.38"/>
    <n v="82.42"/>
    <s v="42,152円"/>
    <s v="0円"/>
    <s v="-2,535円"/>
    <n v="-5.67E-2"/>
    <s v="02-A子 楽天証券"/>
    <m/>
    <m/>
    <m/>
    <m/>
    <m/>
    <m/>
    <m/>
    <m/>
    <m/>
    <m/>
    <s v="現物"/>
    <m/>
    <s v="XLB"/>
    <s v="素材セレクト・セクター SPDR ファンド"/>
    <n v="4"/>
    <n v="87.38"/>
    <n v="82.42"/>
    <n v="42152"/>
    <n v="0"/>
    <n v="-2535"/>
    <n v="-5.67E-2"/>
    <s v="02-A子 楽天証券"/>
    <m/>
    <m/>
    <m/>
    <m/>
    <m/>
    <m/>
    <m/>
    <m/>
    <m/>
    <x v="3"/>
    <s v="1株式"/>
    <s v="素材"/>
    <s v="素材"/>
    <s v="02 米ドル（円換算）"/>
    <s v="リスク・有"/>
    <x v="3"/>
    <n v="1"/>
    <n v="1"/>
    <n v="42152"/>
    <n v="42152"/>
  </r>
  <r>
    <m/>
    <d v="2022-06-01T00:00:00"/>
    <n v="213"/>
    <x v="0"/>
    <m/>
    <m/>
    <s v="CCL"/>
    <s v="カーニバル"/>
    <n v="25"/>
    <n v="21.72"/>
    <n v="13.13"/>
    <s v="41,970円"/>
    <s v="0円"/>
    <s v="-27,464円"/>
    <n v="-0.39550000000000002"/>
    <s v="02-A子 楽天証券"/>
    <m/>
    <m/>
    <m/>
    <m/>
    <m/>
    <m/>
    <m/>
    <m/>
    <m/>
    <m/>
    <s v="現物"/>
    <m/>
    <s v="CCL"/>
    <s v="カーニバル"/>
    <n v="25"/>
    <n v="21.72"/>
    <n v="13.13"/>
    <n v="41970"/>
    <n v="0"/>
    <n v="-27464"/>
    <n v="-0.39550000000000002"/>
    <s v="02-A子 楽天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41970"/>
    <n v="41970"/>
  </r>
  <r>
    <m/>
    <d v="2022-06-01T00:00:00"/>
    <n v="214"/>
    <x v="0"/>
    <m/>
    <m/>
    <s v="QQQ"/>
    <s v="インベスコQQQ 信託シリーズ1"/>
    <n v="3"/>
    <n v="313.43"/>
    <n v="288.68"/>
    <s v="110,731円"/>
    <s v="0円"/>
    <s v="-9,492円"/>
    <n v="-7.9000000000000001E-2"/>
    <s v="02-A子 楽天証券"/>
    <m/>
    <m/>
    <m/>
    <m/>
    <m/>
    <m/>
    <m/>
    <m/>
    <m/>
    <m/>
    <s v="現物"/>
    <m/>
    <s v="QQQ"/>
    <s v="インベスコQQQ 信託シリーズ1"/>
    <n v="3"/>
    <n v="313.43"/>
    <n v="288.68"/>
    <n v="110731"/>
    <n v="0"/>
    <n v="-9492"/>
    <n v="-7.9000000000000001E-2"/>
    <s v="02-A子 楽天証券"/>
    <m/>
    <m/>
    <m/>
    <m/>
    <m/>
    <m/>
    <m/>
    <m/>
    <m/>
    <x v="3"/>
    <s v="1株式"/>
    <s v="指数"/>
    <s v="ナスダック指数"/>
    <s v="02 米ドル（円換算）"/>
    <s v="リスク・有"/>
    <x v="3"/>
    <n v="1"/>
    <n v="1"/>
    <n v="110731"/>
    <n v="110731"/>
  </r>
  <r>
    <m/>
    <d v="2022-06-01T00:00:00"/>
    <n v="215"/>
    <x v="0"/>
    <m/>
    <m/>
    <s v="RCL"/>
    <s v="ロイヤル・カリビアン・グループ"/>
    <n v="4"/>
    <n v="72.31"/>
    <n v="55.41"/>
    <s v="28,338円"/>
    <s v="0円"/>
    <s v="-8,645円"/>
    <n v="-0.23369999999999999"/>
    <s v="02-A子 楽天証券"/>
    <m/>
    <m/>
    <m/>
    <m/>
    <m/>
    <m/>
    <m/>
    <m/>
    <m/>
    <m/>
    <s v="現物"/>
    <m/>
    <s v="RCL"/>
    <s v="ロイヤル・カリビアン・グループ"/>
    <n v="4"/>
    <n v="72.31"/>
    <n v="55.41"/>
    <n v="28338"/>
    <n v="0"/>
    <n v="-8645"/>
    <n v="-0.23369999999999999"/>
    <s v="02-A子 楽天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28338"/>
    <n v="28338"/>
  </r>
  <r>
    <m/>
    <d v="2022-06-01T00:00:00"/>
    <n v="216"/>
    <x v="0"/>
    <m/>
    <m/>
    <s v="RCL"/>
    <s v="ロイヤル・カリビアン・グループ"/>
    <n v="6"/>
    <n v="82.67"/>
    <n v="55.41"/>
    <s v="42,508円"/>
    <s v="0円"/>
    <s v="-20,910円"/>
    <n v="-0.32969999999999999"/>
    <s v="02-A子 楽天証券"/>
    <m/>
    <m/>
    <m/>
    <m/>
    <m/>
    <m/>
    <m/>
    <m/>
    <m/>
    <m/>
    <s v="現物"/>
    <m/>
    <s v="RCL"/>
    <s v="ロイヤル・カリビアン・グループ"/>
    <n v="6"/>
    <n v="82.67"/>
    <n v="55.41"/>
    <n v="42508"/>
    <n v="0"/>
    <n v="-20910"/>
    <n v="-0.32969999999999999"/>
    <s v="02-A子 楽天証券"/>
    <m/>
    <m/>
    <m/>
    <m/>
    <m/>
    <m/>
    <m/>
    <m/>
    <m/>
    <x v="3"/>
    <s v="1株式"/>
    <s v="観光"/>
    <s v="船・米国"/>
    <s v="02 米ドル（円換算）"/>
    <s v="リスク・有"/>
    <x v="3"/>
    <n v="1"/>
    <n v="1"/>
    <n v="42508"/>
    <n v="42508"/>
  </r>
  <r>
    <m/>
    <d v="2022-06-01T00:00:00"/>
    <n v="217"/>
    <x v="0"/>
    <m/>
    <m/>
    <s v="EZA"/>
    <s v="iシェアーズ MSCI 南アフリカ ETF"/>
    <n v="4"/>
    <n v="43.62"/>
    <n v="45.64"/>
    <s v="23,342円"/>
    <s v="0円"/>
    <s v="1,032円"/>
    <n v="4.6199999999999998E-2"/>
    <s v="02-A子 楽天証券"/>
    <m/>
    <m/>
    <m/>
    <m/>
    <m/>
    <m/>
    <m/>
    <m/>
    <m/>
    <m/>
    <s v="現物"/>
    <m/>
    <s v="EZA"/>
    <s v="iシェアーズ MSCI 南アフリカ ETF"/>
    <n v="4"/>
    <n v="43.62"/>
    <n v="45.64"/>
    <n v="23342"/>
    <n v="0"/>
    <n v="1032"/>
    <n v="4.6199999999999998E-2"/>
    <s v="02-A子 楽天証券"/>
    <m/>
    <m/>
    <m/>
    <m/>
    <m/>
    <m/>
    <m/>
    <m/>
    <m/>
    <x v="3"/>
    <s v="1株式"/>
    <s v="新興国"/>
    <s v="南アフリカ"/>
    <s v="02 米ドル（円換算）"/>
    <s v="リスク・有"/>
    <x v="3"/>
    <n v="1"/>
    <n v="1"/>
    <n v="23342"/>
    <n v="23342"/>
  </r>
  <r>
    <m/>
    <d v="2022-06-01T00:00:00"/>
    <n v="218"/>
    <x v="0"/>
    <m/>
    <m/>
    <s v="AGG"/>
    <s v="iシェアーズ コア米国総合債券ETF"/>
    <n v="17"/>
    <n v="118.9"/>
    <n v="103.16"/>
    <s v="224,230円"/>
    <s v="0円"/>
    <s v="-34,208円"/>
    <n v="-0.13239999999999999"/>
    <s v="02-A子 楽天証券"/>
    <m/>
    <m/>
    <m/>
    <m/>
    <m/>
    <m/>
    <m/>
    <m/>
    <m/>
    <m/>
    <s v="現物"/>
    <m/>
    <s v="AGG"/>
    <s v="iシェアーズ コア米国総合債券ETF"/>
    <n v="17"/>
    <n v="118.9"/>
    <n v="103.16"/>
    <n v="224230"/>
    <n v="0"/>
    <n v="-34208"/>
    <n v="-0.13239999999999999"/>
    <s v="02-A子 楽天証券"/>
    <m/>
    <m/>
    <m/>
    <m/>
    <m/>
    <m/>
    <m/>
    <m/>
    <m/>
    <x v="2"/>
    <s v="2米国債など"/>
    <s v="債券"/>
    <s v="米国債"/>
    <s v="02 米ドル（円換算）"/>
    <s v="リスク・有"/>
    <x v="2"/>
    <n v="1"/>
    <n v="0"/>
    <n v="224230"/>
    <n v="0"/>
  </r>
  <r>
    <m/>
    <d v="2022-06-01T00:00:00"/>
    <n v="219"/>
    <x v="0"/>
    <m/>
    <m/>
    <s v="00941"/>
    <s v="チャイナ・モバイル"/>
    <n v="500"/>
    <n v="42.68"/>
    <n v="52.45"/>
    <s v="427,204円"/>
    <s v="0円"/>
    <s v="79,550円"/>
    <n v="0.2288"/>
    <s v="00-PP 楽天証券"/>
    <m/>
    <m/>
    <m/>
    <m/>
    <m/>
    <m/>
    <m/>
    <m/>
    <m/>
    <m/>
    <s v="現物"/>
    <m/>
    <s v="941"/>
    <s v="チャイナ・モバイル"/>
    <n v="500"/>
    <n v="42.68"/>
    <n v="52.45"/>
    <n v="427204"/>
    <n v="0"/>
    <n v="79550"/>
    <n v="0.2288"/>
    <s v="00-PP 楽天証券"/>
    <m/>
    <m/>
    <m/>
    <m/>
    <m/>
    <m/>
    <m/>
    <m/>
    <m/>
    <x v="3"/>
    <s v="1株式"/>
    <s v="通信"/>
    <s v="中国・通信"/>
    <s v="03 香港ドル(円換算）"/>
    <s v="リスク・有"/>
    <x v="3"/>
    <n v="1"/>
    <n v="1"/>
    <n v="427204"/>
    <n v="427204"/>
  </r>
  <r>
    <m/>
    <d v="2022-06-01T00:00:00"/>
    <n v="220"/>
    <x v="0"/>
    <m/>
    <m/>
    <s v="02800"/>
    <s v="Tracker Fund of Hong Kong"/>
    <n v="500"/>
    <n v="24.69"/>
    <n v="20.86"/>
    <s v="169,800円"/>
    <s v="0円"/>
    <s v="-31,176円"/>
    <n v="-0.15509999999999999"/>
    <s v="02-A子 SBI証券"/>
    <m/>
    <m/>
    <m/>
    <m/>
    <m/>
    <m/>
    <m/>
    <m/>
    <m/>
    <m/>
    <s v="現物"/>
    <m/>
    <s v="2800"/>
    <s v="Tracker Fund of Hong Kong"/>
    <n v="500"/>
    <n v="24.69"/>
    <n v="20.86"/>
    <n v="169800"/>
    <n v="0"/>
    <n v="-31176"/>
    <n v="-0.15509999999999999"/>
    <s v="02-A子 SBI証券"/>
    <m/>
    <m/>
    <m/>
    <m/>
    <m/>
    <m/>
    <m/>
    <m/>
    <m/>
    <x v="3"/>
    <s v="1株式"/>
    <s v="指数"/>
    <s v="指数・香港"/>
    <s v="03 香港ドル(円換算）"/>
    <s v="リスク・有"/>
    <x v="3"/>
    <n v="1"/>
    <n v="1"/>
    <n v="169800"/>
    <n v="169800"/>
  </r>
  <r>
    <m/>
    <d v="2022-06-01T00:00:00"/>
    <n v="221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22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23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24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25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26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27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28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29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0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1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2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3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4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5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6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7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8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39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40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41"/>
    <x v="0"/>
    <m/>
    <m/>
    <m/>
    <m/>
    <m/>
    <m/>
    <m/>
    <m/>
    <m/>
    <m/>
    <m/>
    <m/>
    <m/>
    <m/>
    <m/>
    <m/>
    <m/>
    <m/>
    <m/>
    <m/>
    <m/>
    <m/>
    <s v="現物"/>
    <m/>
    <s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42"/>
    <x v="0"/>
    <m/>
    <m/>
    <s v="投資信託"/>
    <m/>
    <m/>
    <m/>
    <m/>
    <m/>
    <m/>
    <m/>
    <m/>
    <m/>
    <m/>
    <m/>
    <m/>
    <m/>
    <m/>
    <m/>
    <m/>
    <m/>
    <m/>
    <m/>
    <s v="投信"/>
    <m/>
    <m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243"/>
    <x v="0"/>
    <m/>
    <m/>
    <s v="合計："/>
    <m/>
    <m/>
    <m/>
    <m/>
    <m/>
    <m/>
    <m/>
    <m/>
    <m/>
    <m/>
    <m/>
    <m/>
    <m/>
    <m/>
    <m/>
    <m/>
    <m/>
    <m/>
    <m/>
    <s v="投信"/>
    <m/>
    <m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244"/>
    <x v="0"/>
    <m/>
    <m/>
    <s v="銘柄名"/>
    <s v="保有数"/>
    <s v="平均取得単価"/>
    <s v="基準価額"/>
    <s v="評価額"/>
    <s v="前日比"/>
    <s v="評価損益"/>
    <s v="評価損益率"/>
    <s v="保有金融機関"/>
    <m/>
    <m/>
    <m/>
    <m/>
    <m/>
    <m/>
    <m/>
    <m/>
    <m/>
    <m/>
    <m/>
    <s v="投信"/>
    <m/>
    <s v="銘柄コード"/>
    <s v="銘柄名"/>
    <s v="保有数"/>
    <s v="平均取得単価"/>
    <s v="基準価額"/>
    <s v="評価額"/>
    <s v="前日比"/>
    <s v="評価損益"/>
    <s v="評価損益率"/>
    <s v="保有金融機関"/>
    <m/>
    <m/>
    <m/>
    <m/>
    <m/>
    <m/>
    <m/>
    <m/>
    <m/>
    <x v="0"/>
    <m/>
    <m/>
    <m/>
    <m/>
    <m/>
    <x v="0"/>
    <m/>
    <m/>
    <m/>
    <m/>
  </r>
  <r>
    <m/>
    <d v="2022-06-01T00:00:00"/>
    <n v="245"/>
    <x v="0"/>
    <m/>
    <m/>
    <m/>
    <m/>
    <m/>
    <m/>
    <m/>
    <m/>
    <m/>
    <m/>
    <m/>
    <m/>
    <m/>
    <m/>
    <m/>
    <m/>
    <m/>
    <m/>
    <m/>
    <m/>
    <m/>
    <m/>
    <s v="投信"/>
    <m/>
    <m/>
    <m/>
    <m/>
    <m/>
    <m/>
    <m/>
    <m/>
    <m/>
    <m/>
    <m/>
    <m/>
    <m/>
    <m/>
    <m/>
    <m/>
    <m/>
    <m/>
    <m/>
    <m/>
    <x v="0"/>
    <m/>
    <m/>
    <m/>
    <m/>
    <m/>
    <x v="0"/>
    <m/>
    <m/>
    <m/>
    <m/>
  </r>
  <r>
    <m/>
    <d v="2022-06-01T00:00:00"/>
    <n v="246"/>
    <x v="0"/>
    <m/>
    <s v="●ここにコピペ→"/>
    <s v="SBI-SBI・V・S&amp;P500インデックス・ファンド"/>
    <n v="198531"/>
    <n v="15111"/>
    <n v="16003"/>
    <s v="317,709円"/>
    <s v="0円"/>
    <s v="17,709円"/>
    <n v="5.8999999999999997E-2"/>
    <s v="00-PP SBI証券"/>
    <m/>
    <m/>
    <m/>
    <m/>
    <m/>
    <m/>
    <m/>
    <m/>
    <m/>
    <m/>
    <m/>
    <s v="投信"/>
    <m/>
    <s v="SBI-SBI・V・S&amp;P500インデックス・ファンド"/>
    <s v="SBI-SBI・V・S&amp;P500インデックス・ファンド"/>
    <n v="198531"/>
    <n v="15111"/>
    <n v="16003"/>
    <n v="317709"/>
    <n v="0"/>
    <n v="17709"/>
    <n v="5.8999999999999997E-2"/>
    <s v="00-PP SBI証券"/>
    <m/>
    <m/>
    <m/>
    <m/>
    <m/>
    <m/>
    <m/>
    <m/>
    <m/>
    <x v="3"/>
    <s v="1投信"/>
    <s v="指数"/>
    <s v="SP500指数"/>
    <s v="01 日本円"/>
    <s v="リスク・有"/>
    <x v="3"/>
    <n v="1"/>
    <n v="1"/>
    <n v="317709"/>
    <n v="317709"/>
  </r>
  <r>
    <m/>
    <d v="2022-06-01T00:00:00"/>
    <n v="247"/>
    <x v="0"/>
    <m/>
    <m/>
    <s v="三菱UFJ国際-eMAXIS Slim 全世界株式(オール・カントリー)"/>
    <n v="536088"/>
    <n v="13661"/>
    <n v="15584"/>
    <s v="835,439円"/>
    <s v="0円"/>
    <s v="103,090円"/>
    <n v="0.14080000000000001"/>
    <s v="01-MM SBI証券"/>
    <m/>
    <m/>
    <m/>
    <m/>
    <m/>
    <m/>
    <m/>
    <m/>
    <m/>
    <m/>
    <m/>
    <s v="投信"/>
    <m/>
    <s v="三菱UFJ国際-eMAXIS Slim 全世界株式(オール・カントリー)"/>
    <s v="三菱UFJ国際-eMAXIS Slim 全世界株式(オール・カントリー)"/>
    <n v="536088"/>
    <n v="13661"/>
    <n v="15584"/>
    <n v="835439"/>
    <n v="0"/>
    <n v="103090"/>
    <n v="0.14080000000000001"/>
    <s v="01-MM SBI証券"/>
    <m/>
    <m/>
    <m/>
    <m/>
    <m/>
    <m/>
    <m/>
    <m/>
    <m/>
    <x v="3"/>
    <s v="1投信"/>
    <s v="指数"/>
    <s v="全世界指数"/>
    <s v="01 日本円"/>
    <s v="リスク・有"/>
    <x v="3"/>
    <n v="1"/>
    <n v="1"/>
    <n v="835439"/>
    <n v="835439"/>
  </r>
  <r>
    <m/>
    <d v="2022-06-01T00:00:00"/>
    <n v="248"/>
    <x v="0"/>
    <m/>
    <m/>
    <s v="SBI-SBI・V・S&amp;P500インデックス・ファンド"/>
    <n v="209131"/>
    <n v="11205"/>
    <n v="16003"/>
    <s v="334,672円"/>
    <s v="0円"/>
    <s v="100,341円"/>
    <n v="0.42820000000000003"/>
    <s v="01-MM SBI証券"/>
    <m/>
    <m/>
    <m/>
    <m/>
    <m/>
    <m/>
    <m/>
    <m/>
    <m/>
    <m/>
    <m/>
    <s v="投信"/>
    <m/>
    <s v="SBI-SBI・V・S&amp;P500インデックス・ファンド"/>
    <s v="SBI-SBI・V・S&amp;P500インデックス・ファンド"/>
    <n v="209131"/>
    <n v="11205"/>
    <n v="16003"/>
    <n v="334672"/>
    <n v="0"/>
    <n v="100341"/>
    <n v="0.42820000000000003"/>
    <s v="01-MM SBI証券"/>
    <m/>
    <m/>
    <m/>
    <m/>
    <m/>
    <m/>
    <m/>
    <m/>
    <m/>
    <x v="3"/>
    <s v="1投信"/>
    <s v="指数"/>
    <s v="SP500指数"/>
    <s v="01 日本円"/>
    <s v="リスク・有"/>
    <x v="3"/>
    <n v="1"/>
    <n v="1"/>
    <n v="334672"/>
    <n v="334672"/>
  </r>
  <r>
    <m/>
    <d v="2022-06-01T00:00:00"/>
    <n v="249"/>
    <x v="0"/>
    <m/>
    <m/>
    <s v="三菱UFJ国際-eMAXIS Slim 全世界株式(オール・カントリー)"/>
    <n v="749009"/>
    <n v="14011"/>
    <n v="15584"/>
    <s v="1,167,255円"/>
    <s v="0円"/>
    <s v="117,819円"/>
    <n v="0.1123"/>
    <s v="02-A子 SBI証券"/>
    <m/>
    <m/>
    <m/>
    <m/>
    <m/>
    <m/>
    <m/>
    <m/>
    <m/>
    <m/>
    <m/>
    <s v="投信"/>
    <m/>
    <s v="三菱UFJ国際-eMAXIS Slim 全世界株式(オール・カントリー)"/>
    <s v="三菱UFJ国際-eMAXIS Slim 全世界株式(オール・カントリー)"/>
    <n v="749009"/>
    <n v="14011"/>
    <n v="15584"/>
    <n v="1167255"/>
    <n v="0"/>
    <n v="117819"/>
    <n v="0.1123"/>
    <s v="02-A子 SBI証券"/>
    <m/>
    <m/>
    <m/>
    <m/>
    <m/>
    <m/>
    <m/>
    <m/>
    <m/>
    <x v="3"/>
    <s v="1投信"/>
    <s v="指数"/>
    <s v="全世界指数"/>
    <s v="01 日本円"/>
    <s v="リスク・有"/>
    <x v="3"/>
    <n v="1"/>
    <n v="1"/>
    <n v="1167255"/>
    <n v="1167255"/>
  </r>
  <r>
    <m/>
    <d v="2022-06-01T00:00:00"/>
    <n v="250"/>
    <x v="0"/>
    <m/>
    <m/>
    <s v="SBI-SBI・V・S&amp;P500インデックス・ファンド"/>
    <n v="99266"/>
    <n v="15111"/>
    <n v="16003"/>
    <s v="158,855円"/>
    <s v="0円"/>
    <s v="8,855円"/>
    <n v="5.8999999999999997E-2"/>
    <s v="02-A子 SBI証券"/>
    <m/>
    <m/>
    <m/>
    <m/>
    <m/>
    <m/>
    <m/>
    <m/>
    <m/>
    <m/>
    <m/>
    <s v="投信"/>
    <m/>
    <s v="SBI-SBI・V・S&amp;P500インデックス・ファンド"/>
    <s v="SBI-SBI・V・S&amp;P500インデックス・ファンド"/>
    <n v="99266"/>
    <n v="15111"/>
    <n v="16003"/>
    <n v="158855"/>
    <n v="0"/>
    <n v="8855"/>
    <n v="5.8999999999999997E-2"/>
    <s v="02-A子 SBI証券"/>
    <m/>
    <m/>
    <m/>
    <m/>
    <m/>
    <m/>
    <m/>
    <m/>
    <m/>
    <x v="3"/>
    <s v="1投信"/>
    <s v="指数"/>
    <s v="SP500指数"/>
    <s v="01 日本円"/>
    <s v="リスク・有"/>
    <x v="3"/>
    <n v="1"/>
    <n v="1"/>
    <n v="158855"/>
    <n v="158855"/>
  </r>
  <r>
    <m/>
    <d v="2022-06-01T00:00:00"/>
    <n v="251"/>
    <x v="0"/>
    <m/>
    <m/>
    <s v="SBI-SBI・V・全米株式インデックス・ファンド"/>
    <n v="296677"/>
    <n v="10113"/>
    <n v="10206"/>
    <s v="302,788円"/>
    <s v="0円"/>
    <s v="2,759円"/>
    <n v="9.1999999999999998E-3"/>
    <s v="02-A子 SBI証券"/>
    <m/>
    <m/>
    <m/>
    <m/>
    <m/>
    <m/>
    <m/>
    <m/>
    <m/>
    <m/>
    <m/>
    <s v="投信"/>
    <m/>
    <s v="SBI-SBI・V・全米株式インデックス・ファンド"/>
    <s v="SBI-SBI・V・全米株式インデックス・ファンド"/>
    <n v="296677"/>
    <n v="10113"/>
    <n v="10206"/>
    <n v="302788"/>
    <n v="0"/>
    <n v="2759"/>
    <n v="9.1999999999999998E-3"/>
    <s v="02-A子 SBI証券"/>
    <m/>
    <m/>
    <m/>
    <m/>
    <m/>
    <m/>
    <m/>
    <m/>
    <m/>
    <x v="3"/>
    <s v="1投信"/>
    <s v="指数"/>
    <s v="全米国指数"/>
    <s v="01 日本円"/>
    <s v="リスク・有"/>
    <x v="3"/>
    <n v="1"/>
    <n v="1"/>
    <n v="302788"/>
    <n v="302788"/>
  </r>
  <r>
    <m/>
    <d v="2022-06-01T00:00:00"/>
    <n v="252"/>
    <x v="0"/>
    <m/>
    <m/>
    <s v="楽天・全米株式インデックス・ファンド(楽天・バンガード・ファンド(全米株式))"/>
    <n v="78197"/>
    <n v="19182"/>
    <n v="18009"/>
    <s v="140,825円"/>
    <s v="0円"/>
    <s v="-9,175円"/>
    <n v="-6.1199999999999997E-2"/>
    <s v="00-PP 楽天証券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(楽天・バンガード・ファンド(全米株式))"/>
    <n v="78197"/>
    <n v="19182"/>
    <n v="18009"/>
    <n v="140825"/>
    <n v="0"/>
    <n v="-9175"/>
    <n v="-6.1199999999999997E-2"/>
    <s v="00-PP 楽天証券"/>
    <m/>
    <m/>
    <m/>
    <m/>
    <m/>
    <m/>
    <m/>
    <m/>
    <m/>
    <x v="3"/>
    <s v="1投信"/>
    <s v="指数"/>
    <s v="全米株式"/>
    <s v="01 日本円"/>
    <s v="リスク・有"/>
    <x v="3"/>
    <n v="1"/>
    <n v="1"/>
    <n v="140825"/>
    <n v="140825"/>
  </r>
  <r>
    <m/>
    <d v="2022-06-01T00:00:00"/>
    <n v="253"/>
    <x v="0"/>
    <m/>
    <m/>
    <s v="楽天・全米株式インデックス・ファンド(楽天・バンガード・ファンド(全米株式))"/>
    <n v="28082"/>
    <n v="19667"/>
    <n v="18009"/>
    <s v="50,573円"/>
    <s v="0円"/>
    <s v="-4,656円"/>
    <n v="-8.43E-2"/>
    <s v="00-PP 楽天証券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(楽天・バンガード・ファンド(全米株式))"/>
    <n v="28082"/>
    <n v="19667"/>
    <n v="18009"/>
    <n v="50573"/>
    <n v="0"/>
    <n v="-4656"/>
    <n v="-8.43E-2"/>
    <s v="00-PP 楽天証券"/>
    <m/>
    <m/>
    <m/>
    <m/>
    <m/>
    <m/>
    <m/>
    <m/>
    <m/>
    <x v="3"/>
    <s v="1投信"/>
    <s v="指数"/>
    <s v="全米株式"/>
    <s v="01 日本円"/>
    <s v="リスク・有"/>
    <x v="3"/>
    <n v="1"/>
    <n v="1"/>
    <n v="50573"/>
    <n v="50573"/>
  </r>
  <r>
    <m/>
    <d v="2022-06-01T00:00:00"/>
    <n v="254"/>
    <x v="0"/>
    <m/>
    <m/>
    <s v="eMAXIS Slim 米国株式(S&amp;P500)"/>
    <n v="165"/>
    <n v="18182"/>
    <n v="17459"/>
    <s v="288円"/>
    <s v="0円"/>
    <s v="-12円"/>
    <n v="-0.04"/>
    <s v="00-PP 楽天証券"/>
    <m/>
    <m/>
    <m/>
    <m/>
    <m/>
    <m/>
    <m/>
    <m/>
    <m/>
    <m/>
    <m/>
    <s v="投信"/>
    <m/>
    <s v="eMAXIS Slim 米国株式(S&amp;P500)"/>
    <s v="eMAXIS Slim 米国株式(S&amp;P500)"/>
    <n v="165"/>
    <n v="18182"/>
    <n v="17459"/>
    <n v="288"/>
    <n v="0"/>
    <n v="-12"/>
    <n v="-0.04"/>
    <s v="00-PP 楽天証券"/>
    <m/>
    <m/>
    <m/>
    <m/>
    <m/>
    <m/>
    <m/>
    <m/>
    <m/>
    <x v="3"/>
    <s v="1投信"/>
    <s v="指数"/>
    <s v="SP500指数"/>
    <s v="01 日本円"/>
    <s v="リスク・有"/>
    <x v="3"/>
    <n v="1"/>
    <n v="1"/>
    <n v="288"/>
    <n v="288"/>
  </r>
  <r>
    <m/>
    <d v="2022-06-01T00:00:00"/>
    <n v="255"/>
    <x v="0"/>
    <m/>
    <m/>
    <s v="楽天・全米株式インデックス・ファンド(楽天・バンガード・ファンド(全米株式))"/>
    <n v="24849"/>
    <n v="20283"/>
    <n v="18009"/>
    <s v="44,751円"/>
    <s v="0円"/>
    <s v="-5,649円"/>
    <n v="-0.11210000000000001"/>
    <s v="02-A子 楽天証券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(楽天・バンガード・ファンド(全米株式))"/>
    <n v="24849"/>
    <n v="20283"/>
    <n v="18009"/>
    <n v="44751"/>
    <n v="0"/>
    <n v="-5649"/>
    <n v="-0.11210000000000001"/>
    <s v="02-A子 楽天証券"/>
    <m/>
    <m/>
    <m/>
    <m/>
    <m/>
    <m/>
    <m/>
    <m/>
    <m/>
    <x v="3"/>
    <s v="1投信"/>
    <s v="指数"/>
    <s v="全米株式"/>
    <s v="01 日本円"/>
    <s v="リスク・有"/>
    <x v="3"/>
    <n v="1"/>
    <n v="1"/>
    <n v="44751"/>
    <n v="44751"/>
  </r>
  <r>
    <m/>
    <d v="2022-06-01T00:00:00"/>
    <n v="256"/>
    <x v="0"/>
    <m/>
    <m/>
    <s v="楽天・全米株式インデックス・ファンド(楽天・バンガード・ファンド(全米株式))"/>
    <n v="918820"/>
    <n v="13038"/>
    <n v="18009"/>
    <s v="1,654,703円"/>
    <s v="0円"/>
    <s v="456,703円"/>
    <n v="0.38119999999999998"/>
    <s v="02-A子 楽天証券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(楽天・バンガード・ファンド(全米株式))"/>
    <n v="918820"/>
    <n v="13038"/>
    <n v="18009"/>
    <n v="1654703"/>
    <n v="0"/>
    <n v="456703"/>
    <n v="0.38119999999999998"/>
    <s v="02-A子 楽天証券"/>
    <m/>
    <m/>
    <m/>
    <m/>
    <m/>
    <m/>
    <m/>
    <m/>
    <m/>
    <x v="3"/>
    <s v="1投信"/>
    <s v="指数"/>
    <s v="全米株式"/>
    <s v="01 日本円"/>
    <s v="リスク・有"/>
    <x v="3"/>
    <n v="1"/>
    <n v="1"/>
    <n v="1654703"/>
    <n v="1654703"/>
  </r>
  <r>
    <m/>
    <d v="2022-06-01T00:00:00"/>
    <n v="257"/>
    <x v="0"/>
    <m/>
    <m/>
    <s v="eMAXIS Slim 米国株式(S&amp;P500)"/>
    <n v="273263"/>
    <n v="13485"/>
    <n v="17459"/>
    <s v="477,090円"/>
    <s v="0円"/>
    <s v="108,590円"/>
    <n v="0.29470000000000002"/>
    <s v="02-A子 楽天証券"/>
    <m/>
    <m/>
    <m/>
    <m/>
    <m/>
    <m/>
    <m/>
    <m/>
    <m/>
    <m/>
    <m/>
    <s v="投信"/>
    <m/>
    <s v="eMAXIS Slim 米国株式(S&amp;P500)"/>
    <s v="eMAXIS Slim 米国株式(S&amp;P500)"/>
    <n v="273263"/>
    <n v="13485"/>
    <n v="17459"/>
    <n v="477090"/>
    <n v="0"/>
    <n v="108590"/>
    <n v="0.29470000000000002"/>
    <s v="02-A子 楽天証券"/>
    <m/>
    <m/>
    <m/>
    <m/>
    <m/>
    <m/>
    <m/>
    <m/>
    <m/>
    <x v="3"/>
    <s v="1投信"/>
    <s v="指数"/>
    <s v="SP500指数"/>
    <s v="01 日本円"/>
    <s v="リスク・有"/>
    <x v="3"/>
    <n v="1"/>
    <n v="1"/>
    <n v="477090"/>
    <n v="477090"/>
  </r>
  <r>
    <m/>
    <d v="2022-06-01T00:00:00"/>
    <n v="258"/>
    <x v="0"/>
    <m/>
    <m/>
    <s v="eMAXIS Slim 米国株式(S&amp;P500)"/>
    <n v="74565"/>
    <n v="18481"/>
    <n v="17459"/>
    <s v="130,183円"/>
    <s v="0円"/>
    <s v="-7,617円"/>
    <n v="-5.5300000000000002E-2"/>
    <s v="02-A子 楽天証券"/>
    <m/>
    <m/>
    <m/>
    <m/>
    <m/>
    <m/>
    <m/>
    <m/>
    <m/>
    <m/>
    <m/>
    <s v="投信"/>
    <m/>
    <s v="eMAXIS Slim 米国株式(S&amp;P500)"/>
    <s v="eMAXIS Slim 米国株式(S&amp;P500)"/>
    <n v="74565"/>
    <n v="18481"/>
    <n v="17459"/>
    <n v="130183"/>
    <n v="0"/>
    <n v="-7617"/>
    <n v="-5.5300000000000002E-2"/>
    <s v="02-A子 楽天証券"/>
    <m/>
    <m/>
    <m/>
    <m/>
    <m/>
    <m/>
    <m/>
    <m/>
    <m/>
    <x v="3"/>
    <s v="1投信"/>
    <s v="指数"/>
    <s v="SP500指数"/>
    <s v="01 日本円"/>
    <s v="リスク・有"/>
    <x v="3"/>
    <n v="1"/>
    <n v="1"/>
    <n v="130183"/>
    <n v="130183"/>
  </r>
  <r>
    <m/>
    <d v="2022-06-01T00:00:00"/>
    <n v="259"/>
    <x v="0"/>
    <m/>
    <m/>
    <s v="iFreeNEXT NASDAQ100インデックス"/>
    <n v="100093"/>
    <n v="14519"/>
    <n v="17987"/>
    <s v="180,037円"/>
    <s v="0円"/>
    <s v="34,709円"/>
    <n v="0.23880000000000001"/>
    <s v="02-A子 楽天証券"/>
    <m/>
    <m/>
    <m/>
    <m/>
    <m/>
    <m/>
    <m/>
    <m/>
    <m/>
    <m/>
    <m/>
    <s v="投信"/>
    <m/>
    <s v="iFreeNEXT NASDAQ100インデックス"/>
    <s v="iFreeNEXT NASDAQ100インデックス"/>
    <n v="100093"/>
    <n v="14519"/>
    <n v="17987"/>
    <n v="180037"/>
    <n v="0"/>
    <n v="34709"/>
    <n v="0.23880000000000001"/>
    <s v="02-A子 楽天証券"/>
    <m/>
    <m/>
    <m/>
    <m/>
    <m/>
    <m/>
    <m/>
    <m/>
    <m/>
    <x v="3"/>
    <s v="1投信"/>
    <s v="指数"/>
    <s v="ナスダック指数"/>
    <s v="01 日本円"/>
    <s v="リスク・有"/>
    <x v="3"/>
    <n v="1"/>
    <n v="1"/>
    <n v="180037"/>
    <n v="180037"/>
  </r>
  <r>
    <m/>
    <d v="2022-06-01T00:00:00"/>
    <n v="260"/>
    <x v="0"/>
    <m/>
    <m/>
    <s v="iFreeNEXT NASDAQ100インデックス"/>
    <n v="1991"/>
    <n v="20090"/>
    <n v="17987"/>
    <s v="3,581円"/>
    <s v="0円"/>
    <s v="-419円"/>
    <n v="-0.1048"/>
    <s v="02-A子 楽天証券"/>
    <m/>
    <m/>
    <m/>
    <m/>
    <m/>
    <m/>
    <m/>
    <m/>
    <m/>
    <m/>
    <m/>
    <s v="投信"/>
    <m/>
    <s v="iFreeNEXT NASDAQ100インデックス"/>
    <s v="iFreeNEXT NASDAQ100インデックス"/>
    <n v="1991"/>
    <n v="20090"/>
    <n v="17987"/>
    <n v="3581"/>
    <n v="0"/>
    <n v="-419"/>
    <n v="-0.1048"/>
    <s v="02-A子 楽天証券"/>
    <m/>
    <m/>
    <m/>
    <m/>
    <m/>
    <m/>
    <m/>
    <m/>
    <m/>
    <x v="3"/>
    <s v="1投信"/>
    <s v="指数"/>
    <s v="ナスダック指数"/>
    <s v="01 日本円"/>
    <s v="リスク・有"/>
    <x v="3"/>
    <n v="1"/>
    <n v="1"/>
    <n v="3581"/>
    <n v="3581"/>
  </r>
  <r>
    <m/>
    <d v="2022-06-01T00:00:00"/>
    <n v="261"/>
    <x v="0"/>
    <m/>
    <m/>
    <s v="eMAXIS Slim 米国株式(S&amp;P500)"/>
    <n v="473948"/>
    <n v="16888"/>
    <n v="17459"/>
    <s v="827,466円"/>
    <s v="0円"/>
    <s v="27,076円"/>
    <n v="3.3799999999999997E-2"/>
    <s v="01-MM 楽天証券"/>
    <m/>
    <m/>
    <m/>
    <m/>
    <m/>
    <m/>
    <m/>
    <m/>
    <m/>
    <m/>
    <m/>
    <s v="投信"/>
    <m/>
    <s v="eMAXIS Slim 米国株式(S&amp;P500)"/>
    <s v="eMAXIS Slim 米国株式(S&amp;P500)"/>
    <n v="473948"/>
    <n v="16888"/>
    <n v="17459"/>
    <n v="827466"/>
    <n v="0"/>
    <n v="27076"/>
    <n v="3.3799999999999997E-2"/>
    <s v="01-MM 楽天証券"/>
    <m/>
    <m/>
    <m/>
    <m/>
    <m/>
    <m/>
    <m/>
    <m/>
    <m/>
    <x v="3"/>
    <s v="1投信"/>
    <s v="指数"/>
    <s v="SP500指数"/>
    <s v="01 日本円"/>
    <s v="リスク・有"/>
    <x v="3"/>
    <n v="1"/>
    <n v="1"/>
    <n v="827466"/>
    <n v="827466"/>
  </r>
  <r>
    <m/>
    <d v="2022-06-01T00:00:00"/>
    <n v="262"/>
    <x v="0"/>
    <m/>
    <m/>
    <s v="eMAXIS Slim 全世界株式(オール・カントリー)"/>
    <n v="243736"/>
    <n v="15878"/>
    <n v="15584"/>
    <s v="379,838円"/>
    <s v="0円"/>
    <s v="-7,162円"/>
    <n v="-1.8499999999999999E-2"/>
    <s v="01-MM 楽天証券"/>
    <m/>
    <m/>
    <m/>
    <m/>
    <m/>
    <m/>
    <m/>
    <m/>
    <m/>
    <m/>
    <m/>
    <s v="投信"/>
    <m/>
    <s v="eMAXIS Slim 全世界株式(オール・カントリー)"/>
    <s v="eMAXIS Slim 全世界株式(オール・カントリー)"/>
    <n v="243736"/>
    <n v="15878"/>
    <n v="15584"/>
    <n v="379838"/>
    <n v="0"/>
    <n v="-7162"/>
    <n v="-1.8499999999999999E-2"/>
    <s v="01-MM 楽天証券"/>
    <m/>
    <m/>
    <m/>
    <m/>
    <m/>
    <m/>
    <m/>
    <m/>
    <m/>
    <x v="3"/>
    <s v="1投信"/>
    <s v="指数"/>
    <s v="全世界指数"/>
    <s v="01 日本円"/>
    <s v="リスク・有"/>
    <x v="3"/>
    <n v="1"/>
    <n v="1"/>
    <n v="379838"/>
    <n v="379838"/>
  </r>
  <r>
    <m/>
    <d v="2022-06-01T00:00:00"/>
    <n v="263"/>
    <x v="0"/>
    <m/>
    <m/>
    <s v="投資信託（4資産均等・国内株式債券、先進国株式債券）"/>
    <n v="2437360"/>
    <n v="15878"/>
    <n v="15584"/>
    <s v="3,798,380円"/>
    <s v="0円"/>
    <s v="-7,162円"/>
    <n v="-1.8499999999999999E-2"/>
    <s v="01-MM 楽天証券"/>
    <m/>
    <m/>
    <m/>
    <m/>
    <m/>
    <m/>
    <m/>
    <m/>
    <m/>
    <m/>
    <m/>
    <s v="投信"/>
    <m/>
    <s v="投資信託（4資産均等・国内株式債券、先進国株式債券）"/>
    <s v="投資信託（4資産均等・国内株式債券、先進国株式債券）"/>
    <n v="2437360"/>
    <n v="15878"/>
    <n v="15584"/>
    <n v="3798380"/>
    <n v="0"/>
    <n v="-7162"/>
    <n v="-1.8499999999999999E-2"/>
    <s v="01-MM 楽天証券"/>
    <m/>
    <m/>
    <m/>
    <m/>
    <m/>
    <m/>
    <m/>
    <m/>
    <m/>
    <x v="5"/>
    <s v="1投信"/>
    <s v="その他"/>
    <s v="その他"/>
    <s v="01 日本円"/>
    <s v="リスク・有"/>
    <x v="3"/>
    <n v="0.5"/>
    <n v="0.5"/>
    <n v="1899190"/>
    <n v="1899190"/>
  </r>
  <r>
    <m/>
    <d v="2022-06-01T00:00:00"/>
    <n v="264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65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66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67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68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69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0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1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2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3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4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5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6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7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8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79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80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81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82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d v="2022-06-01T00:00:00"/>
    <n v="283"/>
    <x v="0"/>
    <m/>
    <m/>
    <m/>
    <m/>
    <m/>
    <m/>
    <m/>
    <m/>
    <m/>
    <m/>
    <m/>
    <m/>
    <m/>
    <m/>
    <m/>
    <m/>
    <m/>
    <m/>
    <m/>
    <m/>
    <m/>
    <m/>
    <s v="投信"/>
    <m/>
    <n v="0"/>
    <n v="0"/>
    <n v="0"/>
    <n v="0"/>
    <n v="0"/>
    <s v=""/>
    <s v=""/>
    <s v=""/>
    <n v="0"/>
    <n v="0"/>
    <m/>
    <m/>
    <m/>
    <m/>
    <m/>
    <m/>
    <m/>
    <m/>
    <m/>
    <x v="1"/>
    <e v="#N/A"/>
    <e v="#N/A"/>
    <e v="#N/A"/>
    <e v="#N/A"/>
    <e v="#N/A"/>
    <x v="1"/>
    <e v="#N/A"/>
    <e v="#N/A"/>
    <e v="#VALUE!"/>
    <e v="#VALUE!"/>
  </r>
  <r>
    <m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m/>
    <m/>
    <m/>
    <m/>
    <m/>
    <x v="0"/>
    <m/>
    <m/>
    <m/>
    <s v="終わり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91FAE5-153A-4B93-ACEC-A7112F65F1B1}" name="ピボットテーブル2" cacheId="15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15" rowHeaderCaption="区分・大">
  <location ref="B56:E61" firstHeaderRow="0" firstDataRow="1" firstDataCol="1"/>
  <pivotFields count="65">
    <pivotField showAll="0"/>
    <pivotField numFmtId="14" multipleItemSelectionAllowed="1" showAll="0"/>
    <pivotField showAll="0"/>
    <pivotField multipleItemSelectionAllowed="1" showAll="0">
      <items count="5">
        <item m="1" x="1"/>
        <item m="1" x="2"/>
        <item m="1" x="3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3"/>
        <item x="2"/>
        <item x="4"/>
        <item x="5"/>
        <item h="1" x="1"/>
        <item h="1" m="1" x="7"/>
        <item h="1" m="1" x="6"/>
        <item h="1" x="0"/>
        <item t="default"/>
      </items>
    </pivotField>
    <pivotField showAll="0"/>
    <pivotField showAll="0"/>
    <pivotField showAll="0"/>
    <pivotField showAll="0"/>
    <pivotField showAll="0"/>
    <pivotField showAll="0">
      <items count="7">
        <item h="1" m="1" x="5"/>
        <item h="1" m="1" x="4"/>
        <item h="1" x="0"/>
        <item x="2"/>
        <item h="1" x="1"/>
        <item x="3"/>
        <item t="default"/>
      </items>
    </pivotField>
    <pivotField showAll="0"/>
    <pivotField showAll="0"/>
    <pivotField dataField="1"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4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合計 / 時価評価額" fld="33" baseField="47" baseItem="1"/>
    <dataField name="為替リスク・有" fld="56" baseField="47" baseItem="0"/>
    <dataField name="為替リスク・無し" fld="64" baseField="47" baseItem="0"/>
  </dataFields>
  <formats count="14">
    <format dxfId="13">
      <pivotArea outline="0" collapsedLevelsAreSubtotals="1" fieldPosition="0"/>
    </format>
    <format dxfId="12">
      <pivotArea dataOnly="0" labelOnly="1" grandRow="1" outline="0" fieldPosition="0"/>
    </format>
    <format dxfId="11">
      <pivotArea field="3" type="button" dataOnly="0" labelOnly="1" outline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dataOnly="0" labelOnly="1" grandRow="1" outline="0" fieldPosition="0"/>
    </format>
    <format dxfId="5">
      <pivotArea field="53" type="button" dataOnly="0" labelOnly="1" outline="0"/>
    </format>
    <format dxfId="4">
      <pivotArea field="53" type="button" dataOnly="0" labelOnly="1" outline="0"/>
    </format>
    <format dxfId="3">
      <pivotArea field="53" type="button" dataOnly="0" labelOnly="1" outline="0"/>
    </format>
    <format dxfId="2">
      <pivotArea field="53" type="button" dataOnly="0" labelOnly="1" outline="0"/>
    </format>
    <format dxfId="1">
      <pivotArea field="53" type="button" dataOnly="0" labelOnly="1" outline="0"/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A2D55-FC34-4D30-989D-E471B5FF3FDA}" name="ピボットテーブル1" cacheId="15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29" rowHeaderCaption="区分・大">
  <location ref="B40:E45" firstHeaderRow="0" firstDataRow="1" firstDataCol="1"/>
  <pivotFields count="65">
    <pivotField showAll="0"/>
    <pivotField numFmtId="14" multipleItemSelectionAllowed="1" showAll="0"/>
    <pivotField showAll="0"/>
    <pivotField multipleItemSelectionAllowed="1" showAll="0">
      <items count="5">
        <item m="1" x="1"/>
        <item m="1" x="2"/>
        <item m="1" x="3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">
        <item x="3"/>
        <item x="2"/>
        <item x="4"/>
        <item x="5"/>
        <item h="1" x="1"/>
        <item h="1" m="1" x="7"/>
        <item h="1" m="1" x="6"/>
        <item h="1" x="0"/>
        <item t="default"/>
      </items>
    </pivotField>
    <pivotField showAll="0"/>
    <pivotField showAll="0"/>
    <pivotField showAll="0"/>
    <pivotField showAll="0"/>
    <pivotField showAll="0"/>
    <pivotField showAll="0">
      <items count="7">
        <item h="1" m="1" x="5"/>
        <item h="1" m="1" x="4"/>
        <item h="1" x="0"/>
        <item x="2"/>
        <item h="1" x="1"/>
        <item x="3"/>
        <item t="default"/>
      </items>
    </pivotField>
    <pivotField showAll="0"/>
    <pivotField showAll="0"/>
    <pivotField showAll="0"/>
    <pivotField dataField="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47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合計 / 時価評価額" fld="33" baseField="47" baseItem="0"/>
    <dataField name="暴落リスク・有" fld="57" baseField="47" baseItem="0"/>
    <dataField name="暴落リスク・無" fld="62" baseField="47" baseItem="0"/>
  </dataFields>
  <formats count="14">
    <format dxfId="27">
      <pivotArea outline="0" collapsedLevelsAreSubtotals="1" fieldPosition="0"/>
    </format>
    <format dxfId="26">
      <pivotArea dataOnly="0" labelOnly="1" grandRow="1" outline="0" fieldPosition="0"/>
    </format>
    <format dxfId="25">
      <pivotArea field="3" type="button" dataOnly="0" labelOnly="1" outline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dataOnly="0" labelOnly="1" grandRow="1" outline="0" fieldPosition="0"/>
    </format>
    <format dxfId="19">
      <pivotArea field="53" type="button" dataOnly="0" labelOnly="1" outline="0"/>
    </format>
    <format dxfId="18">
      <pivotArea field="53" type="button" dataOnly="0" labelOnly="1" outline="0"/>
    </format>
    <format dxfId="17">
      <pivotArea field="53" type="button" dataOnly="0" labelOnly="1" outline="0"/>
    </format>
    <format dxfId="16">
      <pivotArea field="53" type="button" dataOnly="0" labelOnly="1" outline="0"/>
    </format>
    <format dxfId="15">
      <pivotArea field="53" type="button" dataOnly="0" labelOnly="1" outline="0"/>
    </format>
    <format dxfId="14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2A43DD-950A-487D-A221-211CF6F77B90}" name="デモテーブル" displayName="デモテーブル" ref="A1:P165" totalsRowShown="0" headerRowDxfId="30">
  <autoFilter ref="A1:P165" xr:uid="{38288940-6D8F-42B1-85AD-D67751DB8F9F}"/>
  <sortState xmlns:xlrd2="http://schemas.microsoft.com/office/spreadsheetml/2017/richdata2" ref="A2:P165">
    <sortCondition ref="P1:P165"/>
  </sortState>
  <tableColumns count="16">
    <tableColumn id="1" xr3:uid="{E0025949-31DC-4EEA-842B-878937C5FF4E}" name="ｺｰﾄﾞ・ﾃｨｯｶｰ等"/>
    <tableColumn id="2" xr3:uid="{531C20DB-59EB-479E-9653-A7D8042D0294}" name="銘柄"/>
    <tableColumn id="3" xr3:uid="{751213A4-F788-437E-A3BF-89744C201043}" name="3区分・大"/>
    <tableColumn id="4" xr3:uid="{DAC9F555-B96D-4DF7-8061-D70C190CB908}" name="3区分・中"/>
    <tableColumn id="5" xr3:uid="{F58D8E16-7160-4412-9BD3-545336D2F0BD}" name="セクター・1"/>
    <tableColumn id="6" xr3:uid="{8E6BC4DE-EF58-4DB7-9501-2BC6F92E3D7D}" name="セクター・2"/>
    <tableColumn id="7" xr3:uid="{9E900987-BC5C-4F53-9955-76C6E6DFEB10}" name="通貨"/>
    <tableColumn id="8" xr3:uid="{D00462C0-157F-4B1D-841B-BD9A857C0B5F}" name="対象国など"/>
    <tableColumn id="9" xr3:uid="{043AF3E7-E2A0-4B68-B747-3ED17D84C1A1}" name="高配当"/>
    <tableColumn id="10" xr3:uid="{780266A8-DD8C-4C55-A647-442A12246A30}" name="口座区分"/>
    <tableColumn id="11" xr3:uid="{A1115607-2DD4-4041-9E03-87DB11EB3C51}" name="個別・ETF・投信・ほか"/>
    <tableColumn id="12" xr3:uid="{61ABF9DF-B8EC-4A95-A890-B7113C144E18}" name="為替リスク"/>
    <tableColumn id="14" xr3:uid="{67A20BF7-6A8C-461E-8B80-7C6E2D61BA3F}" name="暴落リスク"/>
    <tableColumn id="15" xr3:uid="{132FAD57-578C-402C-A319-C1F4A32EF054}" name="為替・係数" dataDxfId="29"/>
    <tableColumn id="16" xr3:uid="{62C6C566-D6E6-407C-8705-0B5F3B20DFF0}" name="暴落・係数" dataDxfId="28"/>
    <tableColumn id="13" xr3:uid="{699B7CCC-909B-4A68-8E49-5983745D1599}" name="番号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B1AF-4F13-4FF7-A421-10957D1FC2D5}">
  <dimension ref="A1:P165"/>
  <sheetViews>
    <sheetView zoomScale="85" zoomScaleNormal="85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Q7" sqref="Q7"/>
    </sheetView>
  </sheetViews>
  <sheetFormatPr defaultRowHeight="13.5"/>
  <cols>
    <col min="1" max="1" width="14.125" customWidth="1"/>
    <col min="2" max="2" width="35" customWidth="1"/>
    <col min="3" max="4" width="11" customWidth="1"/>
    <col min="5" max="6" width="11.875" customWidth="1"/>
    <col min="8" max="8" width="12.25" customWidth="1"/>
    <col min="10" max="10" width="10.75" customWidth="1"/>
    <col min="11" max="11" width="21.625" customWidth="1"/>
    <col min="12" max="13" width="9.75" customWidth="1"/>
    <col min="14" max="15" width="7.25" style="127" customWidth="1"/>
    <col min="16" max="16" width="7.25" customWidth="1"/>
  </cols>
  <sheetData>
    <row r="1" spans="1:16">
      <c r="A1" s="67" t="s">
        <v>273</v>
      </c>
      <c r="B1" s="68" t="s">
        <v>274</v>
      </c>
      <c r="C1" s="68" t="s">
        <v>275</v>
      </c>
      <c r="D1" s="68" t="s">
        <v>276</v>
      </c>
      <c r="E1" s="68" t="s">
        <v>277</v>
      </c>
      <c r="F1" s="68" t="s">
        <v>278</v>
      </c>
      <c r="G1" s="68" t="s">
        <v>279</v>
      </c>
      <c r="H1" s="68" t="s">
        <v>280</v>
      </c>
      <c r="I1" s="68" t="s">
        <v>281</v>
      </c>
      <c r="J1" s="68" t="s">
        <v>282</v>
      </c>
      <c r="K1" s="68" t="s">
        <v>283</v>
      </c>
      <c r="L1" s="68" t="s">
        <v>284</v>
      </c>
      <c r="M1" s="68" t="s">
        <v>460</v>
      </c>
      <c r="N1" s="126" t="s">
        <v>467</v>
      </c>
      <c r="O1" s="126" t="s">
        <v>466</v>
      </c>
      <c r="P1" s="68" t="s">
        <v>285</v>
      </c>
    </row>
    <row r="2" spans="1:16">
      <c r="A2" t="s">
        <v>286</v>
      </c>
      <c r="B2" t="s">
        <v>120</v>
      </c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281</v>
      </c>
      <c r="J2" t="s">
        <v>293</v>
      </c>
      <c r="K2" t="s">
        <v>294</v>
      </c>
      <c r="L2" t="s">
        <v>295</v>
      </c>
      <c r="M2" t="s">
        <v>461</v>
      </c>
      <c r="N2" s="127">
        <v>1</v>
      </c>
      <c r="O2" s="127">
        <v>1</v>
      </c>
      <c r="P2">
        <v>1</v>
      </c>
    </row>
    <row r="3" spans="1:16">
      <c r="A3" t="s">
        <v>229</v>
      </c>
      <c r="B3" t="s">
        <v>230</v>
      </c>
      <c r="C3" t="s">
        <v>287</v>
      </c>
      <c r="D3" t="s">
        <v>288</v>
      </c>
      <c r="E3" t="s">
        <v>296</v>
      </c>
      <c r="F3" t="s">
        <v>297</v>
      </c>
      <c r="G3" t="s">
        <v>291</v>
      </c>
      <c r="H3" t="s">
        <v>292</v>
      </c>
      <c r="J3" t="s">
        <v>293</v>
      </c>
      <c r="K3" t="s">
        <v>298</v>
      </c>
      <c r="L3" t="s">
        <v>295</v>
      </c>
      <c r="M3" t="s">
        <v>461</v>
      </c>
      <c r="N3" s="127">
        <v>1</v>
      </c>
      <c r="O3" s="127">
        <v>1</v>
      </c>
      <c r="P3">
        <v>2</v>
      </c>
    </row>
    <row r="4" spans="1:16">
      <c r="A4" t="s">
        <v>165</v>
      </c>
      <c r="B4" t="s">
        <v>69</v>
      </c>
      <c r="C4" t="s">
        <v>287</v>
      </c>
      <c r="D4" t="s">
        <v>288</v>
      </c>
      <c r="E4" t="s">
        <v>296</v>
      </c>
      <c r="F4" t="s">
        <v>299</v>
      </c>
      <c r="G4" t="s">
        <v>300</v>
      </c>
      <c r="H4" t="s">
        <v>301</v>
      </c>
      <c r="J4" t="s">
        <v>293</v>
      </c>
      <c r="K4" t="s">
        <v>298</v>
      </c>
      <c r="L4" t="s">
        <v>302</v>
      </c>
      <c r="M4" t="s">
        <v>461</v>
      </c>
      <c r="N4" s="127">
        <v>0</v>
      </c>
      <c r="O4" s="127">
        <v>1</v>
      </c>
      <c r="P4">
        <v>3</v>
      </c>
    </row>
    <row r="5" spans="1:16">
      <c r="A5" t="s">
        <v>256</v>
      </c>
      <c r="B5" t="s">
        <v>303</v>
      </c>
      <c r="C5" t="s">
        <v>287</v>
      </c>
      <c r="D5" t="s">
        <v>288</v>
      </c>
      <c r="E5" t="s">
        <v>296</v>
      </c>
      <c r="F5" t="s">
        <v>304</v>
      </c>
      <c r="G5" t="s">
        <v>300</v>
      </c>
      <c r="H5" t="s">
        <v>301</v>
      </c>
      <c r="J5" t="s">
        <v>293</v>
      </c>
      <c r="K5" t="s">
        <v>298</v>
      </c>
      <c r="L5" t="s">
        <v>302</v>
      </c>
      <c r="M5" t="s">
        <v>461</v>
      </c>
      <c r="N5" s="127">
        <v>0</v>
      </c>
      <c r="O5" s="127">
        <v>1</v>
      </c>
      <c r="P5">
        <v>4</v>
      </c>
    </row>
    <row r="6" spans="1:16">
      <c r="A6" t="s">
        <v>166</v>
      </c>
      <c r="B6" t="s">
        <v>60</v>
      </c>
      <c r="C6" t="s">
        <v>287</v>
      </c>
      <c r="D6" t="s">
        <v>288</v>
      </c>
      <c r="E6" t="s">
        <v>305</v>
      </c>
      <c r="F6" t="s">
        <v>306</v>
      </c>
      <c r="G6" t="s">
        <v>300</v>
      </c>
      <c r="H6" t="s">
        <v>301</v>
      </c>
      <c r="I6" t="s">
        <v>281</v>
      </c>
      <c r="J6" t="s">
        <v>293</v>
      </c>
      <c r="K6" t="s">
        <v>298</v>
      </c>
      <c r="L6" t="s">
        <v>302</v>
      </c>
      <c r="M6" t="s">
        <v>461</v>
      </c>
      <c r="N6" s="127">
        <v>0</v>
      </c>
      <c r="O6" s="127">
        <v>1</v>
      </c>
      <c r="P6">
        <v>5</v>
      </c>
    </row>
    <row r="7" spans="1:16">
      <c r="A7" t="s">
        <v>149</v>
      </c>
      <c r="B7" t="s">
        <v>139</v>
      </c>
      <c r="C7" t="s">
        <v>287</v>
      </c>
      <c r="D7" t="s">
        <v>288</v>
      </c>
      <c r="E7" t="s">
        <v>305</v>
      </c>
      <c r="F7" t="s">
        <v>306</v>
      </c>
      <c r="G7" t="s">
        <v>300</v>
      </c>
      <c r="H7" t="s">
        <v>301</v>
      </c>
      <c r="I7" t="s">
        <v>281</v>
      </c>
      <c r="J7" t="s">
        <v>293</v>
      </c>
      <c r="K7" t="s">
        <v>298</v>
      </c>
      <c r="L7" t="s">
        <v>302</v>
      </c>
      <c r="M7" t="s">
        <v>461</v>
      </c>
      <c r="N7" s="127">
        <v>0</v>
      </c>
      <c r="O7" s="127">
        <v>1</v>
      </c>
      <c r="P7">
        <v>6</v>
      </c>
    </row>
    <row r="8" spans="1:16">
      <c r="A8" t="s">
        <v>167</v>
      </c>
      <c r="B8" t="s">
        <v>61</v>
      </c>
      <c r="C8" t="s">
        <v>287</v>
      </c>
      <c r="D8" t="s">
        <v>288</v>
      </c>
      <c r="E8" t="s">
        <v>305</v>
      </c>
      <c r="F8" t="s">
        <v>306</v>
      </c>
      <c r="G8" t="s">
        <v>300</v>
      </c>
      <c r="H8" t="s">
        <v>301</v>
      </c>
      <c r="I8" t="s">
        <v>281</v>
      </c>
      <c r="J8" t="s">
        <v>293</v>
      </c>
      <c r="K8" t="s">
        <v>298</v>
      </c>
      <c r="L8" t="s">
        <v>302</v>
      </c>
      <c r="M8" t="s">
        <v>461</v>
      </c>
      <c r="N8" s="127">
        <v>0</v>
      </c>
      <c r="O8" s="127">
        <v>1</v>
      </c>
      <c r="P8">
        <v>7</v>
      </c>
    </row>
    <row r="9" spans="1:16">
      <c r="A9" t="s">
        <v>168</v>
      </c>
      <c r="B9" t="s">
        <v>62</v>
      </c>
      <c r="C9" t="s">
        <v>287</v>
      </c>
      <c r="D9" t="s">
        <v>288</v>
      </c>
      <c r="E9" t="s">
        <v>305</v>
      </c>
      <c r="F9" t="s">
        <v>306</v>
      </c>
      <c r="G9" t="s">
        <v>300</v>
      </c>
      <c r="H9" t="s">
        <v>301</v>
      </c>
      <c r="I9" t="s">
        <v>281</v>
      </c>
      <c r="J9" t="s">
        <v>293</v>
      </c>
      <c r="K9" t="s">
        <v>298</v>
      </c>
      <c r="L9" t="s">
        <v>302</v>
      </c>
      <c r="M9" t="s">
        <v>461</v>
      </c>
      <c r="N9" s="127">
        <v>0</v>
      </c>
      <c r="O9" s="127">
        <v>1</v>
      </c>
      <c r="P9">
        <v>8</v>
      </c>
    </row>
    <row r="10" spans="1:16">
      <c r="A10" t="s">
        <v>157</v>
      </c>
      <c r="B10" t="s">
        <v>5</v>
      </c>
      <c r="C10" t="s">
        <v>307</v>
      </c>
      <c r="D10" t="s">
        <v>308</v>
      </c>
      <c r="E10" t="s">
        <v>151</v>
      </c>
      <c r="F10" t="s">
        <v>309</v>
      </c>
      <c r="G10" t="s">
        <v>300</v>
      </c>
      <c r="H10" t="s">
        <v>310</v>
      </c>
      <c r="J10" t="s">
        <v>293</v>
      </c>
      <c r="K10" t="s">
        <v>311</v>
      </c>
      <c r="L10" t="s">
        <v>302</v>
      </c>
      <c r="M10" t="s">
        <v>302</v>
      </c>
      <c r="N10" s="127">
        <v>0</v>
      </c>
      <c r="O10" s="127">
        <v>0</v>
      </c>
      <c r="P10">
        <v>9</v>
      </c>
    </row>
    <row r="11" spans="1:16">
      <c r="A11" t="s">
        <v>158</v>
      </c>
      <c r="B11" t="s">
        <v>6</v>
      </c>
      <c r="C11" t="s">
        <v>307</v>
      </c>
      <c r="D11" t="s">
        <v>308</v>
      </c>
      <c r="E11" t="s">
        <v>159</v>
      </c>
      <c r="F11" t="s">
        <v>312</v>
      </c>
      <c r="G11" t="s">
        <v>300</v>
      </c>
      <c r="H11" t="s">
        <v>310</v>
      </c>
      <c r="J11" t="s">
        <v>293</v>
      </c>
      <c r="K11" t="s">
        <v>311</v>
      </c>
      <c r="L11" t="s">
        <v>302</v>
      </c>
      <c r="M11" t="s">
        <v>302</v>
      </c>
      <c r="N11" s="127">
        <v>0</v>
      </c>
      <c r="O11" s="127">
        <v>0</v>
      </c>
      <c r="P11">
        <v>10</v>
      </c>
    </row>
    <row r="12" spans="1:16">
      <c r="A12" t="s">
        <v>216</v>
      </c>
      <c r="B12" t="s">
        <v>217</v>
      </c>
      <c r="C12" t="s">
        <v>307</v>
      </c>
      <c r="D12" t="s">
        <v>308</v>
      </c>
      <c r="E12" t="s">
        <v>154</v>
      </c>
      <c r="F12" t="s">
        <v>313</v>
      </c>
      <c r="G12" t="s">
        <v>300</v>
      </c>
      <c r="H12" t="s">
        <v>310</v>
      </c>
      <c r="J12" t="s">
        <v>293</v>
      </c>
      <c r="K12" t="s">
        <v>311</v>
      </c>
      <c r="L12" t="s">
        <v>302</v>
      </c>
      <c r="M12" t="s">
        <v>302</v>
      </c>
      <c r="N12" s="127">
        <v>0</v>
      </c>
      <c r="O12" s="127">
        <v>0</v>
      </c>
      <c r="P12">
        <v>11</v>
      </c>
    </row>
    <row r="13" spans="1:16">
      <c r="A13" t="s">
        <v>314</v>
      </c>
      <c r="B13" t="s">
        <v>315</v>
      </c>
      <c r="C13" t="s">
        <v>287</v>
      </c>
      <c r="D13" t="s">
        <v>288</v>
      </c>
      <c r="E13" t="s">
        <v>156</v>
      </c>
      <c r="F13" t="s">
        <v>316</v>
      </c>
      <c r="G13" t="s">
        <v>300</v>
      </c>
      <c r="H13" t="s">
        <v>301</v>
      </c>
      <c r="I13" t="s">
        <v>281</v>
      </c>
      <c r="J13" t="s">
        <v>293</v>
      </c>
      <c r="K13" t="s">
        <v>294</v>
      </c>
      <c r="L13" t="s">
        <v>302</v>
      </c>
      <c r="M13" t="s">
        <v>461</v>
      </c>
      <c r="N13" s="127">
        <v>0</v>
      </c>
      <c r="O13" s="127">
        <v>1</v>
      </c>
      <c r="P13">
        <v>12</v>
      </c>
    </row>
    <row r="14" spans="1:16">
      <c r="A14" t="s">
        <v>160</v>
      </c>
      <c r="B14" t="s">
        <v>63</v>
      </c>
      <c r="C14" t="s">
        <v>287</v>
      </c>
      <c r="D14" t="s">
        <v>288</v>
      </c>
      <c r="E14" t="s">
        <v>317</v>
      </c>
      <c r="F14" t="s">
        <v>318</v>
      </c>
      <c r="G14" t="s">
        <v>300</v>
      </c>
      <c r="H14" t="s">
        <v>301</v>
      </c>
      <c r="I14" t="s">
        <v>281</v>
      </c>
      <c r="J14" t="s">
        <v>293</v>
      </c>
      <c r="K14" t="s">
        <v>298</v>
      </c>
      <c r="L14" t="s">
        <v>302</v>
      </c>
      <c r="M14" t="s">
        <v>461</v>
      </c>
      <c r="N14" s="127">
        <v>0</v>
      </c>
      <c r="O14" s="127">
        <v>1</v>
      </c>
      <c r="P14">
        <v>13</v>
      </c>
    </row>
    <row r="15" spans="1:16">
      <c r="A15" t="s">
        <v>169</v>
      </c>
      <c r="B15" t="s">
        <v>170</v>
      </c>
      <c r="C15" t="s">
        <v>287</v>
      </c>
      <c r="D15" t="s">
        <v>288</v>
      </c>
      <c r="E15" t="s">
        <v>296</v>
      </c>
      <c r="F15" t="s">
        <v>319</v>
      </c>
      <c r="G15" t="s">
        <v>300</v>
      </c>
      <c r="H15" t="s">
        <v>320</v>
      </c>
      <c r="J15" t="s">
        <v>293</v>
      </c>
      <c r="K15" t="s">
        <v>298</v>
      </c>
      <c r="L15" t="s">
        <v>321</v>
      </c>
      <c r="M15" t="s">
        <v>461</v>
      </c>
      <c r="N15" s="127">
        <v>1</v>
      </c>
      <c r="O15" s="127">
        <v>1</v>
      </c>
      <c r="P15">
        <v>14</v>
      </c>
    </row>
    <row r="16" spans="1:16">
      <c r="A16" t="s">
        <v>171</v>
      </c>
      <c r="B16" t="s">
        <v>70</v>
      </c>
      <c r="C16" t="s">
        <v>322</v>
      </c>
      <c r="D16" t="s">
        <v>323</v>
      </c>
      <c r="E16" t="s">
        <v>324</v>
      </c>
      <c r="F16" t="s">
        <v>325</v>
      </c>
      <c r="G16" t="s">
        <v>300</v>
      </c>
      <c r="H16" t="s">
        <v>320</v>
      </c>
      <c r="J16" t="s">
        <v>293</v>
      </c>
      <c r="K16" t="s">
        <v>311</v>
      </c>
      <c r="L16" t="s">
        <v>295</v>
      </c>
      <c r="M16" t="s">
        <v>302</v>
      </c>
      <c r="N16" s="127">
        <v>1</v>
      </c>
      <c r="O16" s="127">
        <v>0</v>
      </c>
      <c r="P16">
        <v>15</v>
      </c>
    </row>
    <row r="17" spans="1:16">
      <c r="A17" t="s">
        <v>136</v>
      </c>
      <c r="B17" t="s">
        <v>7</v>
      </c>
      <c r="C17" t="s">
        <v>287</v>
      </c>
      <c r="D17" t="s">
        <v>288</v>
      </c>
      <c r="E17" t="s">
        <v>305</v>
      </c>
      <c r="F17" t="s">
        <v>326</v>
      </c>
      <c r="G17" t="s">
        <v>300</v>
      </c>
      <c r="H17" t="s">
        <v>320</v>
      </c>
      <c r="I17" t="s">
        <v>281</v>
      </c>
      <c r="J17" t="s">
        <v>293</v>
      </c>
      <c r="K17" t="s">
        <v>298</v>
      </c>
      <c r="L17" t="s">
        <v>321</v>
      </c>
      <c r="M17" t="s">
        <v>461</v>
      </c>
      <c r="N17" s="127">
        <v>1</v>
      </c>
      <c r="O17" s="127">
        <v>1</v>
      </c>
      <c r="P17">
        <v>16</v>
      </c>
    </row>
    <row r="18" spans="1:16">
      <c r="A18" t="s">
        <v>172</v>
      </c>
      <c r="B18" t="s">
        <v>71</v>
      </c>
      <c r="C18" t="s">
        <v>287</v>
      </c>
      <c r="D18" t="s">
        <v>288</v>
      </c>
      <c r="E18" t="s">
        <v>327</v>
      </c>
      <c r="F18" t="s">
        <v>328</v>
      </c>
      <c r="G18" t="s">
        <v>300</v>
      </c>
      <c r="H18" t="s">
        <v>242</v>
      </c>
      <c r="J18" t="s">
        <v>293</v>
      </c>
      <c r="K18" t="s">
        <v>298</v>
      </c>
      <c r="L18" t="s">
        <v>321</v>
      </c>
      <c r="M18" t="s">
        <v>461</v>
      </c>
      <c r="N18" s="127">
        <v>1</v>
      </c>
      <c r="O18" s="127">
        <v>1</v>
      </c>
      <c r="P18">
        <v>17</v>
      </c>
    </row>
    <row r="19" spans="1:16">
      <c r="A19" t="s">
        <v>248</v>
      </c>
      <c r="B19" t="s">
        <v>247</v>
      </c>
      <c r="C19" t="s">
        <v>307</v>
      </c>
      <c r="D19" t="s">
        <v>163</v>
      </c>
      <c r="E19" t="s">
        <v>249</v>
      </c>
      <c r="F19" t="s">
        <v>329</v>
      </c>
      <c r="G19" t="s">
        <v>300</v>
      </c>
      <c r="H19" t="s">
        <v>310</v>
      </c>
      <c r="J19" t="s">
        <v>293</v>
      </c>
      <c r="K19" t="s">
        <v>298</v>
      </c>
      <c r="L19" t="s">
        <v>302</v>
      </c>
      <c r="M19" t="s">
        <v>302</v>
      </c>
      <c r="N19" s="127">
        <v>0</v>
      </c>
      <c r="O19" s="127">
        <v>0</v>
      </c>
      <c r="P19">
        <v>18</v>
      </c>
    </row>
    <row r="20" spans="1:16">
      <c r="A20" t="s">
        <v>173</v>
      </c>
      <c r="B20" t="s">
        <v>72</v>
      </c>
      <c r="C20" t="s">
        <v>287</v>
      </c>
      <c r="D20" t="s">
        <v>288</v>
      </c>
      <c r="E20" t="s">
        <v>174</v>
      </c>
      <c r="F20" t="s">
        <v>174</v>
      </c>
      <c r="G20" t="s">
        <v>300</v>
      </c>
      <c r="H20" t="s">
        <v>301</v>
      </c>
      <c r="I20" t="s">
        <v>281</v>
      </c>
      <c r="J20" t="s">
        <v>293</v>
      </c>
      <c r="K20" t="s">
        <v>294</v>
      </c>
      <c r="L20" t="s">
        <v>302</v>
      </c>
      <c r="M20" t="s">
        <v>461</v>
      </c>
      <c r="N20" s="127">
        <v>0</v>
      </c>
      <c r="O20" s="127">
        <v>1</v>
      </c>
      <c r="P20">
        <v>19</v>
      </c>
    </row>
    <row r="21" spans="1:16">
      <c r="A21" t="s">
        <v>175</v>
      </c>
      <c r="B21" t="s">
        <v>73</v>
      </c>
      <c r="C21" t="s">
        <v>287</v>
      </c>
      <c r="D21" t="s">
        <v>288</v>
      </c>
      <c r="E21" t="s">
        <v>174</v>
      </c>
      <c r="F21" t="s">
        <v>174</v>
      </c>
      <c r="G21" t="s">
        <v>300</v>
      </c>
      <c r="H21" t="s">
        <v>301</v>
      </c>
      <c r="I21" t="s">
        <v>281</v>
      </c>
      <c r="J21" t="s">
        <v>293</v>
      </c>
      <c r="K21" t="s">
        <v>294</v>
      </c>
      <c r="L21" t="s">
        <v>302</v>
      </c>
      <c r="M21" t="s">
        <v>461</v>
      </c>
      <c r="N21" s="127">
        <v>0</v>
      </c>
      <c r="O21" s="127">
        <v>1</v>
      </c>
      <c r="P21">
        <v>20</v>
      </c>
    </row>
    <row r="22" spans="1:16">
      <c r="A22" t="s">
        <v>176</v>
      </c>
      <c r="B22" t="s">
        <v>64</v>
      </c>
      <c r="C22" t="s">
        <v>322</v>
      </c>
      <c r="D22" t="s">
        <v>323</v>
      </c>
      <c r="E22" t="s">
        <v>324</v>
      </c>
      <c r="F22" t="s">
        <v>330</v>
      </c>
      <c r="G22" t="s">
        <v>300</v>
      </c>
      <c r="H22" t="s">
        <v>239</v>
      </c>
      <c r="J22" t="s">
        <v>293</v>
      </c>
      <c r="K22" t="s">
        <v>311</v>
      </c>
      <c r="L22" t="s">
        <v>295</v>
      </c>
      <c r="M22" t="s">
        <v>302</v>
      </c>
      <c r="N22" s="127">
        <v>1</v>
      </c>
      <c r="O22" s="127">
        <v>0</v>
      </c>
      <c r="P22">
        <v>21</v>
      </c>
    </row>
    <row r="23" spans="1:16">
      <c r="A23" t="s">
        <v>124</v>
      </c>
      <c r="B23" t="s">
        <v>123</v>
      </c>
      <c r="C23" t="s">
        <v>287</v>
      </c>
      <c r="D23" t="s">
        <v>288</v>
      </c>
      <c r="E23" t="s">
        <v>296</v>
      </c>
      <c r="F23" t="s">
        <v>331</v>
      </c>
      <c r="G23" t="s">
        <v>300</v>
      </c>
      <c r="H23" t="s">
        <v>301</v>
      </c>
      <c r="J23" t="s">
        <v>293</v>
      </c>
      <c r="K23" t="s">
        <v>298</v>
      </c>
      <c r="L23" t="s">
        <v>302</v>
      </c>
      <c r="M23" t="s">
        <v>461</v>
      </c>
      <c r="N23" s="127">
        <v>0</v>
      </c>
      <c r="O23" s="127">
        <v>1</v>
      </c>
      <c r="P23">
        <v>22</v>
      </c>
    </row>
    <row r="24" spans="1:16">
      <c r="A24" t="s">
        <v>177</v>
      </c>
      <c r="B24" t="s">
        <v>65</v>
      </c>
      <c r="C24" t="s">
        <v>287</v>
      </c>
      <c r="D24" t="s">
        <v>288</v>
      </c>
      <c r="E24" t="s">
        <v>305</v>
      </c>
      <c r="F24" t="s">
        <v>306</v>
      </c>
      <c r="G24" t="s">
        <v>300</v>
      </c>
      <c r="H24" t="s">
        <v>301</v>
      </c>
      <c r="I24" t="s">
        <v>281</v>
      </c>
      <c r="J24" t="s">
        <v>293</v>
      </c>
      <c r="K24" t="s">
        <v>298</v>
      </c>
      <c r="L24" t="s">
        <v>302</v>
      </c>
      <c r="M24" t="s">
        <v>461</v>
      </c>
      <c r="N24" s="127">
        <v>0</v>
      </c>
      <c r="O24" s="127">
        <v>1</v>
      </c>
      <c r="P24">
        <v>23</v>
      </c>
    </row>
    <row r="25" spans="1:16">
      <c r="A25" t="s">
        <v>178</v>
      </c>
      <c r="B25" t="s">
        <v>74</v>
      </c>
      <c r="C25" t="s">
        <v>287</v>
      </c>
      <c r="D25" t="s">
        <v>288</v>
      </c>
      <c r="E25" t="s">
        <v>296</v>
      </c>
      <c r="F25" t="s">
        <v>319</v>
      </c>
      <c r="G25" t="s">
        <v>300</v>
      </c>
      <c r="H25" t="s">
        <v>320</v>
      </c>
      <c r="J25" t="s">
        <v>293</v>
      </c>
      <c r="K25" t="s">
        <v>298</v>
      </c>
      <c r="L25" t="s">
        <v>321</v>
      </c>
      <c r="M25" t="s">
        <v>461</v>
      </c>
      <c r="N25" s="127">
        <v>1</v>
      </c>
      <c r="O25" s="127">
        <v>1</v>
      </c>
      <c r="P25">
        <v>24</v>
      </c>
    </row>
    <row r="26" spans="1:16">
      <c r="A26" t="s">
        <v>179</v>
      </c>
      <c r="B26" t="s">
        <v>75</v>
      </c>
      <c r="C26" t="s">
        <v>287</v>
      </c>
      <c r="D26" t="s">
        <v>288</v>
      </c>
      <c r="E26" t="s">
        <v>296</v>
      </c>
      <c r="F26" t="s">
        <v>332</v>
      </c>
      <c r="G26" t="s">
        <v>300</v>
      </c>
      <c r="H26" t="s">
        <v>333</v>
      </c>
      <c r="J26" t="s">
        <v>293</v>
      </c>
      <c r="K26" t="s">
        <v>298</v>
      </c>
      <c r="L26" t="s">
        <v>321</v>
      </c>
      <c r="M26" t="s">
        <v>461</v>
      </c>
      <c r="N26" s="127">
        <v>1</v>
      </c>
      <c r="O26" s="127">
        <v>1</v>
      </c>
      <c r="P26">
        <v>25</v>
      </c>
    </row>
    <row r="27" spans="1:16">
      <c r="A27" t="s">
        <v>334</v>
      </c>
      <c r="B27" t="s">
        <v>335</v>
      </c>
      <c r="C27" t="s">
        <v>287</v>
      </c>
      <c r="D27" t="s">
        <v>288</v>
      </c>
      <c r="E27" t="s">
        <v>296</v>
      </c>
      <c r="F27" t="s">
        <v>336</v>
      </c>
      <c r="G27" t="s">
        <v>300</v>
      </c>
      <c r="H27" t="s">
        <v>320</v>
      </c>
      <c r="J27" t="s">
        <v>293</v>
      </c>
      <c r="K27" t="s">
        <v>298</v>
      </c>
      <c r="L27" t="s">
        <v>321</v>
      </c>
      <c r="M27" t="s">
        <v>461</v>
      </c>
      <c r="N27" s="127">
        <v>1</v>
      </c>
      <c r="O27" s="127">
        <v>1</v>
      </c>
      <c r="P27">
        <v>26</v>
      </c>
    </row>
    <row r="28" spans="1:16">
      <c r="A28" t="s">
        <v>161</v>
      </c>
      <c r="B28" t="s">
        <v>162</v>
      </c>
      <c r="C28" t="s">
        <v>322</v>
      </c>
      <c r="D28" t="s">
        <v>323</v>
      </c>
      <c r="E28" t="s">
        <v>324</v>
      </c>
      <c r="F28" t="s">
        <v>325</v>
      </c>
      <c r="G28" t="s">
        <v>300</v>
      </c>
      <c r="H28" t="s">
        <v>320</v>
      </c>
      <c r="J28" t="s">
        <v>293</v>
      </c>
      <c r="K28" t="s">
        <v>311</v>
      </c>
      <c r="L28" t="s">
        <v>321</v>
      </c>
      <c r="M28" t="s">
        <v>302</v>
      </c>
      <c r="N28" s="127">
        <v>1</v>
      </c>
      <c r="O28" s="127">
        <v>0</v>
      </c>
      <c r="P28">
        <v>27</v>
      </c>
    </row>
    <row r="29" spans="1:16">
      <c r="A29" t="s">
        <v>337</v>
      </c>
      <c r="B29" t="s">
        <v>230</v>
      </c>
      <c r="C29" t="s">
        <v>287</v>
      </c>
      <c r="D29" t="s">
        <v>288</v>
      </c>
      <c r="E29" t="s">
        <v>296</v>
      </c>
      <c r="F29" t="s">
        <v>297</v>
      </c>
      <c r="G29" t="s">
        <v>291</v>
      </c>
      <c r="H29" t="s">
        <v>292</v>
      </c>
      <c r="J29" t="s">
        <v>293</v>
      </c>
      <c r="K29" t="s">
        <v>298</v>
      </c>
      <c r="L29" t="s">
        <v>295</v>
      </c>
      <c r="M29" t="s">
        <v>461</v>
      </c>
      <c r="N29" s="127">
        <v>1</v>
      </c>
      <c r="O29" s="127">
        <v>1</v>
      </c>
      <c r="P29">
        <v>28</v>
      </c>
    </row>
    <row r="30" spans="1:16">
      <c r="A30" t="s">
        <v>338</v>
      </c>
      <c r="B30" t="s">
        <v>339</v>
      </c>
      <c r="C30" t="s">
        <v>287</v>
      </c>
      <c r="D30" t="s">
        <v>288</v>
      </c>
      <c r="E30" t="s">
        <v>340</v>
      </c>
      <c r="F30" t="s">
        <v>340</v>
      </c>
      <c r="G30" t="s">
        <v>300</v>
      </c>
      <c r="H30" t="s">
        <v>301</v>
      </c>
      <c r="I30" t="s">
        <v>281</v>
      </c>
      <c r="J30" t="s">
        <v>293</v>
      </c>
      <c r="K30" t="s">
        <v>294</v>
      </c>
      <c r="L30" t="s">
        <v>302</v>
      </c>
      <c r="M30" t="s">
        <v>461</v>
      </c>
      <c r="N30" s="127">
        <v>0</v>
      </c>
      <c r="O30" s="127">
        <v>1</v>
      </c>
      <c r="P30">
        <v>29</v>
      </c>
    </row>
    <row r="31" spans="1:16">
      <c r="A31" t="s">
        <v>180</v>
      </c>
      <c r="B31" t="s">
        <v>76</v>
      </c>
      <c r="C31" t="s">
        <v>287</v>
      </c>
      <c r="D31" t="s">
        <v>288</v>
      </c>
      <c r="E31" t="s">
        <v>341</v>
      </c>
      <c r="F31" t="s">
        <v>341</v>
      </c>
      <c r="G31" t="s">
        <v>300</v>
      </c>
      <c r="H31" t="s">
        <v>301</v>
      </c>
      <c r="I31" t="s">
        <v>281</v>
      </c>
      <c r="J31" t="s">
        <v>293</v>
      </c>
      <c r="K31" t="s">
        <v>294</v>
      </c>
      <c r="L31" t="s">
        <v>302</v>
      </c>
      <c r="M31" t="s">
        <v>461</v>
      </c>
      <c r="N31" s="127">
        <v>0</v>
      </c>
      <c r="O31" s="127">
        <v>1</v>
      </c>
      <c r="P31">
        <v>30</v>
      </c>
    </row>
    <row r="32" spans="1:16">
      <c r="A32" t="s">
        <v>181</v>
      </c>
      <c r="B32" t="s">
        <v>77</v>
      </c>
      <c r="C32" t="s">
        <v>287</v>
      </c>
      <c r="D32" t="s">
        <v>288</v>
      </c>
      <c r="E32" t="s">
        <v>342</v>
      </c>
      <c r="F32" t="s">
        <v>343</v>
      </c>
      <c r="G32" t="s">
        <v>300</v>
      </c>
      <c r="H32" t="s">
        <v>301</v>
      </c>
      <c r="I32" t="s">
        <v>281</v>
      </c>
      <c r="J32" t="s">
        <v>293</v>
      </c>
      <c r="K32" t="s">
        <v>294</v>
      </c>
      <c r="L32" t="s">
        <v>302</v>
      </c>
      <c r="M32" t="s">
        <v>461</v>
      </c>
      <c r="N32" s="127">
        <v>0</v>
      </c>
      <c r="O32" s="127">
        <v>1</v>
      </c>
      <c r="P32">
        <v>31</v>
      </c>
    </row>
    <row r="33" spans="1:16">
      <c r="A33" t="s">
        <v>182</v>
      </c>
      <c r="B33" t="s">
        <v>78</v>
      </c>
      <c r="C33" t="s">
        <v>287</v>
      </c>
      <c r="D33" t="s">
        <v>288</v>
      </c>
      <c r="E33" t="s">
        <v>344</v>
      </c>
      <c r="F33" t="s">
        <v>344</v>
      </c>
      <c r="G33" t="s">
        <v>300</v>
      </c>
      <c r="H33" t="s">
        <v>301</v>
      </c>
      <c r="I33" t="s">
        <v>281</v>
      </c>
      <c r="J33" t="s">
        <v>293</v>
      </c>
      <c r="K33" t="s">
        <v>294</v>
      </c>
      <c r="L33" t="s">
        <v>302</v>
      </c>
      <c r="M33" t="s">
        <v>461</v>
      </c>
      <c r="N33" s="127">
        <v>0</v>
      </c>
      <c r="O33" s="127">
        <v>1</v>
      </c>
      <c r="P33">
        <v>32</v>
      </c>
    </row>
    <row r="34" spans="1:16">
      <c r="A34" t="s">
        <v>183</v>
      </c>
      <c r="B34" t="s">
        <v>79</v>
      </c>
      <c r="C34" t="s">
        <v>287</v>
      </c>
      <c r="D34" t="s">
        <v>288</v>
      </c>
      <c r="E34" t="s">
        <v>344</v>
      </c>
      <c r="F34" t="s">
        <v>344</v>
      </c>
      <c r="G34" t="s">
        <v>300</v>
      </c>
      <c r="H34" t="s">
        <v>301</v>
      </c>
      <c r="I34" t="s">
        <v>281</v>
      </c>
      <c r="J34" t="s">
        <v>293</v>
      </c>
      <c r="K34" t="s">
        <v>294</v>
      </c>
      <c r="L34" t="s">
        <v>302</v>
      </c>
      <c r="M34" t="s">
        <v>461</v>
      </c>
      <c r="N34" s="127">
        <v>0</v>
      </c>
      <c r="O34" s="127">
        <v>1</v>
      </c>
      <c r="P34">
        <v>33</v>
      </c>
    </row>
    <row r="35" spans="1:16">
      <c r="A35" t="s">
        <v>184</v>
      </c>
      <c r="B35" t="s">
        <v>80</v>
      </c>
      <c r="C35" t="s">
        <v>287</v>
      </c>
      <c r="D35" t="s">
        <v>288</v>
      </c>
      <c r="E35" t="s">
        <v>174</v>
      </c>
      <c r="F35" t="s">
        <v>174</v>
      </c>
      <c r="G35" t="s">
        <v>300</v>
      </c>
      <c r="H35" t="s">
        <v>301</v>
      </c>
      <c r="I35" t="s">
        <v>281</v>
      </c>
      <c r="J35" t="s">
        <v>293</v>
      </c>
      <c r="K35" t="s">
        <v>294</v>
      </c>
      <c r="L35" t="s">
        <v>302</v>
      </c>
      <c r="M35" t="s">
        <v>461</v>
      </c>
      <c r="N35" s="127">
        <v>0</v>
      </c>
      <c r="O35" s="127">
        <v>1</v>
      </c>
      <c r="P35">
        <v>34</v>
      </c>
    </row>
    <row r="36" spans="1:16">
      <c r="A36" t="s">
        <v>185</v>
      </c>
      <c r="B36" t="s">
        <v>81</v>
      </c>
      <c r="C36" t="s">
        <v>287</v>
      </c>
      <c r="D36" t="s">
        <v>288</v>
      </c>
      <c r="E36" t="s">
        <v>174</v>
      </c>
      <c r="F36" t="s">
        <v>174</v>
      </c>
      <c r="G36" t="s">
        <v>300</v>
      </c>
      <c r="H36" t="s">
        <v>301</v>
      </c>
      <c r="I36" t="s">
        <v>281</v>
      </c>
      <c r="J36" t="s">
        <v>293</v>
      </c>
      <c r="K36" t="s">
        <v>294</v>
      </c>
      <c r="L36" t="s">
        <v>302</v>
      </c>
      <c r="M36" t="s">
        <v>461</v>
      </c>
      <c r="N36" s="127">
        <v>0</v>
      </c>
      <c r="O36" s="127">
        <v>1</v>
      </c>
      <c r="P36">
        <v>35</v>
      </c>
    </row>
    <row r="37" spans="1:16">
      <c r="A37" t="s">
        <v>345</v>
      </c>
      <c r="B37" t="s">
        <v>346</v>
      </c>
      <c r="C37" t="s">
        <v>287</v>
      </c>
      <c r="D37" t="s">
        <v>288</v>
      </c>
      <c r="E37" t="s">
        <v>289</v>
      </c>
      <c r="F37" t="s">
        <v>347</v>
      </c>
      <c r="G37" t="s">
        <v>300</v>
      </c>
      <c r="H37" t="s">
        <v>301</v>
      </c>
      <c r="J37" t="s">
        <v>293</v>
      </c>
      <c r="K37" t="s">
        <v>294</v>
      </c>
      <c r="L37" t="s">
        <v>302</v>
      </c>
      <c r="M37" t="s">
        <v>461</v>
      </c>
      <c r="N37" s="127">
        <v>0</v>
      </c>
      <c r="O37" s="127">
        <v>1</v>
      </c>
      <c r="P37">
        <v>36</v>
      </c>
    </row>
    <row r="38" spans="1:16">
      <c r="A38" t="s">
        <v>186</v>
      </c>
      <c r="B38" t="s">
        <v>82</v>
      </c>
      <c r="C38" t="s">
        <v>287</v>
      </c>
      <c r="D38" t="s">
        <v>288</v>
      </c>
      <c r="E38" t="s">
        <v>342</v>
      </c>
      <c r="F38" t="s">
        <v>348</v>
      </c>
      <c r="G38" t="s">
        <v>300</v>
      </c>
      <c r="H38" t="s">
        <v>301</v>
      </c>
      <c r="I38" t="s">
        <v>281</v>
      </c>
      <c r="J38" t="s">
        <v>293</v>
      </c>
      <c r="K38" t="s">
        <v>294</v>
      </c>
      <c r="L38" t="s">
        <v>302</v>
      </c>
      <c r="M38" t="s">
        <v>461</v>
      </c>
      <c r="N38" s="127">
        <v>0</v>
      </c>
      <c r="O38" s="127">
        <v>1</v>
      </c>
      <c r="P38">
        <v>37</v>
      </c>
    </row>
    <row r="39" spans="1:16">
      <c r="A39" t="s">
        <v>187</v>
      </c>
      <c r="B39" t="s">
        <v>83</v>
      </c>
      <c r="C39" t="s">
        <v>287</v>
      </c>
      <c r="D39" t="s">
        <v>288</v>
      </c>
      <c r="E39" t="s">
        <v>174</v>
      </c>
      <c r="F39" t="s">
        <v>174</v>
      </c>
      <c r="G39" t="s">
        <v>300</v>
      </c>
      <c r="H39" t="s">
        <v>301</v>
      </c>
      <c r="I39" t="s">
        <v>281</v>
      </c>
      <c r="J39" t="s">
        <v>293</v>
      </c>
      <c r="K39" t="s">
        <v>294</v>
      </c>
      <c r="L39" t="s">
        <v>302</v>
      </c>
      <c r="M39" t="s">
        <v>461</v>
      </c>
      <c r="N39" s="127">
        <v>0</v>
      </c>
      <c r="O39" s="127">
        <v>1</v>
      </c>
      <c r="P39">
        <v>38</v>
      </c>
    </row>
    <row r="40" spans="1:16">
      <c r="A40" t="s">
        <v>188</v>
      </c>
      <c r="B40" t="s">
        <v>84</v>
      </c>
      <c r="C40" t="s">
        <v>287</v>
      </c>
      <c r="D40" t="s">
        <v>288</v>
      </c>
      <c r="E40" t="s">
        <v>342</v>
      </c>
      <c r="F40" t="s">
        <v>349</v>
      </c>
      <c r="G40" t="s">
        <v>300</v>
      </c>
      <c r="H40" t="s">
        <v>301</v>
      </c>
      <c r="I40" t="s">
        <v>281</v>
      </c>
      <c r="J40" t="s">
        <v>293</v>
      </c>
      <c r="K40" t="s">
        <v>294</v>
      </c>
      <c r="L40" t="s">
        <v>302</v>
      </c>
      <c r="M40" t="s">
        <v>461</v>
      </c>
      <c r="N40" s="127">
        <v>0</v>
      </c>
      <c r="O40" s="127">
        <v>1</v>
      </c>
      <c r="P40">
        <v>39</v>
      </c>
    </row>
    <row r="41" spans="1:16">
      <c r="A41" t="s">
        <v>189</v>
      </c>
      <c r="B41" t="s">
        <v>85</v>
      </c>
      <c r="C41" t="s">
        <v>287</v>
      </c>
      <c r="D41" t="s">
        <v>288</v>
      </c>
      <c r="E41" t="s">
        <v>342</v>
      </c>
      <c r="F41" t="s">
        <v>349</v>
      </c>
      <c r="G41" t="s">
        <v>300</v>
      </c>
      <c r="H41" t="s">
        <v>301</v>
      </c>
      <c r="I41" t="s">
        <v>281</v>
      </c>
      <c r="J41" t="s">
        <v>293</v>
      </c>
      <c r="K41" t="s">
        <v>294</v>
      </c>
      <c r="L41" t="s">
        <v>302</v>
      </c>
      <c r="M41" t="s">
        <v>461</v>
      </c>
      <c r="N41" s="127">
        <v>0</v>
      </c>
      <c r="O41" s="127">
        <v>1</v>
      </c>
      <c r="P41">
        <v>40</v>
      </c>
    </row>
    <row r="42" spans="1:16">
      <c r="A42" t="s">
        <v>350</v>
      </c>
      <c r="B42" t="s">
        <v>351</v>
      </c>
      <c r="C42" t="s">
        <v>287</v>
      </c>
      <c r="D42" t="s">
        <v>288</v>
      </c>
      <c r="E42" t="s">
        <v>352</v>
      </c>
      <c r="F42" t="s">
        <v>352</v>
      </c>
      <c r="G42" t="s">
        <v>300</v>
      </c>
      <c r="H42" t="s">
        <v>301</v>
      </c>
      <c r="I42" t="s">
        <v>281</v>
      </c>
      <c r="J42" t="s">
        <v>293</v>
      </c>
      <c r="K42" t="s">
        <v>294</v>
      </c>
      <c r="L42" t="s">
        <v>302</v>
      </c>
      <c r="M42" t="s">
        <v>461</v>
      </c>
      <c r="N42" s="127">
        <v>0</v>
      </c>
      <c r="O42" s="127">
        <v>1</v>
      </c>
      <c r="P42">
        <v>41</v>
      </c>
    </row>
    <row r="43" spans="1:16">
      <c r="A43" t="s">
        <v>190</v>
      </c>
      <c r="B43" t="s">
        <v>86</v>
      </c>
      <c r="C43" t="s">
        <v>287</v>
      </c>
      <c r="D43" t="s">
        <v>288</v>
      </c>
      <c r="E43" t="s">
        <v>342</v>
      </c>
      <c r="F43" t="s">
        <v>353</v>
      </c>
      <c r="G43" t="s">
        <v>300</v>
      </c>
      <c r="H43" t="s">
        <v>301</v>
      </c>
      <c r="I43" t="s">
        <v>281</v>
      </c>
      <c r="J43" t="s">
        <v>293</v>
      </c>
      <c r="K43" t="s">
        <v>294</v>
      </c>
      <c r="L43" t="s">
        <v>302</v>
      </c>
      <c r="M43" t="s">
        <v>461</v>
      </c>
      <c r="N43" s="127">
        <v>0</v>
      </c>
      <c r="O43" s="127">
        <v>1</v>
      </c>
      <c r="P43">
        <v>42</v>
      </c>
    </row>
    <row r="44" spans="1:16">
      <c r="A44" t="s">
        <v>191</v>
      </c>
      <c r="B44" t="s">
        <v>87</v>
      </c>
      <c r="C44" t="s">
        <v>287</v>
      </c>
      <c r="D44" t="s">
        <v>288</v>
      </c>
      <c r="E44" t="s">
        <v>341</v>
      </c>
      <c r="F44" t="s">
        <v>341</v>
      </c>
      <c r="G44" t="s">
        <v>300</v>
      </c>
      <c r="H44" t="s">
        <v>301</v>
      </c>
      <c r="I44" t="s">
        <v>281</v>
      </c>
      <c r="J44" t="s">
        <v>293</v>
      </c>
      <c r="K44" t="s">
        <v>294</v>
      </c>
      <c r="L44" t="s">
        <v>302</v>
      </c>
      <c r="M44" t="s">
        <v>461</v>
      </c>
      <c r="N44" s="127">
        <v>0</v>
      </c>
      <c r="O44" s="127">
        <v>1</v>
      </c>
      <c r="P44">
        <v>43</v>
      </c>
    </row>
    <row r="45" spans="1:16">
      <c r="A45" t="s">
        <v>192</v>
      </c>
      <c r="B45" t="s">
        <v>88</v>
      </c>
      <c r="C45" t="s">
        <v>287</v>
      </c>
      <c r="D45" t="s">
        <v>288</v>
      </c>
      <c r="E45" t="s">
        <v>354</v>
      </c>
      <c r="F45" t="s">
        <v>354</v>
      </c>
      <c r="G45" t="s">
        <v>300</v>
      </c>
      <c r="H45" t="s">
        <v>301</v>
      </c>
      <c r="I45" t="s">
        <v>281</v>
      </c>
      <c r="J45" t="s">
        <v>293</v>
      </c>
      <c r="K45" t="s">
        <v>294</v>
      </c>
      <c r="L45" t="s">
        <v>302</v>
      </c>
      <c r="M45" t="s">
        <v>461</v>
      </c>
      <c r="N45" s="127">
        <v>0</v>
      </c>
      <c r="O45" s="127">
        <v>1</v>
      </c>
      <c r="P45">
        <v>44</v>
      </c>
    </row>
    <row r="46" spans="1:16">
      <c r="A46" t="s">
        <v>193</v>
      </c>
      <c r="B46" t="s">
        <v>89</v>
      </c>
      <c r="C46" t="s">
        <v>287</v>
      </c>
      <c r="D46" t="s">
        <v>288</v>
      </c>
      <c r="E46" t="s">
        <v>354</v>
      </c>
      <c r="F46" t="s">
        <v>354</v>
      </c>
      <c r="G46" t="s">
        <v>300</v>
      </c>
      <c r="H46" t="s">
        <v>301</v>
      </c>
      <c r="I46" t="s">
        <v>281</v>
      </c>
      <c r="J46" t="s">
        <v>293</v>
      </c>
      <c r="K46" t="s">
        <v>294</v>
      </c>
      <c r="L46" t="s">
        <v>302</v>
      </c>
      <c r="M46" t="s">
        <v>461</v>
      </c>
      <c r="N46" s="127">
        <v>0</v>
      </c>
      <c r="O46" s="127">
        <v>1</v>
      </c>
      <c r="P46">
        <v>45</v>
      </c>
    </row>
    <row r="47" spans="1:16">
      <c r="A47" t="s">
        <v>194</v>
      </c>
      <c r="B47" t="s">
        <v>90</v>
      </c>
      <c r="C47" t="s">
        <v>287</v>
      </c>
      <c r="D47" t="s">
        <v>288</v>
      </c>
      <c r="E47" t="s">
        <v>354</v>
      </c>
      <c r="F47" t="s">
        <v>354</v>
      </c>
      <c r="G47" t="s">
        <v>300</v>
      </c>
      <c r="H47" t="s">
        <v>301</v>
      </c>
      <c r="I47" t="s">
        <v>281</v>
      </c>
      <c r="J47" t="s">
        <v>293</v>
      </c>
      <c r="K47" t="s">
        <v>294</v>
      </c>
      <c r="L47" t="s">
        <v>302</v>
      </c>
      <c r="M47" t="s">
        <v>461</v>
      </c>
      <c r="N47" s="127">
        <v>0</v>
      </c>
      <c r="O47" s="127">
        <v>1</v>
      </c>
      <c r="P47">
        <v>46</v>
      </c>
    </row>
    <row r="48" spans="1:16">
      <c r="A48" t="s">
        <v>195</v>
      </c>
      <c r="B48" t="s">
        <v>91</v>
      </c>
      <c r="C48" t="s">
        <v>287</v>
      </c>
      <c r="D48" t="s">
        <v>288</v>
      </c>
      <c r="E48" t="s">
        <v>354</v>
      </c>
      <c r="F48" t="s">
        <v>354</v>
      </c>
      <c r="G48" t="s">
        <v>300</v>
      </c>
      <c r="H48" t="s">
        <v>301</v>
      </c>
      <c r="I48" t="s">
        <v>281</v>
      </c>
      <c r="J48" t="s">
        <v>293</v>
      </c>
      <c r="K48" t="s">
        <v>294</v>
      </c>
      <c r="L48" t="s">
        <v>302</v>
      </c>
      <c r="M48" t="s">
        <v>461</v>
      </c>
      <c r="N48" s="127">
        <v>0</v>
      </c>
      <c r="O48" s="127">
        <v>1</v>
      </c>
      <c r="P48">
        <v>47</v>
      </c>
    </row>
    <row r="49" spans="1:16">
      <c r="A49" t="s">
        <v>196</v>
      </c>
      <c r="B49" t="s">
        <v>92</v>
      </c>
      <c r="C49" t="s">
        <v>287</v>
      </c>
      <c r="D49" t="s">
        <v>288</v>
      </c>
      <c r="E49" t="s">
        <v>354</v>
      </c>
      <c r="F49" t="s">
        <v>354</v>
      </c>
      <c r="G49" t="s">
        <v>300</v>
      </c>
      <c r="H49" t="s">
        <v>301</v>
      </c>
      <c r="I49" t="s">
        <v>281</v>
      </c>
      <c r="J49" t="s">
        <v>293</v>
      </c>
      <c r="K49" t="s">
        <v>294</v>
      </c>
      <c r="L49" t="s">
        <v>302</v>
      </c>
      <c r="M49" t="s">
        <v>461</v>
      </c>
      <c r="N49" s="127">
        <v>0</v>
      </c>
      <c r="O49" s="127">
        <v>1</v>
      </c>
      <c r="P49">
        <v>48</v>
      </c>
    </row>
    <row r="50" spans="1:16">
      <c r="A50" t="s">
        <v>197</v>
      </c>
      <c r="B50" t="s">
        <v>93</v>
      </c>
      <c r="C50" t="s">
        <v>287</v>
      </c>
      <c r="D50" t="s">
        <v>288</v>
      </c>
      <c r="E50" t="s">
        <v>344</v>
      </c>
      <c r="F50" t="s">
        <v>344</v>
      </c>
      <c r="G50" t="s">
        <v>300</v>
      </c>
      <c r="H50" t="s">
        <v>301</v>
      </c>
      <c r="I50" t="s">
        <v>281</v>
      </c>
      <c r="J50" t="s">
        <v>293</v>
      </c>
      <c r="K50" t="s">
        <v>294</v>
      </c>
      <c r="L50" t="s">
        <v>302</v>
      </c>
      <c r="M50" t="s">
        <v>461</v>
      </c>
      <c r="N50" s="127">
        <v>0</v>
      </c>
      <c r="O50" s="127">
        <v>1</v>
      </c>
      <c r="P50">
        <v>49</v>
      </c>
    </row>
    <row r="51" spans="1:16">
      <c r="A51" t="s">
        <v>198</v>
      </c>
      <c r="B51" t="s">
        <v>94</v>
      </c>
      <c r="C51" t="s">
        <v>287</v>
      </c>
      <c r="D51" t="s">
        <v>288</v>
      </c>
      <c r="E51" t="s">
        <v>317</v>
      </c>
      <c r="F51" t="s">
        <v>318</v>
      </c>
      <c r="G51" t="s">
        <v>300</v>
      </c>
      <c r="H51" t="s">
        <v>301</v>
      </c>
      <c r="I51" t="s">
        <v>281</v>
      </c>
      <c r="J51" t="s">
        <v>293</v>
      </c>
      <c r="K51" t="s">
        <v>294</v>
      </c>
      <c r="L51" t="s">
        <v>302</v>
      </c>
      <c r="M51" t="s">
        <v>461</v>
      </c>
      <c r="N51" s="127">
        <v>0</v>
      </c>
      <c r="O51" s="127">
        <v>1</v>
      </c>
      <c r="P51">
        <v>50</v>
      </c>
    </row>
    <row r="52" spans="1:16">
      <c r="A52" t="s">
        <v>199</v>
      </c>
      <c r="B52" t="s">
        <v>95</v>
      </c>
      <c r="C52" t="s">
        <v>287</v>
      </c>
      <c r="D52" t="s">
        <v>288</v>
      </c>
      <c r="E52" t="s">
        <v>317</v>
      </c>
      <c r="F52" t="s">
        <v>318</v>
      </c>
      <c r="G52" t="s">
        <v>300</v>
      </c>
      <c r="H52" t="s">
        <v>301</v>
      </c>
      <c r="I52" t="s">
        <v>281</v>
      </c>
      <c r="J52" t="s">
        <v>293</v>
      </c>
      <c r="K52" t="s">
        <v>294</v>
      </c>
      <c r="L52" t="s">
        <v>302</v>
      </c>
      <c r="M52" t="s">
        <v>461</v>
      </c>
      <c r="N52" s="127">
        <v>0</v>
      </c>
      <c r="O52" s="127">
        <v>1</v>
      </c>
      <c r="P52">
        <v>51</v>
      </c>
    </row>
    <row r="53" spans="1:16">
      <c r="A53" t="s">
        <v>200</v>
      </c>
      <c r="B53" t="s">
        <v>96</v>
      </c>
      <c r="C53" t="s">
        <v>287</v>
      </c>
      <c r="D53" t="s">
        <v>288</v>
      </c>
      <c r="E53" t="s">
        <v>317</v>
      </c>
      <c r="F53" t="s">
        <v>318</v>
      </c>
      <c r="G53" t="s">
        <v>300</v>
      </c>
      <c r="H53" t="s">
        <v>301</v>
      </c>
      <c r="I53" t="s">
        <v>281</v>
      </c>
      <c r="J53" t="s">
        <v>293</v>
      </c>
      <c r="K53" t="s">
        <v>294</v>
      </c>
      <c r="L53" t="s">
        <v>302</v>
      </c>
      <c r="M53" t="s">
        <v>461</v>
      </c>
      <c r="N53" s="127">
        <v>0</v>
      </c>
      <c r="O53" s="127">
        <v>1</v>
      </c>
      <c r="P53">
        <v>52</v>
      </c>
    </row>
    <row r="54" spans="1:16">
      <c r="A54" t="s">
        <v>201</v>
      </c>
      <c r="B54" t="s">
        <v>97</v>
      </c>
      <c r="C54" t="s">
        <v>287</v>
      </c>
      <c r="D54" t="s">
        <v>288</v>
      </c>
      <c r="E54" t="s">
        <v>317</v>
      </c>
      <c r="F54" t="s">
        <v>355</v>
      </c>
      <c r="G54" t="s">
        <v>300</v>
      </c>
      <c r="H54" t="s">
        <v>301</v>
      </c>
      <c r="I54" t="s">
        <v>281</v>
      </c>
      <c r="J54" t="s">
        <v>293</v>
      </c>
      <c r="K54" t="s">
        <v>294</v>
      </c>
      <c r="L54" t="s">
        <v>302</v>
      </c>
      <c r="M54" t="s">
        <v>461</v>
      </c>
      <c r="N54" s="127">
        <v>0</v>
      </c>
      <c r="O54" s="127">
        <v>1</v>
      </c>
      <c r="P54">
        <v>53</v>
      </c>
    </row>
    <row r="55" spans="1:16">
      <c r="A55" t="s">
        <v>202</v>
      </c>
      <c r="B55" t="s">
        <v>98</v>
      </c>
      <c r="C55" t="s">
        <v>287</v>
      </c>
      <c r="D55" t="s">
        <v>288</v>
      </c>
      <c r="E55" t="s">
        <v>317</v>
      </c>
      <c r="F55" t="s">
        <v>355</v>
      </c>
      <c r="G55" t="s">
        <v>300</v>
      </c>
      <c r="H55" t="s">
        <v>301</v>
      </c>
      <c r="I55" t="s">
        <v>281</v>
      </c>
      <c r="J55" t="s">
        <v>293</v>
      </c>
      <c r="K55" t="s">
        <v>294</v>
      </c>
      <c r="L55" t="s">
        <v>302</v>
      </c>
      <c r="M55" t="s">
        <v>461</v>
      </c>
      <c r="N55" s="127">
        <v>0</v>
      </c>
      <c r="O55" s="127">
        <v>1</v>
      </c>
      <c r="P55">
        <v>54</v>
      </c>
    </row>
    <row r="56" spans="1:16">
      <c r="A56" t="s">
        <v>203</v>
      </c>
      <c r="B56" t="s">
        <v>99</v>
      </c>
      <c r="C56" t="s">
        <v>287</v>
      </c>
      <c r="D56" t="s">
        <v>288</v>
      </c>
      <c r="E56" t="s">
        <v>317</v>
      </c>
      <c r="F56" t="s">
        <v>355</v>
      </c>
      <c r="G56" t="s">
        <v>300</v>
      </c>
      <c r="H56" t="s">
        <v>301</v>
      </c>
      <c r="I56" t="s">
        <v>281</v>
      </c>
      <c r="J56" t="s">
        <v>293</v>
      </c>
      <c r="K56" t="s">
        <v>294</v>
      </c>
      <c r="L56" t="s">
        <v>302</v>
      </c>
      <c r="M56" t="s">
        <v>461</v>
      </c>
      <c r="N56" s="127">
        <v>0</v>
      </c>
      <c r="O56" s="127">
        <v>1</v>
      </c>
      <c r="P56">
        <v>55</v>
      </c>
    </row>
    <row r="57" spans="1:16">
      <c r="A57" t="s">
        <v>204</v>
      </c>
      <c r="B57" t="s">
        <v>205</v>
      </c>
      <c r="C57" t="s">
        <v>287</v>
      </c>
      <c r="D57" t="s">
        <v>288</v>
      </c>
      <c r="E57" t="s">
        <v>317</v>
      </c>
      <c r="F57" t="s">
        <v>355</v>
      </c>
      <c r="G57" t="s">
        <v>300</v>
      </c>
      <c r="H57" t="s">
        <v>301</v>
      </c>
      <c r="I57" t="s">
        <v>281</v>
      </c>
      <c r="J57" t="s">
        <v>293</v>
      </c>
      <c r="K57" t="s">
        <v>294</v>
      </c>
      <c r="L57" t="s">
        <v>302</v>
      </c>
      <c r="M57" t="s">
        <v>461</v>
      </c>
      <c r="N57" s="127">
        <v>0</v>
      </c>
      <c r="O57" s="127">
        <v>1</v>
      </c>
      <c r="P57">
        <v>56</v>
      </c>
    </row>
    <row r="58" spans="1:16">
      <c r="A58" t="s">
        <v>356</v>
      </c>
      <c r="B58" t="s">
        <v>357</v>
      </c>
      <c r="C58" t="s">
        <v>287</v>
      </c>
      <c r="D58" t="s">
        <v>288</v>
      </c>
      <c r="E58" t="s">
        <v>317</v>
      </c>
      <c r="F58" t="s">
        <v>358</v>
      </c>
      <c r="G58" t="s">
        <v>300</v>
      </c>
      <c r="H58" t="s">
        <v>301</v>
      </c>
      <c r="I58" t="s">
        <v>281</v>
      </c>
      <c r="J58" t="s">
        <v>293</v>
      </c>
      <c r="K58" t="s">
        <v>294</v>
      </c>
      <c r="L58" t="s">
        <v>302</v>
      </c>
      <c r="M58" t="s">
        <v>461</v>
      </c>
      <c r="N58" s="127">
        <v>0</v>
      </c>
      <c r="O58" s="127">
        <v>1</v>
      </c>
      <c r="P58">
        <v>57</v>
      </c>
    </row>
    <row r="59" spans="1:16">
      <c r="A59" t="s">
        <v>206</v>
      </c>
      <c r="B59" t="s">
        <v>100</v>
      </c>
      <c r="C59" t="s">
        <v>287</v>
      </c>
      <c r="D59" t="s">
        <v>288</v>
      </c>
      <c r="E59" t="s">
        <v>317</v>
      </c>
      <c r="F59" t="s">
        <v>359</v>
      </c>
      <c r="G59" t="s">
        <v>300</v>
      </c>
      <c r="H59" t="s">
        <v>301</v>
      </c>
      <c r="I59" t="s">
        <v>281</v>
      </c>
      <c r="J59" t="s">
        <v>293</v>
      </c>
      <c r="K59" t="s">
        <v>294</v>
      </c>
      <c r="L59" t="s">
        <v>302</v>
      </c>
      <c r="M59" t="s">
        <v>461</v>
      </c>
      <c r="N59" s="127">
        <v>0</v>
      </c>
      <c r="O59" s="127">
        <v>1</v>
      </c>
      <c r="P59">
        <v>58</v>
      </c>
    </row>
    <row r="60" spans="1:16">
      <c r="A60" t="s">
        <v>207</v>
      </c>
      <c r="B60" t="s">
        <v>101</v>
      </c>
      <c r="C60" t="s">
        <v>287</v>
      </c>
      <c r="D60" t="s">
        <v>288</v>
      </c>
      <c r="E60" t="s">
        <v>317</v>
      </c>
      <c r="F60" t="s">
        <v>359</v>
      </c>
      <c r="G60" t="s">
        <v>300</v>
      </c>
      <c r="H60" t="s">
        <v>301</v>
      </c>
      <c r="I60" t="s">
        <v>281</v>
      </c>
      <c r="J60" t="s">
        <v>293</v>
      </c>
      <c r="K60" t="s">
        <v>294</v>
      </c>
      <c r="L60" t="s">
        <v>302</v>
      </c>
      <c r="M60" t="s">
        <v>461</v>
      </c>
      <c r="N60" s="127">
        <v>0</v>
      </c>
      <c r="O60" s="127">
        <v>1</v>
      </c>
      <c r="P60">
        <v>59</v>
      </c>
    </row>
    <row r="61" spans="1:16">
      <c r="A61" t="s">
        <v>360</v>
      </c>
      <c r="B61" t="s">
        <v>361</v>
      </c>
      <c r="C61" t="s">
        <v>287</v>
      </c>
      <c r="D61" t="s">
        <v>288</v>
      </c>
      <c r="E61" t="s">
        <v>305</v>
      </c>
      <c r="F61" t="s">
        <v>362</v>
      </c>
      <c r="G61" t="s">
        <v>300</v>
      </c>
      <c r="H61" t="s">
        <v>301</v>
      </c>
      <c r="I61" t="s">
        <v>281</v>
      </c>
      <c r="J61" t="s">
        <v>293</v>
      </c>
      <c r="K61" t="s">
        <v>294</v>
      </c>
      <c r="L61" t="s">
        <v>302</v>
      </c>
      <c r="M61" t="s">
        <v>461</v>
      </c>
      <c r="N61" s="127">
        <v>0</v>
      </c>
      <c r="O61" s="127">
        <v>1</v>
      </c>
      <c r="P61">
        <v>60</v>
      </c>
    </row>
    <row r="62" spans="1:16">
      <c r="A62" t="s">
        <v>234</v>
      </c>
      <c r="B62" t="s">
        <v>233</v>
      </c>
      <c r="C62" t="s">
        <v>287</v>
      </c>
      <c r="D62" t="s">
        <v>288</v>
      </c>
      <c r="E62" t="s">
        <v>305</v>
      </c>
      <c r="F62" t="s">
        <v>306</v>
      </c>
      <c r="G62" t="s">
        <v>300</v>
      </c>
      <c r="H62" t="s">
        <v>301</v>
      </c>
      <c r="J62" t="s">
        <v>293</v>
      </c>
      <c r="K62" t="s">
        <v>298</v>
      </c>
      <c r="L62" t="s">
        <v>302</v>
      </c>
      <c r="M62" t="s">
        <v>461</v>
      </c>
      <c r="N62" s="127">
        <v>0</v>
      </c>
      <c r="O62" s="127">
        <v>1</v>
      </c>
      <c r="P62">
        <v>61</v>
      </c>
    </row>
    <row r="63" spans="1:16">
      <c r="A63" t="s">
        <v>208</v>
      </c>
      <c r="B63" t="s">
        <v>102</v>
      </c>
      <c r="C63" t="s">
        <v>287</v>
      </c>
      <c r="D63" t="s">
        <v>288</v>
      </c>
      <c r="E63" t="s">
        <v>363</v>
      </c>
      <c r="F63" t="s">
        <v>364</v>
      </c>
      <c r="G63" t="s">
        <v>300</v>
      </c>
      <c r="H63" t="s">
        <v>301</v>
      </c>
      <c r="J63" t="s">
        <v>293</v>
      </c>
      <c r="K63" t="s">
        <v>294</v>
      </c>
      <c r="L63" t="s">
        <v>302</v>
      </c>
      <c r="M63" t="s">
        <v>461</v>
      </c>
      <c r="N63" s="127">
        <v>0</v>
      </c>
      <c r="O63" s="127">
        <v>1</v>
      </c>
      <c r="P63">
        <v>62</v>
      </c>
    </row>
    <row r="64" spans="1:16">
      <c r="A64" t="s">
        <v>209</v>
      </c>
      <c r="B64" t="s">
        <v>103</v>
      </c>
      <c r="C64" t="s">
        <v>287</v>
      </c>
      <c r="D64" t="s">
        <v>288</v>
      </c>
      <c r="E64" t="s">
        <v>363</v>
      </c>
      <c r="F64" t="s">
        <v>364</v>
      </c>
      <c r="G64" t="s">
        <v>300</v>
      </c>
      <c r="H64" t="s">
        <v>301</v>
      </c>
      <c r="J64" t="s">
        <v>293</v>
      </c>
      <c r="K64" t="s">
        <v>294</v>
      </c>
      <c r="L64" t="s">
        <v>302</v>
      </c>
      <c r="M64" t="s">
        <v>461</v>
      </c>
      <c r="N64" s="127">
        <v>0</v>
      </c>
      <c r="O64" s="127">
        <v>1</v>
      </c>
      <c r="P64">
        <v>63</v>
      </c>
    </row>
    <row r="65" spans="1:16">
      <c r="A65" t="s">
        <v>210</v>
      </c>
      <c r="B65" t="s">
        <v>104</v>
      </c>
      <c r="C65" t="s">
        <v>287</v>
      </c>
      <c r="D65" t="s">
        <v>288</v>
      </c>
      <c r="E65" t="s">
        <v>363</v>
      </c>
      <c r="F65" t="s">
        <v>364</v>
      </c>
      <c r="G65" t="s">
        <v>300</v>
      </c>
      <c r="H65" t="s">
        <v>301</v>
      </c>
      <c r="J65" t="s">
        <v>293</v>
      </c>
      <c r="K65" t="s">
        <v>294</v>
      </c>
      <c r="L65" t="s">
        <v>302</v>
      </c>
      <c r="M65" t="s">
        <v>461</v>
      </c>
      <c r="N65" s="127">
        <v>0</v>
      </c>
      <c r="O65" s="127">
        <v>1</v>
      </c>
      <c r="P65">
        <v>64</v>
      </c>
    </row>
    <row r="66" spans="1:16">
      <c r="A66" t="s">
        <v>135</v>
      </c>
      <c r="B66" t="s">
        <v>8</v>
      </c>
      <c r="C66" t="s">
        <v>287</v>
      </c>
      <c r="D66" t="s">
        <v>288</v>
      </c>
      <c r="E66" t="s">
        <v>363</v>
      </c>
      <c r="F66" t="s">
        <v>364</v>
      </c>
      <c r="G66" t="s">
        <v>300</v>
      </c>
      <c r="H66" t="s">
        <v>301</v>
      </c>
      <c r="I66" t="s">
        <v>281</v>
      </c>
      <c r="J66" t="s">
        <v>293</v>
      </c>
      <c r="K66" t="s">
        <v>294</v>
      </c>
      <c r="L66" t="s">
        <v>302</v>
      </c>
      <c r="M66" t="s">
        <v>461</v>
      </c>
      <c r="N66" s="127">
        <v>0</v>
      </c>
      <c r="O66" s="127">
        <v>1</v>
      </c>
      <c r="P66">
        <v>65</v>
      </c>
    </row>
    <row r="67" spans="1:16">
      <c r="A67" t="s">
        <v>211</v>
      </c>
      <c r="B67" t="s">
        <v>105</v>
      </c>
      <c r="C67" t="s">
        <v>287</v>
      </c>
      <c r="D67" t="s">
        <v>288</v>
      </c>
      <c r="E67" t="s">
        <v>363</v>
      </c>
      <c r="F67" t="s">
        <v>365</v>
      </c>
      <c r="G67" t="s">
        <v>300</v>
      </c>
      <c r="H67" t="s">
        <v>301</v>
      </c>
      <c r="J67" t="s">
        <v>293</v>
      </c>
      <c r="K67" t="s">
        <v>294</v>
      </c>
      <c r="L67" t="s">
        <v>302</v>
      </c>
      <c r="M67" t="s">
        <v>461</v>
      </c>
      <c r="N67" s="127">
        <v>0</v>
      </c>
      <c r="O67" s="127">
        <v>1</v>
      </c>
      <c r="P67">
        <v>66</v>
      </c>
    </row>
    <row r="68" spans="1:16">
      <c r="A68" t="s">
        <v>137</v>
      </c>
      <c r="B68" t="s">
        <v>9</v>
      </c>
      <c r="C68" t="s">
        <v>287</v>
      </c>
      <c r="D68" t="s">
        <v>288</v>
      </c>
      <c r="E68" t="s">
        <v>363</v>
      </c>
      <c r="F68" t="s">
        <v>365</v>
      </c>
      <c r="G68" t="s">
        <v>300</v>
      </c>
      <c r="H68" t="s">
        <v>301</v>
      </c>
      <c r="J68" t="s">
        <v>293</v>
      </c>
      <c r="K68" t="s">
        <v>294</v>
      </c>
      <c r="L68" t="s">
        <v>302</v>
      </c>
      <c r="M68" t="s">
        <v>461</v>
      </c>
      <c r="N68" s="127">
        <v>0</v>
      </c>
      <c r="O68" s="127">
        <v>1</v>
      </c>
      <c r="P68">
        <v>67</v>
      </c>
    </row>
    <row r="69" spans="1:16">
      <c r="A69" t="s">
        <v>164</v>
      </c>
      <c r="B69" t="s">
        <v>120</v>
      </c>
      <c r="C69" t="s">
        <v>287</v>
      </c>
      <c r="D69" t="s">
        <v>288</v>
      </c>
      <c r="E69" t="s">
        <v>289</v>
      </c>
      <c r="F69" t="s">
        <v>290</v>
      </c>
      <c r="G69" t="s">
        <v>291</v>
      </c>
      <c r="H69" t="s">
        <v>292</v>
      </c>
      <c r="I69" t="s">
        <v>281</v>
      </c>
      <c r="J69" t="s">
        <v>293</v>
      </c>
      <c r="K69" t="s">
        <v>294</v>
      </c>
      <c r="L69" t="s">
        <v>295</v>
      </c>
      <c r="M69" t="s">
        <v>461</v>
      </c>
      <c r="N69" s="127">
        <v>1</v>
      </c>
      <c r="O69" s="127">
        <v>1</v>
      </c>
      <c r="P69">
        <v>68</v>
      </c>
    </row>
    <row r="70" spans="1:16">
      <c r="A70" t="s">
        <v>212</v>
      </c>
      <c r="B70" t="s">
        <v>106</v>
      </c>
      <c r="C70" t="s">
        <v>287</v>
      </c>
      <c r="D70" t="s">
        <v>288</v>
      </c>
      <c r="E70" t="s">
        <v>289</v>
      </c>
      <c r="F70" t="s">
        <v>347</v>
      </c>
      <c r="G70" t="s">
        <v>300</v>
      </c>
      <c r="H70" t="s">
        <v>301</v>
      </c>
      <c r="I70" t="s">
        <v>281</v>
      </c>
      <c r="J70" t="s">
        <v>293</v>
      </c>
      <c r="K70" t="s">
        <v>294</v>
      </c>
      <c r="L70" t="s">
        <v>302</v>
      </c>
      <c r="M70" t="s">
        <v>461</v>
      </c>
      <c r="N70" s="127">
        <v>0</v>
      </c>
      <c r="O70" s="127">
        <v>1</v>
      </c>
      <c r="P70">
        <v>69</v>
      </c>
    </row>
    <row r="71" spans="1:16">
      <c r="A71" t="s">
        <v>213</v>
      </c>
      <c r="B71" t="s">
        <v>107</v>
      </c>
      <c r="C71" t="s">
        <v>287</v>
      </c>
      <c r="D71" t="s">
        <v>288</v>
      </c>
      <c r="E71" t="s">
        <v>289</v>
      </c>
      <c r="F71" t="s">
        <v>347</v>
      </c>
      <c r="G71" t="s">
        <v>300</v>
      </c>
      <c r="H71" t="s">
        <v>301</v>
      </c>
      <c r="I71" t="s">
        <v>281</v>
      </c>
      <c r="J71" t="s">
        <v>293</v>
      </c>
      <c r="K71" t="s">
        <v>294</v>
      </c>
      <c r="L71" t="s">
        <v>302</v>
      </c>
      <c r="M71" t="s">
        <v>461</v>
      </c>
      <c r="N71" s="127">
        <v>0</v>
      </c>
      <c r="O71" s="127">
        <v>1</v>
      </c>
      <c r="P71">
        <v>70</v>
      </c>
    </row>
    <row r="72" spans="1:16">
      <c r="A72" t="s">
        <v>366</v>
      </c>
      <c r="B72" t="s">
        <v>367</v>
      </c>
      <c r="C72" t="s">
        <v>287</v>
      </c>
      <c r="D72" t="s">
        <v>288</v>
      </c>
      <c r="E72" t="s">
        <v>289</v>
      </c>
      <c r="F72" t="s">
        <v>347</v>
      </c>
      <c r="G72" t="s">
        <v>300</v>
      </c>
      <c r="H72" t="s">
        <v>301</v>
      </c>
      <c r="I72" t="s">
        <v>281</v>
      </c>
      <c r="J72" t="s">
        <v>293</v>
      </c>
      <c r="K72" t="s">
        <v>294</v>
      </c>
      <c r="L72" t="s">
        <v>302</v>
      </c>
      <c r="M72" t="s">
        <v>461</v>
      </c>
      <c r="N72" s="127">
        <v>0</v>
      </c>
      <c r="O72" s="127">
        <v>1</v>
      </c>
      <c r="P72">
        <v>71</v>
      </c>
    </row>
    <row r="73" spans="1:16">
      <c r="A73" t="s">
        <v>214</v>
      </c>
      <c r="B73" t="s">
        <v>108</v>
      </c>
      <c r="C73" t="s">
        <v>287</v>
      </c>
      <c r="D73" t="s">
        <v>288</v>
      </c>
      <c r="E73" t="s">
        <v>289</v>
      </c>
      <c r="F73" t="s">
        <v>347</v>
      </c>
      <c r="G73" t="s">
        <v>300</v>
      </c>
      <c r="H73" t="s">
        <v>301</v>
      </c>
      <c r="I73" t="s">
        <v>281</v>
      </c>
      <c r="J73" t="s">
        <v>293</v>
      </c>
      <c r="K73" t="s">
        <v>294</v>
      </c>
      <c r="L73" t="s">
        <v>302</v>
      </c>
      <c r="M73" t="s">
        <v>461</v>
      </c>
      <c r="N73" s="127">
        <v>0</v>
      </c>
      <c r="O73" s="127">
        <v>1</v>
      </c>
      <c r="P73">
        <v>72</v>
      </c>
    </row>
    <row r="74" spans="1:16">
      <c r="A74" t="s">
        <v>238</v>
      </c>
      <c r="B74" t="s">
        <v>237</v>
      </c>
      <c r="C74" t="s">
        <v>287</v>
      </c>
      <c r="D74" t="s">
        <v>288</v>
      </c>
      <c r="E74" t="s">
        <v>368</v>
      </c>
      <c r="F74" t="s">
        <v>368</v>
      </c>
      <c r="G74" t="s">
        <v>300</v>
      </c>
      <c r="H74" t="s">
        <v>301</v>
      </c>
      <c r="J74" t="s">
        <v>293</v>
      </c>
      <c r="K74" t="s">
        <v>294</v>
      </c>
      <c r="L74" t="s">
        <v>302</v>
      </c>
      <c r="M74" t="s">
        <v>461</v>
      </c>
      <c r="N74" s="127">
        <v>0</v>
      </c>
      <c r="O74" s="127">
        <v>1</v>
      </c>
      <c r="P74">
        <v>73</v>
      </c>
    </row>
    <row r="75" spans="1:16">
      <c r="A75" t="s">
        <v>215</v>
      </c>
      <c r="B75" t="s">
        <v>109</v>
      </c>
      <c r="C75" t="s">
        <v>287</v>
      </c>
      <c r="D75" t="s">
        <v>288</v>
      </c>
      <c r="E75" t="s">
        <v>369</v>
      </c>
      <c r="F75" t="s">
        <v>369</v>
      </c>
      <c r="G75" t="s">
        <v>300</v>
      </c>
      <c r="H75" t="s">
        <v>301</v>
      </c>
      <c r="J75" t="s">
        <v>293</v>
      </c>
      <c r="K75" t="s">
        <v>294</v>
      </c>
      <c r="L75" t="s">
        <v>302</v>
      </c>
      <c r="M75" t="s">
        <v>461</v>
      </c>
      <c r="N75" s="127">
        <v>0</v>
      </c>
      <c r="O75" s="127">
        <v>1</v>
      </c>
      <c r="P75">
        <v>74</v>
      </c>
    </row>
    <row r="76" spans="1:16">
      <c r="A76" t="s">
        <v>42</v>
      </c>
      <c r="B76" t="s">
        <v>43</v>
      </c>
      <c r="C76" t="s">
        <v>287</v>
      </c>
      <c r="D76" t="s">
        <v>288</v>
      </c>
      <c r="E76" t="s">
        <v>363</v>
      </c>
      <c r="F76" t="s">
        <v>370</v>
      </c>
      <c r="G76" t="s">
        <v>371</v>
      </c>
      <c r="H76" t="s">
        <v>320</v>
      </c>
      <c r="J76" t="s">
        <v>293</v>
      </c>
      <c r="K76" t="s">
        <v>294</v>
      </c>
      <c r="L76" t="s">
        <v>321</v>
      </c>
      <c r="M76" t="s">
        <v>461</v>
      </c>
      <c r="N76" s="127">
        <v>1</v>
      </c>
      <c r="O76" s="127">
        <v>1</v>
      </c>
      <c r="P76">
        <v>75</v>
      </c>
    </row>
    <row r="77" spans="1:16">
      <c r="A77" t="s">
        <v>32</v>
      </c>
      <c r="B77" t="s">
        <v>33</v>
      </c>
      <c r="C77" t="s">
        <v>287</v>
      </c>
      <c r="D77" t="s">
        <v>288</v>
      </c>
      <c r="E77" t="s">
        <v>327</v>
      </c>
      <c r="F77" t="s">
        <v>372</v>
      </c>
      <c r="G77" t="s">
        <v>371</v>
      </c>
      <c r="H77" t="s">
        <v>244</v>
      </c>
      <c r="J77" t="s">
        <v>293</v>
      </c>
      <c r="K77" t="s">
        <v>298</v>
      </c>
      <c r="L77" t="s">
        <v>295</v>
      </c>
      <c r="M77" t="s">
        <v>461</v>
      </c>
      <c r="N77" s="127">
        <v>1</v>
      </c>
      <c r="O77" s="127">
        <v>1</v>
      </c>
      <c r="P77">
        <v>76</v>
      </c>
    </row>
    <row r="78" spans="1:16">
      <c r="A78" t="s">
        <v>56</v>
      </c>
      <c r="B78" t="s">
        <v>57</v>
      </c>
      <c r="C78" t="s">
        <v>322</v>
      </c>
      <c r="D78" t="s">
        <v>323</v>
      </c>
      <c r="E78" t="s">
        <v>324</v>
      </c>
      <c r="F78" t="s">
        <v>325</v>
      </c>
      <c r="G78" t="s">
        <v>371</v>
      </c>
      <c r="H78" t="s">
        <v>320</v>
      </c>
      <c r="J78" t="s">
        <v>293</v>
      </c>
      <c r="K78" t="s">
        <v>311</v>
      </c>
      <c r="L78" t="s">
        <v>321</v>
      </c>
      <c r="M78" t="s">
        <v>302</v>
      </c>
      <c r="N78" s="127">
        <v>1</v>
      </c>
      <c r="O78" s="127">
        <v>0</v>
      </c>
      <c r="P78">
        <v>77</v>
      </c>
    </row>
    <row r="79" spans="1:16">
      <c r="A79" t="s">
        <v>16</v>
      </c>
      <c r="B79" t="s">
        <v>17</v>
      </c>
      <c r="C79" t="s">
        <v>322</v>
      </c>
      <c r="D79" t="s">
        <v>323</v>
      </c>
      <c r="E79" t="s">
        <v>324</v>
      </c>
      <c r="F79" t="s">
        <v>325</v>
      </c>
      <c r="G79" t="s">
        <v>371</v>
      </c>
      <c r="H79" t="s">
        <v>320</v>
      </c>
      <c r="J79" t="s">
        <v>293</v>
      </c>
      <c r="K79" t="s">
        <v>311</v>
      </c>
      <c r="L79" t="s">
        <v>321</v>
      </c>
      <c r="M79" t="s">
        <v>302</v>
      </c>
      <c r="N79" s="127">
        <v>1</v>
      </c>
      <c r="O79" s="127">
        <v>0</v>
      </c>
      <c r="P79">
        <v>78</v>
      </c>
    </row>
    <row r="80" spans="1:16">
      <c r="A80" t="s">
        <v>46</v>
      </c>
      <c r="B80" t="s">
        <v>47</v>
      </c>
      <c r="C80" t="s">
        <v>287</v>
      </c>
      <c r="D80" t="s">
        <v>288</v>
      </c>
      <c r="E80" t="s">
        <v>363</v>
      </c>
      <c r="F80" t="s">
        <v>373</v>
      </c>
      <c r="G80" t="s">
        <v>371</v>
      </c>
      <c r="H80" t="s">
        <v>320</v>
      </c>
      <c r="J80" t="s">
        <v>293</v>
      </c>
      <c r="K80" t="s">
        <v>294</v>
      </c>
      <c r="L80" t="s">
        <v>321</v>
      </c>
      <c r="M80" t="s">
        <v>461</v>
      </c>
      <c r="N80" s="127">
        <v>1</v>
      </c>
      <c r="O80" s="127">
        <v>1</v>
      </c>
      <c r="P80">
        <v>79</v>
      </c>
    </row>
    <row r="81" spans="1:16">
      <c r="A81" t="s">
        <v>34</v>
      </c>
      <c r="B81" t="s">
        <v>35</v>
      </c>
      <c r="C81" t="s">
        <v>287</v>
      </c>
      <c r="D81" t="s">
        <v>288</v>
      </c>
      <c r="E81" t="s">
        <v>363</v>
      </c>
      <c r="F81" t="s">
        <v>370</v>
      </c>
      <c r="G81" t="s">
        <v>371</v>
      </c>
      <c r="H81" t="s">
        <v>320</v>
      </c>
      <c r="J81" t="s">
        <v>293</v>
      </c>
      <c r="K81" t="s">
        <v>294</v>
      </c>
      <c r="L81" t="s">
        <v>321</v>
      </c>
      <c r="M81" t="s">
        <v>461</v>
      </c>
      <c r="N81" s="127">
        <v>1</v>
      </c>
      <c r="O81" s="127">
        <v>1</v>
      </c>
      <c r="P81">
        <v>80</v>
      </c>
    </row>
    <row r="82" spans="1:16">
      <c r="A82" t="s">
        <v>26</v>
      </c>
      <c r="B82" t="s">
        <v>27</v>
      </c>
      <c r="C82" t="s">
        <v>307</v>
      </c>
      <c r="D82" t="s">
        <v>163</v>
      </c>
      <c r="E82" t="s">
        <v>374</v>
      </c>
      <c r="F82" t="s">
        <v>375</v>
      </c>
      <c r="G82" t="s">
        <v>371</v>
      </c>
      <c r="H82" t="s">
        <v>310</v>
      </c>
      <c r="J82" t="s">
        <v>293</v>
      </c>
      <c r="K82" t="s">
        <v>311</v>
      </c>
      <c r="L82" t="s">
        <v>295</v>
      </c>
      <c r="M82" t="s">
        <v>302</v>
      </c>
      <c r="N82" s="127">
        <v>1</v>
      </c>
      <c r="O82" s="127">
        <v>0</v>
      </c>
      <c r="P82">
        <v>81</v>
      </c>
    </row>
    <row r="83" spans="1:16">
      <c r="A83" t="s">
        <v>28</v>
      </c>
      <c r="B83" t="s">
        <v>29</v>
      </c>
      <c r="C83" t="s">
        <v>307</v>
      </c>
      <c r="D83" t="s">
        <v>163</v>
      </c>
      <c r="E83" t="s">
        <v>374</v>
      </c>
      <c r="F83" t="s">
        <v>376</v>
      </c>
      <c r="G83" t="s">
        <v>371</v>
      </c>
      <c r="H83" t="s">
        <v>310</v>
      </c>
      <c r="J83" t="s">
        <v>293</v>
      </c>
      <c r="K83" t="s">
        <v>311</v>
      </c>
      <c r="L83" t="s">
        <v>295</v>
      </c>
      <c r="M83" t="s">
        <v>302</v>
      </c>
      <c r="N83" s="127">
        <v>1</v>
      </c>
      <c r="O83" s="127">
        <v>0</v>
      </c>
      <c r="P83">
        <v>82</v>
      </c>
    </row>
    <row r="84" spans="1:16">
      <c r="A84" t="s">
        <v>20</v>
      </c>
      <c r="B84" t="s">
        <v>21</v>
      </c>
      <c r="C84" t="s">
        <v>287</v>
      </c>
      <c r="D84" t="s">
        <v>288</v>
      </c>
      <c r="E84" t="s">
        <v>327</v>
      </c>
      <c r="F84" t="s">
        <v>377</v>
      </c>
      <c r="G84" t="s">
        <v>371</v>
      </c>
      <c r="H84" t="s">
        <v>240</v>
      </c>
      <c r="J84" t="s">
        <v>293</v>
      </c>
      <c r="K84" t="s">
        <v>298</v>
      </c>
      <c r="L84" t="s">
        <v>295</v>
      </c>
      <c r="M84" t="s">
        <v>461</v>
      </c>
      <c r="N84" s="127">
        <v>1</v>
      </c>
      <c r="O84" s="127">
        <v>1</v>
      </c>
      <c r="P84">
        <v>83</v>
      </c>
    </row>
    <row r="85" spans="1:16">
      <c r="A85" t="s">
        <v>146</v>
      </c>
      <c r="B85" t="s">
        <v>218</v>
      </c>
      <c r="C85" t="s">
        <v>287</v>
      </c>
      <c r="D85" t="s">
        <v>378</v>
      </c>
      <c r="E85" t="s">
        <v>296</v>
      </c>
      <c r="F85" t="s">
        <v>332</v>
      </c>
      <c r="G85" t="s">
        <v>300</v>
      </c>
      <c r="H85" t="s">
        <v>333</v>
      </c>
      <c r="J85" t="s">
        <v>293</v>
      </c>
      <c r="K85" t="s">
        <v>298</v>
      </c>
      <c r="L85" t="s">
        <v>321</v>
      </c>
      <c r="M85" t="s">
        <v>461</v>
      </c>
      <c r="N85" s="127">
        <v>1</v>
      </c>
      <c r="O85" s="127">
        <v>1</v>
      </c>
      <c r="P85">
        <v>84</v>
      </c>
    </row>
    <row r="86" spans="1:16">
      <c r="A86" t="s">
        <v>111</v>
      </c>
      <c r="B86" t="s">
        <v>111</v>
      </c>
      <c r="C86" t="s">
        <v>287</v>
      </c>
      <c r="D86" t="s">
        <v>378</v>
      </c>
      <c r="E86" t="s">
        <v>296</v>
      </c>
      <c r="F86" t="s">
        <v>319</v>
      </c>
      <c r="G86" t="s">
        <v>300</v>
      </c>
      <c r="H86" t="s">
        <v>320</v>
      </c>
      <c r="J86" t="s">
        <v>293</v>
      </c>
      <c r="K86" t="s">
        <v>298</v>
      </c>
      <c r="L86" t="s">
        <v>321</v>
      </c>
      <c r="M86" t="s">
        <v>461</v>
      </c>
      <c r="N86" s="127">
        <v>1</v>
      </c>
      <c r="O86" s="127">
        <v>1</v>
      </c>
      <c r="P86">
        <v>85</v>
      </c>
    </row>
    <row r="87" spans="1:16">
      <c r="A87" t="s">
        <v>24</v>
      </c>
      <c r="B87" t="s">
        <v>25</v>
      </c>
      <c r="C87" t="s">
        <v>287</v>
      </c>
      <c r="D87" t="s">
        <v>288</v>
      </c>
      <c r="E87" t="s">
        <v>327</v>
      </c>
      <c r="F87" t="s">
        <v>379</v>
      </c>
      <c r="G87" t="s">
        <v>371</v>
      </c>
      <c r="H87" t="s">
        <v>241</v>
      </c>
      <c r="J87" t="s">
        <v>293</v>
      </c>
      <c r="K87" t="s">
        <v>298</v>
      </c>
      <c r="L87" t="s">
        <v>295</v>
      </c>
      <c r="M87" t="s">
        <v>461</v>
      </c>
      <c r="N87" s="127">
        <v>1</v>
      </c>
      <c r="O87" s="127">
        <v>1</v>
      </c>
      <c r="P87">
        <v>86</v>
      </c>
    </row>
    <row r="88" spans="1:16">
      <c r="A88" t="s">
        <v>38</v>
      </c>
      <c r="B88" t="s">
        <v>39</v>
      </c>
      <c r="C88" t="s">
        <v>287</v>
      </c>
      <c r="D88" t="s">
        <v>288</v>
      </c>
      <c r="E88" t="s">
        <v>327</v>
      </c>
      <c r="F88" t="s">
        <v>328</v>
      </c>
      <c r="G88" t="s">
        <v>371</v>
      </c>
      <c r="H88" t="s">
        <v>242</v>
      </c>
      <c r="J88" t="s">
        <v>293</v>
      </c>
      <c r="K88" t="s">
        <v>298</v>
      </c>
      <c r="L88" t="s">
        <v>295</v>
      </c>
      <c r="M88" t="s">
        <v>461</v>
      </c>
      <c r="N88" s="127">
        <v>1</v>
      </c>
      <c r="O88" s="127">
        <v>1</v>
      </c>
      <c r="P88">
        <v>87</v>
      </c>
    </row>
    <row r="89" spans="1:16">
      <c r="A89" t="s">
        <v>54</v>
      </c>
      <c r="B89" t="s">
        <v>55</v>
      </c>
      <c r="C89" t="s">
        <v>287</v>
      </c>
      <c r="D89" t="s">
        <v>288</v>
      </c>
      <c r="E89" t="s">
        <v>327</v>
      </c>
      <c r="F89" t="s">
        <v>380</v>
      </c>
      <c r="G89" t="s">
        <v>371</v>
      </c>
      <c r="H89" t="s">
        <v>381</v>
      </c>
      <c r="J89" t="s">
        <v>293</v>
      </c>
      <c r="K89" t="s">
        <v>298</v>
      </c>
      <c r="L89" t="s">
        <v>295</v>
      </c>
      <c r="M89" t="s">
        <v>461</v>
      </c>
      <c r="N89" s="127">
        <v>1</v>
      </c>
      <c r="O89" s="127">
        <v>1</v>
      </c>
      <c r="P89">
        <v>88</v>
      </c>
    </row>
    <row r="90" spans="1:16">
      <c r="A90" t="s">
        <v>382</v>
      </c>
      <c r="B90" t="s">
        <v>383</v>
      </c>
      <c r="C90" t="s">
        <v>287</v>
      </c>
      <c r="D90" t="s">
        <v>288</v>
      </c>
      <c r="E90" t="s">
        <v>327</v>
      </c>
      <c r="F90" t="s">
        <v>384</v>
      </c>
      <c r="G90" t="s">
        <v>371</v>
      </c>
      <c r="H90" t="s">
        <v>292</v>
      </c>
      <c r="J90" t="s">
        <v>293</v>
      </c>
      <c r="K90" t="s">
        <v>298</v>
      </c>
      <c r="L90" t="s">
        <v>295</v>
      </c>
      <c r="M90" t="s">
        <v>461</v>
      </c>
      <c r="N90" s="127">
        <v>1</v>
      </c>
      <c r="O90" s="127">
        <v>1</v>
      </c>
      <c r="P90">
        <v>89</v>
      </c>
    </row>
    <row r="91" spans="1:16">
      <c r="A91" t="s">
        <v>30</v>
      </c>
      <c r="B91" t="s">
        <v>31</v>
      </c>
      <c r="C91" t="s">
        <v>307</v>
      </c>
      <c r="D91" t="s">
        <v>308</v>
      </c>
      <c r="E91" t="s">
        <v>385</v>
      </c>
      <c r="F91" t="s">
        <v>386</v>
      </c>
      <c r="G91" t="s">
        <v>371</v>
      </c>
      <c r="H91" t="s">
        <v>310</v>
      </c>
      <c r="J91" t="s">
        <v>293</v>
      </c>
      <c r="K91" t="s">
        <v>311</v>
      </c>
      <c r="L91" t="s">
        <v>295</v>
      </c>
      <c r="M91" t="s">
        <v>302</v>
      </c>
      <c r="N91" s="127">
        <v>1</v>
      </c>
      <c r="O91" s="127">
        <v>0</v>
      </c>
      <c r="P91">
        <v>90</v>
      </c>
    </row>
    <row r="92" spans="1:16">
      <c r="A92" t="s">
        <v>257</v>
      </c>
      <c r="B92" t="s">
        <v>387</v>
      </c>
      <c r="C92" t="s">
        <v>307</v>
      </c>
      <c r="D92" t="s">
        <v>308</v>
      </c>
      <c r="E92" t="s">
        <v>385</v>
      </c>
      <c r="F92" t="s">
        <v>386</v>
      </c>
      <c r="G92" t="s">
        <v>371</v>
      </c>
      <c r="H92" t="s">
        <v>310</v>
      </c>
      <c r="J92" t="s">
        <v>293</v>
      </c>
      <c r="K92" t="s">
        <v>311</v>
      </c>
      <c r="L92" t="s">
        <v>295</v>
      </c>
      <c r="M92" t="s">
        <v>302</v>
      </c>
      <c r="N92" s="127">
        <v>1</v>
      </c>
      <c r="O92" s="127">
        <v>0</v>
      </c>
      <c r="P92">
        <v>91</v>
      </c>
    </row>
    <row r="93" spans="1:16">
      <c r="A93" t="s">
        <v>388</v>
      </c>
      <c r="B93" t="s">
        <v>389</v>
      </c>
      <c r="C93" t="s">
        <v>307</v>
      </c>
      <c r="D93" t="s">
        <v>308</v>
      </c>
      <c r="E93" t="s">
        <v>151</v>
      </c>
      <c r="F93" t="s">
        <v>390</v>
      </c>
      <c r="G93" t="s">
        <v>371</v>
      </c>
      <c r="H93" t="s">
        <v>310</v>
      </c>
      <c r="J93" t="s">
        <v>293</v>
      </c>
      <c r="K93" t="s">
        <v>311</v>
      </c>
      <c r="L93" t="s">
        <v>295</v>
      </c>
      <c r="M93" t="s">
        <v>302</v>
      </c>
      <c r="N93" s="127">
        <v>1</v>
      </c>
      <c r="O93" s="127">
        <v>0</v>
      </c>
      <c r="P93">
        <v>92</v>
      </c>
    </row>
    <row r="94" spans="1:16">
      <c r="A94" t="s">
        <v>50</v>
      </c>
      <c r="B94" t="s">
        <v>51</v>
      </c>
      <c r="C94" t="s">
        <v>307</v>
      </c>
      <c r="D94" t="s">
        <v>308</v>
      </c>
      <c r="E94" t="s">
        <v>151</v>
      </c>
      <c r="F94" t="s">
        <v>390</v>
      </c>
      <c r="G94" t="s">
        <v>371</v>
      </c>
      <c r="H94" t="s">
        <v>310</v>
      </c>
      <c r="J94" t="s">
        <v>293</v>
      </c>
      <c r="K94" t="s">
        <v>311</v>
      </c>
      <c r="L94" t="s">
        <v>295</v>
      </c>
      <c r="M94" t="s">
        <v>302</v>
      </c>
      <c r="N94" s="127">
        <v>1</v>
      </c>
      <c r="O94" s="127">
        <v>0</v>
      </c>
      <c r="P94">
        <v>93</v>
      </c>
    </row>
    <row r="95" spans="1:16">
      <c r="A95" t="s">
        <v>219</v>
      </c>
      <c r="B95" t="s">
        <v>220</v>
      </c>
      <c r="C95" t="s">
        <v>287</v>
      </c>
      <c r="D95" t="s">
        <v>288</v>
      </c>
      <c r="E95" t="s">
        <v>327</v>
      </c>
      <c r="F95" t="s">
        <v>328</v>
      </c>
      <c r="G95" t="s">
        <v>371</v>
      </c>
      <c r="H95" t="s">
        <v>242</v>
      </c>
      <c r="J95" t="s">
        <v>293</v>
      </c>
      <c r="K95" t="s">
        <v>298</v>
      </c>
      <c r="L95" t="s">
        <v>295</v>
      </c>
      <c r="M95" t="s">
        <v>461</v>
      </c>
      <c r="N95" s="127">
        <v>1</v>
      </c>
      <c r="O95" s="127">
        <v>1</v>
      </c>
      <c r="P95">
        <v>94</v>
      </c>
    </row>
    <row r="96" spans="1:16">
      <c r="A96" t="s">
        <v>391</v>
      </c>
      <c r="B96" t="s">
        <v>392</v>
      </c>
      <c r="C96" t="s">
        <v>287</v>
      </c>
      <c r="D96" t="s">
        <v>288</v>
      </c>
      <c r="E96" t="s">
        <v>393</v>
      </c>
      <c r="F96" t="s">
        <v>393</v>
      </c>
      <c r="G96" t="s">
        <v>371</v>
      </c>
      <c r="H96" t="s">
        <v>320</v>
      </c>
      <c r="I96" t="s">
        <v>281</v>
      </c>
      <c r="J96" t="s">
        <v>293</v>
      </c>
      <c r="K96" t="s">
        <v>298</v>
      </c>
      <c r="L96" t="s">
        <v>321</v>
      </c>
      <c r="M96" t="s">
        <v>461</v>
      </c>
      <c r="N96" s="127">
        <v>1</v>
      </c>
      <c r="O96" s="127">
        <v>1</v>
      </c>
      <c r="P96">
        <v>95</v>
      </c>
    </row>
    <row r="97" spans="1:16">
      <c r="A97" t="s">
        <v>394</v>
      </c>
      <c r="B97" t="s">
        <v>395</v>
      </c>
      <c r="C97" t="s">
        <v>287</v>
      </c>
      <c r="D97" t="s">
        <v>288</v>
      </c>
      <c r="E97" t="s">
        <v>396</v>
      </c>
      <c r="F97" t="s">
        <v>396</v>
      </c>
      <c r="G97" t="s">
        <v>371</v>
      </c>
      <c r="H97" t="s">
        <v>320</v>
      </c>
      <c r="I97" t="s">
        <v>281</v>
      </c>
      <c r="J97" t="s">
        <v>293</v>
      </c>
      <c r="K97" t="s">
        <v>298</v>
      </c>
      <c r="L97" t="s">
        <v>321</v>
      </c>
      <c r="M97" t="s">
        <v>461</v>
      </c>
      <c r="N97" s="127">
        <v>1</v>
      </c>
      <c r="O97" s="127">
        <v>1</v>
      </c>
      <c r="P97">
        <v>96</v>
      </c>
    </row>
    <row r="98" spans="1:16">
      <c r="A98" t="s">
        <v>112</v>
      </c>
      <c r="B98" t="s">
        <v>112</v>
      </c>
      <c r="C98" t="s">
        <v>287</v>
      </c>
      <c r="D98" t="s">
        <v>378</v>
      </c>
      <c r="E98" t="s">
        <v>296</v>
      </c>
      <c r="F98" t="s">
        <v>336</v>
      </c>
      <c r="G98" t="s">
        <v>300</v>
      </c>
      <c r="H98" t="s">
        <v>320</v>
      </c>
      <c r="J98" t="s">
        <v>293</v>
      </c>
      <c r="K98" t="s">
        <v>298</v>
      </c>
      <c r="L98" t="s">
        <v>321</v>
      </c>
      <c r="M98" t="s">
        <v>461</v>
      </c>
      <c r="N98" s="127">
        <v>1</v>
      </c>
      <c r="O98" s="127">
        <v>1</v>
      </c>
      <c r="P98">
        <v>97</v>
      </c>
    </row>
    <row r="99" spans="1:16">
      <c r="A99" t="s">
        <v>140</v>
      </c>
      <c r="B99" t="s">
        <v>141</v>
      </c>
      <c r="C99" t="s">
        <v>287</v>
      </c>
      <c r="D99" t="s">
        <v>288</v>
      </c>
      <c r="E99" t="s">
        <v>296</v>
      </c>
      <c r="F99" t="s">
        <v>397</v>
      </c>
      <c r="G99" t="s">
        <v>371</v>
      </c>
      <c r="H99" t="s">
        <v>320</v>
      </c>
      <c r="J99" t="s">
        <v>293</v>
      </c>
      <c r="K99" t="s">
        <v>298</v>
      </c>
      <c r="L99" t="s">
        <v>321</v>
      </c>
      <c r="M99" t="s">
        <v>461</v>
      </c>
      <c r="N99" s="127">
        <v>1</v>
      </c>
      <c r="O99" s="127">
        <v>1</v>
      </c>
      <c r="P99">
        <v>98</v>
      </c>
    </row>
    <row r="100" spans="1:16">
      <c r="A100" t="s">
        <v>225</v>
      </c>
      <c r="B100" t="s">
        <v>226</v>
      </c>
      <c r="C100" t="s">
        <v>287</v>
      </c>
      <c r="D100" t="s">
        <v>288</v>
      </c>
      <c r="E100" t="s">
        <v>305</v>
      </c>
      <c r="F100" t="s">
        <v>398</v>
      </c>
      <c r="G100" t="s">
        <v>371</v>
      </c>
      <c r="H100" t="s">
        <v>320</v>
      </c>
      <c r="I100" t="s">
        <v>281</v>
      </c>
      <c r="J100" t="s">
        <v>293</v>
      </c>
      <c r="K100" t="s">
        <v>298</v>
      </c>
      <c r="L100" t="s">
        <v>321</v>
      </c>
      <c r="M100" t="s">
        <v>461</v>
      </c>
      <c r="N100" s="127">
        <v>1</v>
      </c>
      <c r="O100" s="127">
        <v>1</v>
      </c>
      <c r="P100">
        <v>99</v>
      </c>
    </row>
    <row r="101" spans="1:16">
      <c r="A101" t="s">
        <v>399</v>
      </c>
      <c r="B101" t="s">
        <v>400</v>
      </c>
      <c r="C101" t="s">
        <v>287</v>
      </c>
      <c r="D101" t="s">
        <v>288</v>
      </c>
      <c r="E101" t="s">
        <v>396</v>
      </c>
      <c r="F101" t="s">
        <v>396</v>
      </c>
      <c r="G101" t="s">
        <v>371</v>
      </c>
      <c r="H101" t="s">
        <v>320</v>
      </c>
      <c r="I101" t="s">
        <v>281</v>
      </c>
      <c r="J101" t="s">
        <v>293</v>
      </c>
      <c r="K101" t="s">
        <v>298</v>
      </c>
      <c r="L101" t="s">
        <v>321</v>
      </c>
      <c r="M101" t="s">
        <v>461</v>
      </c>
      <c r="N101" s="127">
        <v>1</v>
      </c>
      <c r="O101" s="127">
        <v>1</v>
      </c>
      <c r="P101">
        <v>100</v>
      </c>
    </row>
    <row r="102" spans="1:16">
      <c r="A102" t="s">
        <v>152</v>
      </c>
      <c r="B102" t="s">
        <v>66</v>
      </c>
      <c r="C102" t="s">
        <v>287</v>
      </c>
      <c r="D102" t="s">
        <v>288</v>
      </c>
      <c r="E102" t="s">
        <v>324</v>
      </c>
      <c r="F102" t="s">
        <v>401</v>
      </c>
      <c r="G102" t="s">
        <v>371</v>
      </c>
      <c r="H102" t="s">
        <v>320</v>
      </c>
      <c r="J102" t="s">
        <v>293</v>
      </c>
      <c r="K102" t="s">
        <v>311</v>
      </c>
      <c r="L102" t="s">
        <v>321</v>
      </c>
      <c r="M102" t="s">
        <v>461</v>
      </c>
      <c r="N102" s="127">
        <v>1</v>
      </c>
      <c r="O102" s="127">
        <v>1</v>
      </c>
      <c r="P102">
        <v>101</v>
      </c>
    </row>
    <row r="103" spans="1:16">
      <c r="A103" t="s">
        <v>48</v>
      </c>
      <c r="B103" t="s">
        <v>49</v>
      </c>
      <c r="C103" t="s">
        <v>287</v>
      </c>
      <c r="D103" t="s">
        <v>288</v>
      </c>
      <c r="E103" t="s">
        <v>363</v>
      </c>
      <c r="F103" t="s">
        <v>370</v>
      </c>
      <c r="G103" t="s">
        <v>371</v>
      </c>
      <c r="H103" t="s">
        <v>320</v>
      </c>
      <c r="J103" t="s">
        <v>293</v>
      </c>
      <c r="K103" t="s">
        <v>294</v>
      </c>
      <c r="L103" t="s">
        <v>321</v>
      </c>
      <c r="M103" t="s">
        <v>461</v>
      </c>
      <c r="N103" s="127">
        <v>1</v>
      </c>
      <c r="O103" s="127">
        <v>1</v>
      </c>
      <c r="P103">
        <v>102</v>
      </c>
    </row>
    <row r="104" spans="1:16">
      <c r="A104" t="s">
        <v>36</v>
      </c>
      <c r="B104" t="s">
        <v>37</v>
      </c>
      <c r="C104" t="s">
        <v>287</v>
      </c>
      <c r="D104" t="s">
        <v>288</v>
      </c>
      <c r="E104" t="s">
        <v>363</v>
      </c>
      <c r="F104" t="s">
        <v>373</v>
      </c>
      <c r="G104" t="s">
        <v>371</v>
      </c>
      <c r="H104" t="s">
        <v>320</v>
      </c>
      <c r="J104" t="s">
        <v>293</v>
      </c>
      <c r="K104" t="s">
        <v>294</v>
      </c>
      <c r="L104" t="s">
        <v>321</v>
      </c>
      <c r="M104" t="s">
        <v>461</v>
      </c>
      <c r="N104" s="127">
        <v>1</v>
      </c>
      <c r="O104" s="127">
        <v>1</v>
      </c>
      <c r="P104">
        <v>103</v>
      </c>
    </row>
    <row r="105" spans="1:16">
      <c r="A105" t="s">
        <v>153</v>
      </c>
      <c r="B105" t="s">
        <v>67</v>
      </c>
      <c r="C105" t="s">
        <v>287</v>
      </c>
      <c r="D105" t="s">
        <v>288</v>
      </c>
      <c r="E105" t="s">
        <v>393</v>
      </c>
      <c r="F105" t="s">
        <v>393</v>
      </c>
      <c r="G105" t="s">
        <v>371</v>
      </c>
      <c r="H105" t="s">
        <v>320</v>
      </c>
      <c r="I105" t="s">
        <v>281</v>
      </c>
      <c r="J105" t="s">
        <v>293</v>
      </c>
      <c r="K105" t="s">
        <v>298</v>
      </c>
      <c r="L105" t="s">
        <v>321</v>
      </c>
      <c r="M105" t="s">
        <v>461</v>
      </c>
      <c r="N105" s="127">
        <v>1</v>
      </c>
      <c r="O105" s="127">
        <v>1</v>
      </c>
      <c r="P105">
        <v>104</v>
      </c>
    </row>
    <row r="106" spans="1:16">
      <c r="A106" t="s">
        <v>122</v>
      </c>
      <c r="B106" t="s">
        <v>221</v>
      </c>
      <c r="C106" t="s">
        <v>287</v>
      </c>
      <c r="D106" t="s">
        <v>288</v>
      </c>
      <c r="E106" t="s">
        <v>296</v>
      </c>
      <c r="F106" t="s">
        <v>336</v>
      </c>
      <c r="G106" t="s">
        <v>371</v>
      </c>
      <c r="H106" t="s">
        <v>320</v>
      </c>
      <c r="J106" t="s">
        <v>293</v>
      </c>
      <c r="K106" t="s">
        <v>298</v>
      </c>
      <c r="L106" t="s">
        <v>321</v>
      </c>
      <c r="M106" t="s">
        <v>461</v>
      </c>
      <c r="N106" s="127">
        <v>1</v>
      </c>
      <c r="O106" s="127">
        <v>1</v>
      </c>
      <c r="P106">
        <v>105</v>
      </c>
    </row>
    <row r="107" spans="1:16">
      <c r="A107" t="s">
        <v>52</v>
      </c>
      <c r="B107" t="s">
        <v>53</v>
      </c>
      <c r="C107" t="s">
        <v>287</v>
      </c>
      <c r="D107" t="s">
        <v>288</v>
      </c>
      <c r="E107" t="s">
        <v>363</v>
      </c>
      <c r="F107" t="s">
        <v>373</v>
      </c>
      <c r="G107" t="s">
        <v>371</v>
      </c>
      <c r="H107" t="s">
        <v>320</v>
      </c>
      <c r="J107" t="s">
        <v>293</v>
      </c>
      <c r="K107" t="s">
        <v>294</v>
      </c>
      <c r="L107" t="s">
        <v>321</v>
      </c>
      <c r="M107" t="s">
        <v>461</v>
      </c>
      <c r="N107" s="127">
        <v>1</v>
      </c>
      <c r="O107" s="127">
        <v>1</v>
      </c>
      <c r="P107">
        <v>106</v>
      </c>
    </row>
    <row r="108" spans="1:16">
      <c r="A108" t="s">
        <v>402</v>
      </c>
      <c r="B108" t="s">
        <v>150</v>
      </c>
      <c r="C108" t="s">
        <v>287</v>
      </c>
      <c r="D108" t="s">
        <v>378</v>
      </c>
      <c r="E108" t="s">
        <v>296</v>
      </c>
      <c r="F108" t="s">
        <v>319</v>
      </c>
      <c r="G108" t="s">
        <v>300</v>
      </c>
      <c r="H108" t="s">
        <v>320</v>
      </c>
      <c r="J108" t="s">
        <v>293</v>
      </c>
      <c r="K108" t="s">
        <v>298</v>
      </c>
      <c r="L108" t="s">
        <v>321</v>
      </c>
      <c r="M108" t="s">
        <v>461</v>
      </c>
      <c r="N108" s="127">
        <v>1</v>
      </c>
      <c r="O108" s="127">
        <v>1</v>
      </c>
      <c r="P108">
        <v>107</v>
      </c>
    </row>
    <row r="109" spans="1:16">
      <c r="A109" t="s">
        <v>150</v>
      </c>
      <c r="B109" t="s">
        <v>150</v>
      </c>
      <c r="C109" t="s">
        <v>287</v>
      </c>
      <c r="D109" t="s">
        <v>378</v>
      </c>
      <c r="E109" t="s">
        <v>296</v>
      </c>
      <c r="F109" t="s">
        <v>319</v>
      </c>
      <c r="G109" t="s">
        <v>300</v>
      </c>
      <c r="H109" t="s">
        <v>320</v>
      </c>
      <c r="J109" t="s">
        <v>293</v>
      </c>
      <c r="K109" t="s">
        <v>298</v>
      </c>
      <c r="L109" t="s">
        <v>321</v>
      </c>
      <c r="M109" t="s">
        <v>461</v>
      </c>
      <c r="N109" s="127">
        <v>1</v>
      </c>
      <c r="O109" s="127">
        <v>1</v>
      </c>
      <c r="P109">
        <v>108</v>
      </c>
    </row>
    <row r="110" spans="1:16">
      <c r="A110" t="s">
        <v>224</v>
      </c>
      <c r="B110" t="s">
        <v>224</v>
      </c>
      <c r="C110" t="s">
        <v>287</v>
      </c>
      <c r="D110" t="s">
        <v>378</v>
      </c>
      <c r="E110" t="s">
        <v>296</v>
      </c>
      <c r="F110" t="s">
        <v>403</v>
      </c>
      <c r="G110" t="s">
        <v>300</v>
      </c>
      <c r="H110" t="s">
        <v>320</v>
      </c>
      <c r="J110" t="s">
        <v>293</v>
      </c>
      <c r="K110" t="s">
        <v>298</v>
      </c>
      <c r="L110" t="s">
        <v>321</v>
      </c>
      <c r="M110" t="s">
        <v>461</v>
      </c>
      <c r="N110" s="127">
        <v>1</v>
      </c>
      <c r="O110" s="127">
        <v>1</v>
      </c>
      <c r="P110">
        <v>109</v>
      </c>
    </row>
    <row r="111" spans="1:16">
      <c r="A111" t="s">
        <v>404</v>
      </c>
      <c r="B111" t="s">
        <v>224</v>
      </c>
      <c r="C111" t="s">
        <v>287</v>
      </c>
      <c r="D111" t="s">
        <v>378</v>
      </c>
      <c r="E111" t="s">
        <v>296</v>
      </c>
      <c r="F111" t="s">
        <v>403</v>
      </c>
      <c r="G111" t="s">
        <v>300</v>
      </c>
      <c r="H111" t="s">
        <v>320</v>
      </c>
      <c r="J111" t="s">
        <v>293</v>
      </c>
      <c r="K111" t="s">
        <v>298</v>
      </c>
      <c r="L111" t="s">
        <v>321</v>
      </c>
      <c r="M111" t="s">
        <v>461</v>
      </c>
      <c r="N111" s="127">
        <v>1</v>
      </c>
      <c r="O111" s="127">
        <v>1</v>
      </c>
      <c r="P111">
        <v>110</v>
      </c>
    </row>
    <row r="112" spans="1:16">
      <c r="A112" t="s">
        <v>405</v>
      </c>
      <c r="B112" t="s">
        <v>150</v>
      </c>
      <c r="C112" t="s">
        <v>287</v>
      </c>
      <c r="D112" t="s">
        <v>378</v>
      </c>
      <c r="E112" t="s">
        <v>296</v>
      </c>
      <c r="F112" t="s">
        <v>319</v>
      </c>
      <c r="G112" t="s">
        <v>300</v>
      </c>
      <c r="H112" t="s">
        <v>320</v>
      </c>
      <c r="J112" t="s">
        <v>293</v>
      </c>
      <c r="K112" t="s">
        <v>298</v>
      </c>
      <c r="L112" t="s">
        <v>321</v>
      </c>
      <c r="M112" t="s">
        <v>461</v>
      </c>
      <c r="N112" s="127">
        <v>1</v>
      </c>
      <c r="O112" s="127">
        <v>1</v>
      </c>
      <c r="P112">
        <v>111</v>
      </c>
    </row>
    <row r="113" spans="1:16">
      <c r="A113" t="s">
        <v>406</v>
      </c>
      <c r="B113" t="s">
        <v>235</v>
      </c>
      <c r="C113" t="s">
        <v>322</v>
      </c>
      <c r="D113" t="s">
        <v>407</v>
      </c>
      <c r="E113" t="s">
        <v>408</v>
      </c>
      <c r="F113" t="s">
        <v>408</v>
      </c>
      <c r="G113" t="s">
        <v>300</v>
      </c>
      <c r="H113" t="s">
        <v>310</v>
      </c>
      <c r="J113" t="s">
        <v>409</v>
      </c>
      <c r="K113" t="s">
        <v>311</v>
      </c>
      <c r="L113" t="s">
        <v>302</v>
      </c>
      <c r="M113" t="s">
        <v>302</v>
      </c>
      <c r="N113" s="127">
        <v>0</v>
      </c>
      <c r="O113" s="127">
        <v>0</v>
      </c>
      <c r="P113">
        <v>112</v>
      </c>
    </row>
    <row r="114" spans="1:16">
      <c r="A114" t="s">
        <v>12</v>
      </c>
      <c r="B114" t="s">
        <v>13</v>
      </c>
      <c r="C114" t="s">
        <v>307</v>
      </c>
      <c r="D114" t="s">
        <v>308</v>
      </c>
      <c r="E114" t="s">
        <v>154</v>
      </c>
      <c r="F114" t="s">
        <v>410</v>
      </c>
      <c r="G114" t="s">
        <v>371</v>
      </c>
      <c r="H114" t="s">
        <v>310</v>
      </c>
      <c r="J114" t="s">
        <v>293</v>
      </c>
      <c r="K114" t="s">
        <v>311</v>
      </c>
      <c r="L114" t="s">
        <v>295</v>
      </c>
      <c r="M114" t="s">
        <v>302</v>
      </c>
      <c r="N114" s="127">
        <v>1</v>
      </c>
      <c r="O114" s="127">
        <v>0</v>
      </c>
      <c r="P114">
        <v>113</v>
      </c>
    </row>
    <row r="115" spans="1:16">
      <c r="A115" t="s">
        <v>250</v>
      </c>
      <c r="B115" t="s">
        <v>251</v>
      </c>
      <c r="C115" t="s">
        <v>322</v>
      </c>
      <c r="D115" t="s">
        <v>323</v>
      </c>
      <c r="E115" t="s">
        <v>324</v>
      </c>
      <c r="F115" t="s">
        <v>325</v>
      </c>
      <c r="G115" t="s">
        <v>371</v>
      </c>
      <c r="H115" t="s">
        <v>320</v>
      </c>
      <c r="J115" t="s">
        <v>293</v>
      </c>
      <c r="K115" t="s">
        <v>311</v>
      </c>
      <c r="L115" t="s">
        <v>321</v>
      </c>
      <c r="M115" t="s">
        <v>302</v>
      </c>
      <c r="N115" s="127">
        <v>1</v>
      </c>
      <c r="O115" s="127">
        <v>0</v>
      </c>
      <c r="P115">
        <v>114</v>
      </c>
    </row>
    <row r="116" spans="1:16">
      <c r="A116" t="s">
        <v>411</v>
      </c>
      <c r="B116" t="s">
        <v>412</v>
      </c>
      <c r="C116" t="s">
        <v>287</v>
      </c>
      <c r="D116" t="s">
        <v>288</v>
      </c>
      <c r="E116" t="s">
        <v>393</v>
      </c>
      <c r="F116" t="s">
        <v>393</v>
      </c>
      <c r="G116" t="s">
        <v>371</v>
      </c>
      <c r="H116" t="s">
        <v>320</v>
      </c>
      <c r="I116" t="s">
        <v>281</v>
      </c>
      <c r="J116" t="s">
        <v>293</v>
      </c>
      <c r="K116" t="s">
        <v>298</v>
      </c>
      <c r="L116" t="s">
        <v>321</v>
      </c>
      <c r="M116" t="s">
        <v>461</v>
      </c>
      <c r="N116" s="127">
        <v>1</v>
      </c>
      <c r="O116" s="127">
        <v>1</v>
      </c>
      <c r="P116">
        <v>115</v>
      </c>
    </row>
    <row r="117" spans="1:16">
      <c r="A117" t="s">
        <v>245</v>
      </c>
      <c r="B117" t="s">
        <v>246</v>
      </c>
      <c r="C117" t="s">
        <v>287</v>
      </c>
      <c r="D117" t="s">
        <v>288</v>
      </c>
      <c r="E117" t="s">
        <v>289</v>
      </c>
      <c r="F117" t="s">
        <v>413</v>
      </c>
      <c r="G117" t="s">
        <v>371</v>
      </c>
      <c r="H117" t="s">
        <v>320</v>
      </c>
      <c r="I117" t="s">
        <v>281</v>
      </c>
      <c r="J117" t="s">
        <v>293</v>
      </c>
      <c r="K117" t="s">
        <v>294</v>
      </c>
      <c r="L117" t="s">
        <v>321</v>
      </c>
      <c r="M117" t="s">
        <v>461</v>
      </c>
      <c r="N117" s="127">
        <v>1</v>
      </c>
      <c r="O117" s="127">
        <v>1</v>
      </c>
      <c r="P117">
        <v>116</v>
      </c>
    </row>
    <row r="118" spans="1:16">
      <c r="A118" t="s">
        <v>22</v>
      </c>
      <c r="B118" t="s">
        <v>23</v>
      </c>
      <c r="C118" t="s">
        <v>287</v>
      </c>
      <c r="D118" t="s">
        <v>288</v>
      </c>
      <c r="E118" t="s">
        <v>327</v>
      </c>
      <c r="F118" t="s">
        <v>414</v>
      </c>
      <c r="G118" t="s">
        <v>371</v>
      </c>
      <c r="H118" t="s">
        <v>243</v>
      </c>
      <c r="J118" t="s">
        <v>293</v>
      </c>
      <c r="K118" t="s">
        <v>298</v>
      </c>
      <c r="L118" t="s">
        <v>295</v>
      </c>
      <c r="M118" t="s">
        <v>461</v>
      </c>
      <c r="N118" s="127">
        <v>1</v>
      </c>
      <c r="O118" s="127">
        <v>1</v>
      </c>
      <c r="P118">
        <v>117</v>
      </c>
    </row>
    <row r="119" spans="1:16">
      <c r="A119" t="s">
        <v>58</v>
      </c>
      <c r="B119" t="s">
        <v>59</v>
      </c>
      <c r="C119" t="s">
        <v>322</v>
      </c>
      <c r="D119" t="s">
        <v>323</v>
      </c>
      <c r="E119" t="s">
        <v>324</v>
      </c>
      <c r="F119" t="s">
        <v>325</v>
      </c>
      <c r="G119" t="s">
        <v>371</v>
      </c>
      <c r="H119" t="s">
        <v>320</v>
      </c>
      <c r="J119" t="s">
        <v>293</v>
      </c>
      <c r="K119" t="s">
        <v>311</v>
      </c>
      <c r="L119" t="s">
        <v>321</v>
      </c>
      <c r="M119" t="s">
        <v>302</v>
      </c>
      <c r="N119" s="127">
        <v>1</v>
      </c>
      <c r="O119" s="127">
        <v>0</v>
      </c>
      <c r="P119">
        <v>118</v>
      </c>
    </row>
    <row r="120" spans="1:16">
      <c r="A120" t="s">
        <v>18</v>
      </c>
      <c r="B120" t="s">
        <v>19</v>
      </c>
      <c r="C120" t="s">
        <v>287</v>
      </c>
      <c r="D120" t="s">
        <v>288</v>
      </c>
      <c r="E120" t="s">
        <v>363</v>
      </c>
      <c r="F120" t="s">
        <v>370</v>
      </c>
      <c r="G120" t="s">
        <v>371</v>
      </c>
      <c r="H120" t="s">
        <v>320</v>
      </c>
      <c r="J120" t="s">
        <v>293</v>
      </c>
      <c r="K120" t="s">
        <v>294</v>
      </c>
      <c r="L120" t="s">
        <v>321</v>
      </c>
      <c r="M120" t="s">
        <v>461</v>
      </c>
      <c r="N120" s="127">
        <v>1</v>
      </c>
      <c r="O120" s="127">
        <v>1</v>
      </c>
      <c r="P120">
        <v>119</v>
      </c>
    </row>
    <row r="121" spans="1:16">
      <c r="A121" t="s">
        <v>222</v>
      </c>
      <c r="B121" t="s">
        <v>223</v>
      </c>
      <c r="C121" t="s">
        <v>322</v>
      </c>
      <c r="D121" t="s">
        <v>323</v>
      </c>
      <c r="E121" t="s">
        <v>324</v>
      </c>
      <c r="F121" t="s">
        <v>325</v>
      </c>
      <c r="G121" t="s">
        <v>371</v>
      </c>
      <c r="H121" t="s">
        <v>320</v>
      </c>
      <c r="J121" t="s">
        <v>293</v>
      </c>
      <c r="K121" t="s">
        <v>311</v>
      </c>
      <c r="L121" t="s">
        <v>321</v>
      </c>
      <c r="M121" t="s">
        <v>302</v>
      </c>
      <c r="N121" s="127">
        <v>1</v>
      </c>
      <c r="O121" s="127">
        <v>0</v>
      </c>
      <c r="P121">
        <v>120</v>
      </c>
    </row>
    <row r="122" spans="1:16">
      <c r="A122" t="s">
        <v>40</v>
      </c>
      <c r="B122" t="s">
        <v>41</v>
      </c>
      <c r="C122" t="s">
        <v>287</v>
      </c>
      <c r="D122" t="s">
        <v>288</v>
      </c>
      <c r="E122" t="s">
        <v>393</v>
      </c>
      <c r="F122" t="s">
        <v>393</v>
      </c>
      <c r="G122" t="s">
        <v>371</v>
      </c>
      <c r="H122" t="s">
        <v>320</v>
      </c>
      <c r="I122" t="s">
        <v>281</v>
      </c>
      <c r="J122" t="s">
        <v>293</v>
      </c>
      <c r="K122" t="s">
        <v>298</v>
      </c>
      <c r="L122" t="s">
        <v>321</v>
      </c>
      <c r="M122" t="s">
        <v>461</v>
      </c>
      <c r="N122" s="127">
        <v>1</v>
      </c>
      <c r="O122" s="127">
        <v>1</v>
      </c>
      <c r="P122">
        <v>121</v>
      </c>
    </row>
    <row r="123" spans="1:16">
      <c r="A123" t="s">
        <v>227</v>
      </c>
      <c r="B123" t="s">
        <v>228</v>
      </c>
      <c r="C123" t="s">
        <v>287</v>
      </c>
      <c r="D123" t="s">
        <v>288</v>
      </c>
      <c r="E123" t="s">
        <v>296</v>
      </c>
      <c r="F123" t="s">
        <v>319</v>
      </c>
      <c r="G123" t="s">
        <v>371</v>
      </c>
      <c r="H123" t="s">
        <v>320</v>
      </c>
      <c r="J123" t="s">
        <v>293</v>
      </c>
      <c r="K123" t="s">
        <v>298</v>
      </c>
      <c r="L123" t="s">
        <v>321</v>
      </c>
      <c r="M123" t="s">
        <v>461</v>
      </c>
      <c r="N123" s="127">
        <v>1</v>
      </c>
      <c r="O123" s="127">
        <v>1</v>
      </c>
      <c r="P123">
        <v>122</v>
      </c>
    </row>
    <row r="124" spans="1:16">
      <c r="A124" t="s">
        <v>14</v>
      </c>
      <c r="B124" t="s">
        <v>15</v>
      </c>
      <c r="C124" t="s">
        <v>287</v>
      </c>
      <c r="D124" t="s">
        <v>288</v>
      </c>
      <c r="E124" t="s">
        <v>296</v>
      </c>
      <c r="F124" t="s">
        <v>332</v>
      </c>
      <c r="G124" t="s">
        <v>371</v>
      </c>
      <c r="H124" t="s">
        <v>333</v>
      </c>
      <c r="J124" t="s">
        <v>293</v>
      </c>
      <c r="K124" t="s">
        <v>298</v>
      </c>
      <c r="L124" t="s">
        <v>321</v>
      </c>
      <c r="M124" t="s">
        <v>461</v>
      </c>
      <c r="N124" s="127">
        <v>1</v>
      </c>
      <c r="O124" s="127">
        <v>1</v>
      </c>
      <c r="P124">
        <v>123</v>
      </c>
    </row>
    <row r="125" spans="1:16">
      <c r="A125" t="s">
        <v>147</v>
      </c>
      <c r="B125" t="s">
        <v>148</v>
      </c>
      <c r="C125" t="s">
        <v>287</v>
      </c>
      <c r="D125" t="s">
        <v>288</v>
      </c>
      <c r="E125" t="s">
        <v>296</v>
      </c>
      <c r="F125" t="s">
        <v>403</v>
      </c>
      <c r="G125" t="s">
        <v>371</v>
      </c>
      <c r="H125" t="s">
        <v>320</v>
      </c>
      <c r="J125" t="s">
        <v>293</v>
      </c>
      <c r="K125" t="s">
        <v>298</v>
      </c>
      <c r="L125" t="s">
        <v>321</v>
      </c>
      <c r="M125" t="s">
        <v>461</v>
      </c>
      <c r="N125" s="127">
        <v>1</v>
      </c>
      <c r="O125" s="127">
        <v>1</v>
      </c>
      <c r="P125">
        <v>124</v>
      </c>
    </row>
    <row r="126" spans="1:16">
      <c r="A126" t="s">
        <v>10</v>
      </c>
      <c r="B126" t="s">
        <v>11</v>
      </c>
      <c r="C126" t="s">
        <v>287</v>
      </c>
      <c r="D126" t="s">
        <v>288</v>
      </c>
      <c r="E126" t="s">
        <v>327</v>
      </c>
      <c r="F126" t="s">
        <v>415</v>
      </c>
      <c r="G126" t="s">
        <v>371</v>
      </c>
      <c r="H126" t="s">
        <v>416</v>
      </c>
      <c r="J126" t="s">
        <v>293</v>
      </c>
      <c r="K126" t="s">
        <v>298</v>
      </c>
      <c r="L126" t="s">
        <v>295</v>
      </c>
      <c r="M126" t="s">
        <v>461</v>
      </c>
      <c r="N126" s="127">
        <v>1</v>
      </c>
      <c r="O126" s="127">
        <v>1</v>
      </c>
      <c r="P126">
        <v>125</v>
      </c>
    </row>
    <row r="127" spans="1:16">
      <c r="A127" t="s">
        <v>417</v>
      </c>
      <c r="B127" t="s">
        <v>418</v>
      </c>
      <c r="C127" t="s">
        <v>287</v>
      </c>
      <c r="D127" t="s">
        <v>288</v>
      </c>
      <c r="E127" t="s">
        <v>393</v>
      </c>
      <c r="F127" t="s">
        <v>393</v>
      </c>
      <c r="G127" t="s">
        <v>371</v>
      </c>
      <c r="H127" t="s">
        <v>320</v>
      </c>
      <c r="I127" t="s">
        <v>281</v>
      </c>
      <c r="J127" t="s">
        <v>293</v>
      </c>
      <c r="K127" t="s">
        <v>298</v>
      </c>
      <c r="L127" t="s">
        <v>321</v>
      </c>
      <c r="M127" t="s">
        <v>461</v>
      </c>
      <c r="N127" s="127">
        <v>1</v>
      </c>
      <c r="O127" s="127">
        <v>1</v>
      </c>
      <c r="P127">
        <v>126</v>
      </c>
    </row>
    <row r="128" spans="1:16">
      <c r="A128" t="s">
        <v>121</v>
      </c>
      <c r="B128" t="s">
        <v>231</v>
      </c>
      <c r="C128" t="s">
        <v>287</v>
      </c>
      <c r="D128" t="s">
        <v>288</v>
      </c>
      <c r="E128" t="s">
        <v>289</v>
      </c>
      <c r="F128" t="s">
        <v>413</v>
      </c>
      <c r="G128" t="s">
        <v>371</v>
      </c>
      <c r="H128" t="s">
        <v>320</v>
      </c>
      <c r="I128" t="s">
        <v>281</v>
      </c>
      <c r="J128" t="s">
        <v>293</v>
      </c>
      <c r="K128" t="s">
        <v>294</v>
      </c>
      <c r="L128" t="s">
        <v>321</v>
      </c>
      <c r="M128" t="s">
        <v>461</v>
      </c>
      <c r="N128" s="127">
        <v>1</v>
      </c>
      <c r="O128" s="127">
        <v>1</v>
      </c>
      <c r="P128">
        <v>127</v>
      </c>
    </row>
    <row r="129" spans="1:16">
      <c r="A129" t="s">
        <v>144</v>
      </c>
      <c r="B129" t="s">
        <v>145</v>
      </c>
      <c r="C129" t="s">
        <v>287</v>
      </c>
      <c r="D129" t="s">
        <v>288</v>
      </c>
      <c r="E129" t="s">
        <v>419</v>
      </c>
      <c r="F129" t="s">
        <v>419</v>
      </c>
      <c r="G129" t="s">
        <v>371</v>
      </c>
      <c r="H129" t="s">
        <v>320</v>
      </c>
      <c r="J129" t="s">
        <v>293</v>
      </c>
      <c r="K129" t="s">
        <v>298</v>
      </c>
      <c r="L129" t="s">
        <v>321</v>
      </c>
      <c r="M129" t="s">
        <v>461</v>
      </c>
      <c r="N129" s="127">
        <v>1</v>
      </c>
      <c r="O129" s="127">
        <v>1</v>
      </c>
      <c r="P129">
        <v>128</v>
      </c>
    </row>
    <row r="130" spans="1:16">
      <c r="A130" t="s">
        <v>155</v>
      </c>
      <c r="B130" t="s">
        <v>68</v>
      </c>
      <c r="C130" t="s">
        <v>287</v>
      </c>
      <c r="D130" t="s">
        <v>288</v>
      </c>
      <c r="E130" t="s">
        <v>156</v>
      </c>
      <c r="F130" t="s">
        <v>156</v>
      </c>
      <c r="G130" t="s">
        <v>371</v>
      </c>
      <c r="H130" t="s">
        <v>320</v>
      </c>
      <c r="I130" t="s">
        <v>281</v>
      </c>
      <c r="J130" t="s">
        <v>293</v>
      </c>
      <c r="K130" t="s">
        <v>298</v>
      </c>
      <c r="L130" t="s">
        <v>321</v>
      </c>
      <c r="M130" t="s">
        <v>461</v>
      </c>
      <c r="N130" s="127">
        <v>1</v>
      </c>
      <c r="O130" s="127">
        <v>1</v>
      </c>
      <c r="P130">
        <v>129</v>
      </c>
    </row>
    <row r="131" spans="1:16">
      <c r="A131" t="s">
        <v>44</v>
      </c>
      <c r="B131" t="s">
        <v>45</v>
      </c>
      <c r="C131" t="s">
        <v>287</v>
      </c>
      <c r="D131" t="s">
        <v>288</v>
      </c>
      <c r="E131" t="s">
        <v>317</v>
      </c>
      <c r="F131" t="s">
        <v>318</v>
      </c>
      <c r="G131" t="s">
        <v>371</v>
      </c>
      <c r="H131" t="s">
        <v>320</v>
      </c>
      <c r="I131" t="s">
        <v>281</v>
      </c>
      <c r="J131" t="s">
        <v>293</v>
      </c>
      <c r="K131" t="s">
        <v>298</v>
      </c>
      <c r="L131" t="s">
        <v>321</v>
      </c>
      <c r="M131" t="s">
        <v>461</v>
      </c>
      <c r="N131" s="127">
        <v>1</v>
      </c>
      <c r="O131" s="127">
        <v>1</v>
      </c>
      <c r="P131">
        <v>130</v>
      </c>
    </row>
    <row r="132" spans="1:16">
      <c r="A132" t="s">
        <v>142</v>
      </c>
      <c r="B132" t="s">
        <v>143</v>
      </c>
      <c r="C132" t="s">
        <v>287</v>
      </c>
      <c r="D132" t="s">
        <v>288</v>
      </c>
      <c r="E132" t="s">
        <v>420</v>
      </c>
      <c r="F132" t="s">
        <v>420</v>
      </c>
      <c r="G132" t="s">
        <v>371</v>
      </c>
      <c r="H132" t="s">
        <v>320</v>
      </c>
      <c r="J132" t="s">
        <v>293</v>
      </c>
      <c r="K132" t="s">
        <v>298</v>
      </c>
      <c r="L132" t="s">
        <v>321</v>
      </c>
      <c r="M132" t="s">
        <v>461</v>
      </c>
      <c r="N132" s="127">
        <v>1</v>
      </c>
      <c r="O132" s="127">
        <v>1</v>
      </c>
      <c r="P132">
        <v>131</v>
      </c>
    </row>
    <row r="133" spans="1:16">
      <c r="A133" t="s">
        <v>421</v>
      </c>
      <c r="B133" t="s">
        <v>422</v>
      </c>
      <c r="C133" t="s">
        <v>287</v>
      </c>
      <c r="D133" t="s">
        <v>288</v>
      </c>
      <c r="E133" t="s">
        <v>156</v>
      </c>
      <c r="F133" t="s">
        <v>423</v>
      </c>
      <c r="G133" t="s">
        <v>371</v>
      </c>
      <c r="H133" t="s">
        <v>320</v>
      </c>
      <c r="I133" t="s">
        <v>281</v>
      </c>
      <c r="J133" t="s">
        <v>293</v>
      </c>
      <c r="K133" t="s">
        <v>294</v>
      </c>
      <c r="L133" t="s">
        <v>321</v>
      </c>
      <c r="M133" t="s">
        <v>461</v>
      </c>
      <c r="N133" s="127">
        <v>1</v>
      </c>
      <c r="O133" s="127">
        <v>1</v>
      </c>
      <c r="P133">
        <v>132</v>
      </c>
    </row>
    <row r="134" spans="1:16">
      <c r="A134" t="s">
        <v>424</v>
      </c>
      <c r="B134" t="s">
        <v>424</v>
      </c>
      <c r="C134" t="s">
        <v>307</v>
      </c>
      <c r="D134" t="s">
        <v>425</v>
      </c>
      <c r="E134" t="s">
        <v>424</v>
      </c>
      <c r="F134" t="s">
        <v>426</v>
      </c>
      <c r="G134" t="s">
        <v>300</v>
      </c>
      <c r="H134" t="s">
        <v>310</v>
      </c>
      <c r="J134" t="s">
        <v>427</v>
      </c>
      <c r="K134" t="s">
        <v>311</v>
      </c>
      <c r="L134" t="s">
        <v>302</v>
      </c>
      <c r="M134" t="s">
        <v>302</v>
      </c>
      <c r="N134" s="127">
        <v>0</v>
      </c>
      <c r="O134" s="127">
        <v>0</v>
      </c>
      <c r="P134">
        <v>133</v>
      </c>
    </row>
    <row r="135" spans="1:16">
      <c r="A135" t="s">
        <v>428</v>
      </c>
      <c r="B135" t="s">
        <v>428</v>
      </c>
      <c r="C135" t="s">
        <v>322</v>
      </c>
      <c r="D135" t="s">
        <v>407</v>
      </c>
      <c r="E135" t="s">
        <v>428</v>
      </c>
      <c r="F135" t="s">
        <v>428</v>
      </c>
      <c r="G135" t="s">
        <v>300</v>
      </c>
      <c r="H135" t="s">
        <v>310</v>
      </c>
      <c r="J135" t="s">
        <v>427</v>
      </c>
      <c r="K135" t="s">
        <v>311</v>
      </c>
      <c r="L135" t="s">
        <v>302</v>
      </c>
      <c r="M135" t="s">
        <v>302</v>
      </c>
      <c r="N135" s="127">
        <v>0</v>
      </c>
      <c r="O135" s="127">
        <v>0</v>
      </c>
      <c r="P135">
        <v>134</v>
      </c>
    </row>
    <row r="136" spans="1:16">
      <c r="A136" t="s">
        <v>429</v>
      </c>
      <c r="B136" t="s">
        <v>429</v>
      </c>
      <c r="C136" t="s">
        <v>322</v>
      </c>
      <c r="D136" t="s">
        <v>407</v>
      </c>
      <c r="E136" t="s">
        <v>429</v>
      </c>
      <c r="F136" t="s">
        <v>429</v>
      </c>
      <c r="G136" t="s">
        <v>300</v>
      </c>
      <c r="H136" t="s">
        <v>310</v>
      </c>
      <c r="J136" t="s">
        <v>427</v>
      </c>
      <c r="K136" t="s">
        <v>311</v>
      </c>
      <c r="L136" t="s">
        <v>302</v>
      </c>
      <c r="M136" t="s">
        <v>302</v>
      </c>
      <c r="N136" s="127">
        <v>0</v>
      </c>
      <c r="O136" s="127">
        <v>0</v>
      </c>
      <c r="P136">
        <v>135</v>
      </c>
    </row>
    <row r="137" spans="1:16">
      <c r="A137" t="s">
        <v>408</v>
      </c>
      <c r="B137" t="s">
        <v>408</v>
      </c>
      <c r="C137" t="s">
        <v>322</v>
      </c>
      <c r="D137" t="s">
        <v>407</v>
      </c>
      <c r="E137" t="s">
        <v>408</v>
      </c>
      <c r="F137" t="s">
        <v>408</v>
      </c>
      <c r="G137" t="s">
        <v>300</v>
      </c>
      <c r="H137" t="s">
        <v>310</v>
      </c>
      <c r="J137" t="s">
        <v>427</v>
      </c>
      <c r="K137" t="s">
        <v>311</v>
      </c>
      <c r="L137" t="s">
        <v>302</v>
      </c>
      <c r="M137" t="s">
        <v>302</v>
      </c>
      <c r="N137" s="127">
        <v>0</v>
      </c>
      <c r="O137" s="127">
        <v>0</v>
      </c>
      <c r="P137">
        <v>136</v>
      </c>
    </row>
    <row r="138" spans="1:16">
      <c r="A138" t="s">
        <v>430</v>
      </c>
      <c r="B138" t="s">
        <v>252</v>
      </c>
      <c r="C138" t="s">
        <v>322</v>
      </c>
      <c r="D138" t="s">
        <v>407</v>
      </c>
      <c r="E138" t="s">
        <v>408</v>
      </c>
      <c r="F138" t="s">
        <v>408</v>
      </c>
      <c r="G138" t="s">
        <v>300</v>
      </c>
      <c r="H138" t="s">
        <v>310</v>
      </c>
      <c r="J138" t="s">
        <v>293</v>
      </c>
      <c r="K138" t="s">
        <v>311</v>
      </c>
      <c r="L138" t="s">
        <v>302</v>
      </c>
      <c r="M138" t="s">
        <v>302</v>
      </c>
      <c r="N138" s="127">
        <v>0</v>
      </c>
      <c r="O138" s="127">
        <v>0</v>
      </c>
      <c r="P138">
        <v>137</v>
      </c>
    </row>
    <row r="139" spans="1:16">
      <c r="A139" t="s">
        <v>431</v>
      </c>
      <c r="B139" t="s">
        <v>431</v>
      </c>
      <c r="C139" t="s">
        <v>322</v>
      </c>
      <c r="D139" t="s">
        <v>407</v>
      </c>
      <c r="E139" t="s">
        <v>408</v>
      </c>
      <c r="F139" t="s">
        <v>408</v>
      </c>
      <c r="G139" t="s">
        <v>300</v>
      </c>
      <c r="H139" t="s">
        <v>310</v>
      </c>
      <c r="J139" t="s">
        <v>409</v>
      </c>
      <c r="K139" t="s">
        <v>311</v>
      </c>
      <c r="L139" t="s">
        <v>302</v>
      </c>
      <c r="M139" t="s">
        <v>302</v>
      </c>
      <c r="N139" s="127">
        <v>0</v>
      </c>
      <c r="O139" s="127">
        <v>0</v>
      </c>
      <c r="P139">
        <v>138</v>
      </c>
    </row>
    <row r="140" spans="1:16">
      <c r="A140" t="s">
        <v>432</v>
      </c>
      <c r="B140" t="s">
        <v>432</v>
      </c>
      <c r="C140" t="s">
        <v>322</v>
      </c>
      <c r="D140" t="s">
        <v>407</v>
      </c>
      <c r="E140" t="s">
        <v>408</v>
      </c>
      <c r="F140" t="s">
        <v>408</v>
      </c>
      <c r="G140" t="s">
        <v>300</v>
      </c>
      <c r="H140" t="s">
        <v>310</v>
      </c>
      <c r="J140" t="s">
        <v>293</v>
      </c>
      <c r="K140" t="s">
        <v>311</v>
      </c>
      <c r="L140" t="s">
        <v>302</v>
      </c>
      <c r="M140" t="s">
        <v>302</v>
      </c>
      <c r="N140" s="127">
        <v>0</v>
      </c>
      <c r="O140" s="127">
        <v>0</v>
      </c>
      <c r="P140">
        <v>139</v>
      </c>
    </row>
    <row r="141" spans="1:16">
      <c r="A141" t="s">
        <v>433</v>
      </c>
      <c r="B141" t="s">
        <v>433</v>
      </c>
      <c r="C141" t="s">
        <v>322</v>
      </c>
      <c r="D141" t="s">
        <v>407</v>
      </c>
      <c r="E141" t="s">
        <v>408</v>
      </c>
      <c r="F141" t="s">
        <v>408</v>
      </c>
      <c r="G141" t="s">
        <v>300</v>
      </c>
      <c r="H141" t="s">
        <v>310</v>
      </c>
      <c r="J141" t="s">
        <v>409</v>
      </c>
      <c r="K141" t="s">
        <v>311</v>
      </c>
      <c r="L141" t="s">
        <v>302</v>
      </c>
      <c r="M141" t="s">
        <v>302</v>
      </c>
      <c r="N141" s="127">
        <v>0</v>
      </c>
      <c r="O141" s="127">
        <v>0</v>
      </c>
      <c r="P141">
        <v>140</v>
      </c>
    </row>
    <row r="142" spans="1:16">
      <c r="A142" t="s">
        <v>434</v>
      </c>
      <c r="B142" t="s">
        <v>434</v>
      </c>
      <c r="C142" t="s">
        <v>322</v>
      </c>
      <c r="D142" t="s">
        <v>407</v>
      </c>
      <c r="E142" t="s">
        <v>435</v>
      </c>
      <c r="F142" t="s">
        <v>435</v>
      </c>
      <c r="G142" t="s">
        <v>300</v>
      </c>
      <c r="H142" t="s">
        <v>310</v>
      </c>
      <c r="J142" t="s">
        <v>293</v>
      </c>
      <c r="K142" t="s">
        <v>311</v>
      </c>
      <c r="L142" t="s">
        <v>302</v>
      </c>
      <c r="M142" t="s">
        <v>302</v>
      </c>
      <c r="N142" s="127">
        <v>0</v>
      </c>
      <c r="O142" s="127">
        <v>0</v>
      </c>
      <c r="P142">
        <v>141</v>
      </c>
    </row>
    <row r="143" spans="1:16">
      <c r="A143" t="s">
        <v>436</v>
      </c>
      <c r="B143" t="s">
        <v>436</v>
      </c>
      <c r="C143" t="s">
        <v>322</v>
      </c>
      <c r="D143" t="s">
        <v>407</v>
      </c>
      <c r="E143" t="s">
        <v>435</v>
      </c>
      <c r="F143" t="s">
        <v>435</v>
      </c>
      <c r="G143" t="s">
        <v>371</v>
      </c>
      <c r="H143" t="s">
        <v>310</v>
      </c>
      <c r="J143" t="s">
        <v>293</v>
      </c>
      <c r="K143" t="s">
        <v>311</v>
      </c>
      <c r="L143" t="s">
        <v>295</v>
      </c>
      <c r="M143" t="s">
        <v>302</v>
      </c>
      <c r="N143" s="127">
        <v>1</v>
      </c>
      <c r="O143" s="127">
        <v>0</v>
      </c>
      <c r="P143">
        <v>142</v>
      </c>
    </row>
    <row r="144" spans="1:16">
      <c r="A144" t="s">
        <v>437</v>
      </c>
      <c r="B144" t="s">
        <v>433</v>
      </c>
      <c r="C144" t="s">
        <v>322</v>
      </c>
      <c r="D144" t="s">
        <v>407</v>
      </c>
      <c r="E144" t="s">
        <v>408</v>
      </c>
      <c r="F144" t="s">
        <v>408</v>
      </c>
      <c r="G144" t="s">
        <v>300</v>
      </c>
      <c r="H144" t="s">
        <v>310</v>
      </c>
      <c r="J144" t="s">
        <v>409</v>
      </c>
      <c r="K144" t="s">
        <v>311</v>
      </c>
      <c r="L144" t="s">
        <v>302</v>
      </c>
      <c r="M144" t="s">
        <v>302</v>
      </c>
      <c r="N144" s="127">
        <v>0</v>
      </c>
      <c r="O144" s="127">
        <v>0</v>
      </c>
      <c r="P144">
        <v>143</v>
      </c>
    </row>
    <row r="145" spans="1:16">
      <c r="A145" t="s">
        <v>110</v>
      </c>
      <c r="B145" t="s">
        <v>110</v>
      </c>
      <c r="C145" t="s">
        <v>287</v>
      </c>
      <c r="D145" t="s">
        <v>378</v>
      </c>
      <c r="E145" t="s">
        <v>296</v>
      </c>
      <c r="F145" t="s">
        <v>438</v>
      </c>
      <c r="G145" t="s">
        <v>300</v>
      </c>
      <c r="H145" t="s">
        <v>320</v>
      </c>
      <c r="J145" t="s">
        <v>293</v>
      </c>
      <c r="K145" t="s">
        <v>298</v>
      </c>
      <c r="L145" t="s">
        <v>321</v>
      </c>
      <c r="M145" t="s">
        <v>461</v>
      </c>
      <c r="N145" s="127">
        <v>1</v>
      </c>
      <c r="O145" s="127">
        <v>1</v>
      </c>
      <c r="P145">
        <v>144</v>
      </c>
    </row>
    <row r="146" spans="1:16">
      <c r="A146" t="s">
        <v>439</v>
      </c>
      <c r="B146" t="s">
        <v>110</v>
      </c>
      <c r="C146" t="s">
        <v>287</v>
      </c>
      <c r="D146" t="s">
        <v>378</v>
      </c>
      <c r="E146" t="s">
        <v>296</v>
      </c>
      <c r="F146" t="s">
        <v>438</v>
      </c>
      <c r="G146" t="s">
        <v>300</v>
      </c>
      <c r="H146" t="s">
        <v>320</v>
      </c>
      <c r="J146" t="s">
        <v>293</v>
      </c>
      <c r="K146" t="s">
        <v>298</v>
      </c>
      <c r="L146" t="s">
        <v>321</v>
      </c>
      <c r="M146" t="s">
        <v>461</v>
      </c>
      <c r="N146" s="127">
        <v>1</v>
      </c>
      <c r="O146" s="127">
        <v>1</v>
      </c>
      <c r="P146">
        <v>145</v>
      </c>
    </row>
    <row r="147" spans="1:16">
      <c r="A147" t="s">
        <v>440</v>
      </c>
      <c r="B147" t="s">
        <v>440</v>
      </c>
      <c r="C147" t="s">
        <v>322</v>
      </c>
      <c r="D147" t="s">
        <v>407</v>
      </c>
      <c r="E147" t="s">
        <v>435</v>
      </c>
      <c r="F147" t="s">
        <v>435</v>
      </c>
      <c r="G147" t="s">
        <v>300</v>
      </c>
      <c r="H147" t="s">
        <v>310</v>
      </c>
      <c r="J147" t="s">
        <v>293</v>
      </c>
      <c r="K147" t="s">
        <v>311</v>
      </c>
      <c r="L147" t="s">
        <v>302</v>
      </c>
      <c r="M147" t="s">
        <v>302</v>
      </c>
      <c r="N147" s="127">
        <v>0</v>
      </c>
      <c r="O147" s="127">
        <v>0</v>
      </c>
      <c r="P147">
        <v>146</v>
      </c>
    </row>
    <row r="148" spans="1:16">
      <c r="A148" t="s">
        <v>255</v>
      </c>
      <c r="B148" t="s">
        <v>255</v>
      </c>
      <c r="C148" t="s">
        <v>322</v>
      </c>
      <c r="D148" t="s">
        <v>407</v>
      </c>
      <c r="E148" t="s">
        <v>408</v>
      </c>
      <c r="F148" t="s">
        <v>408</v>
      </c>
      <c r="G148" t="s">
        <v>291</v>
      </c>
      <c r="H148" t="s">
        <v>310</v>
      </c>
      <c r="J148" t="s">
        <v>293</v>
      </c>
      <c r="K148" t="s">
        <v>311</v>
      </c>
      <c r="L148" t="s">
        <v>295</v>
      </c>
      <c r="M148" t="s">
        <v>302</v>
      </c>
      <c r="N148" s="127">
        <v>1</v>
      </c>
      <c r="O148" s="127">
        <v>0</v>
      </c>
      <c r="P148">
        <v>147</v>
      </c>
    </row>
    <row r="149" spans="1:16">
      <c r="A149" t="s">
        <v>253</v>
      </c>
      <c r="B149" t="s">
        <v>253</v>
      </c>
      <c r="C149" t="s">
        <v>322</v>
      </c>
      <c r="D149" t="s">
        <v>407</v>
      </c>
      <c r="E149" t="s">
        <v>408</v>
      </c>
      <c r="F149" t="s">
        <v>408</v>
      </c>
      <c r="G149" t="s">
        <v>371</v>
      </c>
      <c r="H149" t="s">
        <v>310</v>
      </c>
      <c r="J149" t="s">
        <v>293</v>
      </c>
      <c r="K149" t="s">
        <v>311</v>
      </c>
      <c r="L149" t="s">
        <v>295</v>
      </c>
      <c r="M149" t="s">
        <v>302</v>
      </c>
      <c r="N149" s="127">
        <v>1</v>
      </c>
      <c r="O149" s="127">
        <v>0</v>
      </c>
      <c r="P149">
        <v>148</v>
      </c>
    </row>
    <row r="150" spans="1:16">
      <c r="A150" t="s">
        <v>235</v>
      </c>
      <c r="B150" t="s">
        <v>235</v>
      </c>
      <c r="C150" t="s">
        <v>322</v>
      </c>
      <c r="D150" t="s">
        <v>407</v>
      </c>
      <c r="E150" t="s">
        <v>408</v>
      </c>
      <c r="F150" t="s">
        <v>408</v>
      </c>
      <c r="G150" t="s">
        <v>300</v>
      </c>
      <c r="H150" t="s">
        <v>310</v>
      </c>
      <c r="J150" t="s">
        <v>409</v>
      </c>
      <c r="K150" t="s">
        <v>311</v>
      </c>
      <c r="L150" t="s">
        <v>302</v>
      </c>
      <c r="M150" t="s">
        <v>302</v>
      </c>
      <c r="N150" s="127">
        <v>0</v>
      </c>
      <c r="O150" s="127">
        <v>0</v>
      </c>
      <c r="P150">
        <v>149</v>
      </c>
    </row>
    <row r="151" spans="1:16">
      <c r="A151" t="s">
        <v>236</v>
      </c>
      <c r="B151" t="s">
        <v>236</v>
      </c>
      <c r="C151" t="s">
        <v>322</v>
      </c>
      <c r="D151" t="s">
        <v>407</v>
      </c>
      <c r="E151" t="s">
        <v>408</v>
      </c>
      <c r="F151" t="s">
        <v>408</v>
      </c>
      <c r="G151" t="s">
        <v>441</v>
      </c>
      <c r="H151" t="s">
        <v>310</v>
      </c>
      <c r="J151" t="s">
        <v>409</v>
      </c>
      <c r="K151" t="s">
        <v>311</v>
      </c>
      <c r="L151" t="s">
        <v>295</v>
      </c>
      <c r="M151" t="s">
        <v>302</v>
      </c>
      <c r="N151" s="127">
        <v>1</v>
      </c>
      <c r="O151" s="127">
        <v>0</v>
      </c>
      <c r="P151">
        <v>150</v>
      </c>
    </row>
    <row r="152" spans="1:16">
      <c r="A152" t="s">
        <v>442</v>
      </c>
      <c r="B152" t="s">
        <v>442</v>
      </c>
      <c r="C152" t="s">
        <v>322</v>
      </c>
      <c r="D152" t="s">
        <v>407</v>
      </c>
      <c r="E152" t="s">
        <v>408</v>
      </c>
      <c r="F152" t="s">
        <v>408</v>
      </c>
      <c r="G152" t="s">
        <v>371</v>
      </c>
      <c r="H152" t="s">
        <v>310</v>
      </c>
      <c r="J152" t="s">
        <v>409</v>
      </c>
      <c r="K152" t="s">
        <v>311</v>
      </c>
      <c r="L152" t="s">
        <v>295</v>
      </c>
      <c r="M152" t="s">
        <v>302</v>
      </c>
      <c r="N152" s="127">
        <v>1</v>
      </c>
      <c r="O152" s="127">
        <v>0</v>
      </c>
      <c r="P152">
        <v>151</v>
      </c>
    </row>
    <row r="153" spans="1:16">
      <c r="A153" t="s">
        <v>254</v>
      </c>
      <c r="B153" t="s">
        <v>254</v>
      </c>
      <c r="C153" t="s">
        <v>322</v>
      </c>
      <c r="D153" t="s">
        <v>407</v>
      </c>
      <c r="E153" t="s">
        <v>408</v>
      </c>
      <c r="F153" t="s">
        <v>408</v>
      </c>
      <c r="G153" t="s">
        <v>300</v>
      </c>
      <c r="H153" t="s">
        <v>310</v>
      </c>
      <c r="J153" t="s">
        <v>409</v>
      </c>
      <c r="K153" t="s">
        <v>311</v>
      </c>
      <c r="L153" t="s">
        <v>302</v>
      </c>
      <c r="M153" t="s">
        <v>302</v>
      </c>
      <c r="N153" s="127">
        <v>0</v>
      </c>
      <c r="O153" s="127">
        <v>0</v>
      </c>
      <c r="P153">
        <v>152</v>
      </c>
    </row>
    <row r="154" spans="1:16">
      <c r="A154" t="s">
        <v>443</v>
      </c>
      <c r="B154" t="s">
        <v>255</v>
      </c>
      <c r="C154" t="s">
        <v>322</v>
      </c>
      <c r="D154" t="s">
        <v>407</v>
      </c>
      <c r="E154" t="s">
        <v>408</v>
      </c>
      <c r="F154" t="s">
        <v>408</v>
      </c>
      <c r="G154" t="s">
        <v>291</v>
      </c>
      <c r="H154" t="s">
        <v>310</v>
      </c>
      <c r="J154" t="s">
        <v>293</v>
      </c>
      <c r="K154" t="s">
        <v>311</v>
      </c>
      <c r="L154" t="s">
        <v>295</v>
      </c>
      <c r="M154" t="s">
        <v>302</v>
      </c>
      <c r="N154" s="127">
        <v>1</v>
      </c>
      <c r="O154" s="127">
        <v>0</v>
      </c>
      <c r="P154">
        <v>153</v>
      </c>
    </row>
    <row r="155" spans="1:16">
      <c r="A155" t="s">
        <v>218</v>
      </c>
      <c r="B155" t="s">
        <v>218</v>
      </c>
      <c r="C155" t="s">
        <v>287</v>
      </c>
      <c r="D155" t="s">
        <v>378</v>
      </c>
      <c r="E155" t="s">
        <v>296</v>
      </c>
      <c r="F155" t="s">
        <v>332</v>
      </c>
      <c r="G155" t="s">
        <v>300</v>
      </c>
      <c r="H155" t="s">
        <v>333</v>
      </c>
      <c r="J155" t="s">
        <v>293</v>
      </c>
      <c r="K155" t="s">
        <v>298</v>
      </c>
      <c r="L155" t="s">
        <v>321</v>
      </c>
      <c r="M155" t="s">
        <v>461</v>
      </c>
      <c r="N155" s="127">
        <v>1</v>
      </c>
      <c r="O155" s="127">
        <v>1</v>
      </c>
      <c r="P155">
        <v>154</v>
      </c>
    </row>
    <row r="156" spans="1:16">
      <c r="A156" t="s">
        <v>444</v>
      </c>
      <c r="B156" t="s">
        <v>218</v>
      </c>
      <c r="C156" t="s">
        <v>287</v>
      </c>
      <c r="D156" t="s">
        <v>378</v>
      </c>
      <c r="E156" t="s">
        <v>296</v>
      </c>
      <c r="F156" t="s">
        <v>332</v>
      </c>
      <c r="G156" t="s">
        <v>300</v>
      </c>
      <c r="H156" t="s">
        <v>333</v>
      </c>
      <c r="J156" t="s">
        <v>293</v>
      </c>
      <c r="K156" t="s">
        <v>298</v>
      </c>
      <c r="L156" t="s">
        <v>321</v>
      </c>
      <c r="M156" t="s">
        <v>461</v>
      </c>
      <c r="N156" s="127">
        <v>1</v>
      </c>
      <c r="O156" s="127">
        <v>1</v>
      </c>
      <c r="P156">
        <v>155</v>
      </c>
    </row>
    <row r="157" spans="1:16">
      <c r="A157" t="s">
        <v>232</v>
      </c>
      <c r="B157" t="s">
        <v>232</v>
      </c>
      <c r="C157" t="s">
        <v>287</v>
      </c>
      <c r="D157" t="s">
        <v>378</v>
      </c>
      <c r="E157" t="s">
        <v>296</v>
      </c>
      <c r="F157" t="s">
        <v>332</v>
      </c>
      <c r="G157" t="s">
        <v>300</v>
      </c>
      <c r="H157" t="s">
        <v>239</v>
      </c>
      <c r="J157" t="s">
        <v>293</v>
      </c>
      <c r="K157" t="s">
        <v>298</v>
      </c>
      <c r="L157" t="s">
        <v>321</v>
      </c>
      <c r="M157" t="s">
        <v>461</v>
      </c>
      <c r="N157" s="127">
        <v>1</v>
      </c>
      <c r="O157" s="127">
        <v>1</v>
      </c>
      <c r="P157">
        <v>156</v>
      </c>
    </row>
    <row r="158" spans="1:16">
      <c r="A158" t="s">
        <v>445</v>
      </c>
      <c r="B158" t="s">
        <v>232</v>
      </c>
      <c r="C158" t="s">
        <v>287</v>
      </c>
      <c r="D158" t="s">
        <v>378</v>
      </c>
      <c r="E158" t="s">
        <v>296</v>
      </c>
      <c r="F158" t="s">
        <v>332</v>
      </c>
      <c r="G158" t="s">
        <v>300</v>
      </c>
      <c r="H158" t="s">
        <v>239</v>
      </c>
      <c r="J158" t="s">
        <v>293</v>
      </c>
      <c r="K158" t="s">
        <v>298</v>
      </c>
      <c r="L158" t="s">
        <v>321</v>
      </c>
      <c r="M158" t="s">
        <v>461</v>
      </c>
      <c r="N158" s="127">
        <v>1</v>
      </c>
      <c r="O158" s="127">
        <v>1</v>
      </c>
      <c r="P158">
        <v>157</v>
      </c>
    </row>
    <row r="159" spans="1:16">
      <c r="A159" t="s">
        <v>446</v>
      </c>
      <c r="B159" t="s">
        <v>446</v>
      </c>
      <c r="C159" t="s">
        <v>322</v>
      </c>
      <c r="D159" t="s">
        <v>407</v>
      </c>
      <c r="E159" t="s">
        <v>408</v>
      </c>
      <c r="F159" t="s">
        <v>408</v>
      </c>
      <c r="G159" t="s">
        <v>300</v>
      </c>
      <c r="H159" t="s">
        <v>310</v>
      </c>
      <c r="J159" t="s">
        <v>409</v>
      </c>
      <c r="K159" t="s">
        <v>311</v>
      </c>
      <c r="L159" t="s">
        <v>302</v>
      </c>
      <c r="M159" t="s">
        <v>302</v>
      </c>
      <c r="N159" s="127">
        <v>0</v>
      </c>
      <c r="O159" s="127">
        <v>0</v>
      </c>
      <c r="P159">
        <v>158</v>
      </c>
    </row>
    <row r="160" spans="1:16">
      <c r="A160" t="s">
        <v>447</v>
      </c>
      <c r="B160" t="s">
        <v>447</v>
      </c>
      <c r="C160" t="s">
        <v>322</v>
      </c>
      <c r="D160" t="s">
        <v>407</v>
      </c>
      <c r="E160" t="s">
        <v>408</v>
      </c>
      <c r="F160" t="s">
        <v>408</v>
      </c>
      <c r="G160" t="s">
        <v>441</v>
      </c>
      <c r="H160" t="s">
        <v>310</v>
      </c>
      <c r="J160" t="s">
        <v>409</v>
      </c>
      <c r="K160" t="s">
        <v>311</v>
      </c>
      <c r="L160" t="s">
        <v>295</v>
      </c>
      <c r="M160" t="s">
        <v>302</v>
      </c>
      <c r="N160" s="127">
        <v>1</v>
      </c>
      <c r="O160" s="127">
        <v>0</v>
      </c>
      <c r="P160">
        <v>159</v>
      </c>
    </row>
    <row r="161" spans="1:16">
      <c r="A161" t="s">
        <v>448</v>
      </c>
      <c r="B161" t="s">
        <v>449</v>
      </c>
      <c r="C161" t="s">
        <v>322</v>
      </c>
      <c r="D161" t="s">
        <v>407</v>
      </c>
      <c r="E161" t="s">
        <v>408</v>
      </c>
      <c r="F161" t="s">
        <v>408</v>
      </c>
      <c r="G161" t="s">
        <v>300</v>
      </c>
      <c r="H161" t="s">
        <v>310</v>
      </c>
      <c r="J161" t="s">
        <v>293</v>
      </c>
      <c r="K161" t="s">
        <v>311</v>
      </c>
      <c r="L161" t="s">
        <v>302</v>
      </c>
      <c r="M161" t="s">
        <v>302</v>
      </c>
      <c r="N161" s="127">
        <v>0</v>
      </c>
      <c r="O161" s="127">
        <v>0</v>
      </c>
      <c r="P161">
        <v>160</v>
      </c>
    </row>
    <row r="162" spans="1:16">
      <c r="A162" t="s">
        <v>450</v>
      </c>
      <c r="B162" t="s">
        <v>436</v>
      </c>
      <c r="C162" t="s">
        <v>322</v>
      </c>
      <c r="D162" t="s">
        <v>407</v>
      </c>
      <c r="E162" t="s">
        <v>435</v>
      </c>
      <c r="F162" t="s">
        <v>435</v>
      </c>
      <c r="G162" t="s">
        <v>371</v>
      </c>
      <c r="H162" t="s">
        <v>310</v>
      </c>
      <c r="J162" t="s">
        <v>293</v>
      </c>
      <c r="K162" t="s">
        <v>311</v>
      </c>
      <c r="L162" t="s">
        <v>295</v>
      </c>
      <c r="M162" t="s">
        <v>302</v>
      </c>
      <c r="N162" s="127">
        <v>1</v>
      </c>
      <c r="O162" s="127">
        <v>0</v>
      </c>
      <c r="P162">
        <v>161</v>
      </c>
    </row>
    <row r="163" spans="1:16">
      <c r="A163" t="s">
        <v>451</v>
      </c>
      <c r="B163" t="s">
        <v>253</v>
      </c>
      <c r="C163" t="s">
        <v>322</v>
      </c>
      <c r="D163" t="s">
        <v>407</v>
      </c>
      <c r="E163" t="s">
        <v>408</v>
      </c>
      <c r="F163" t="s">
        <v>408</v>
      </c>
      <c r="G163" t="s">
        <v>371</v>
      </c>
      <c r="H163" t="s">
        <v>310</v>
      </c>
      <c r="J163" t="s">
        <v>293</v>
      </c>
      <c r="K163" t="s">
        <v>311</v>
      </c>
      <c r="L163" t="s">
        <v>295</v>
      </c>
      <c r="M163" t="s">
        <v>302</v>
      </c>
      <c r="N163" s="127">
        <v>1</v>
      </c>
      <c r="O163" s="127">
        <v>0</v>
      </c>
      <c r="P163">
        <v>162</v>
      </c>
    </row>
    <row r="164" spans="1:16">
      <c r="A164" t="s">
        <v>138</v>
      </c>
      <c r="B164" t="s">
        <v>434</v>
      </c>
      <c r="C164" t="s">
        <v>322</v>
      </c>
      <c r="D164" t="s">
        <v>407</v>
      </c>
      <c r="E164" t="s">
        <v>435</v>
      </c>
      <c r="F164" t="s">
        <v>435</v>
      </c>
      <c r="G164" t="s">
        <v>300</v>
      </c>
      <c r="H164" t="s">
        <v>310</v>
      </c>
      <c r="J164" t="s">
        <v>293</v>
      </c>
      <c r="K164" t="s">
        <v>311</v>
      </c>
      <c r="L164" t="s">
        <v>302</v>
      </c>
      <c r="M164" t="s">
        <v>302</v>
      </c>
      <c r="N164" s="127">
        <v>0</v>
      </c>
      <c r="O164" s="127">
        <v>0</v>
      </c>
      <c r="P164">
        <v>163</v>
      </c>
    </row>
    <row r="165" spans="1:16">
      <c r="A165" t="s">
        <v>468</v>
      </c>
      <c r="B165" t="s">
        <v>468</v>
      </c>
      <c r="C165" t="s">
        <v>469</v>
      </c>
      <c r="D165" t="s">
        <v>378</v>
      </c>
      <c r="E165" t="s">
        <v>470</v>
      </c>
      <c r="F165" t="s">
        <v>470</v>
      </c>
      <c r="G165" t="s">
        <v>300</v>
      </c>
      <c r="H165" t="s">
        <v>310</v>
      </c>
      <c r="J165" t="s">
        <v>293</v>
      </c>
      <c r="K165" t="s">
        <v>298</v>
      </c>
      <c r="L165" t="s">
        <v>295</v>
      </c>
      <c r="M165" t="s">
        <v>461</v>
      </c>
      <c r="N165" s="127">
        <v>0.5</v>
      </c>
      <c r="O165" s="127">
        <v>0.5</v>
      </c>
      <c r="P165">
        <v>164</v>
      </c>
    </row>
  </sheetData>
  <phoneticPr fontId="18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183B5-FC8D-4910-B230-A1A4E378AE4D}">
  <sheetPr>
    <tabColor theme="9" tint="0.59999389629810485"/>
  </sheetPr>
  <dimension ref="A1:BF289"/>
  <sheetViews>
    <sheetView tabSelected="1" zoomScale="70" zoomScaleNormal="70" workbookViewId="0">
      <pane ySplit="1" topLeftCell="A245" activePane="bottomLeft" state="frozen"/>
      <selection activeCell="AC1" sqref="AC1"/>
      <selection pane="bottomLeft" activeCell="J270" sqref="J270"/>
    </sheetView>
  </sheetViews>
  <sheetFormatPr defaultRowHeight="13.5"/>
  <cols>
    <col min="1" max="1" width="7.25" customWidth="1"/>
    <col min="2" max="2" width="10.125" style="4" customWidth="1"/>
    <col min="3" max="3" width="9" style="3"/>
    <col min="5" max="5" width="9.75" customWidth="1"/>
    <col min="6" max="6" width="12.125" customWidth="1"/>
    <col min="8" max="8" width="9.25" bestFit="1" customWidth="1"/>
    <col min="9" max="9" width="11.25" customWidth="1"/>
    <col min="10" max="10" width="21.25" customWidth="1"/>
    <col min="11" max="11" width="9.875" bestFit="1" customWidth="1"/>
    <col min="12" max="13" width="9.75" bestFit="1" customWidth="1"/>
    <col min="14" max="14" width="8.25" bestFit="1" customWidth="1"/>
    <col min="15" max="15" width="9.25" bestFit="1" customWidth="1"/>
    <col min="16" max="16" width="11.875" bestFit="1" customWidth="1"/>
    <col min="17" max="21" width="4.75" customWidth="1"/>
    <col min="22" max="22" width="7.625" customWidth="1"/>
    <col min="23" max="23" width="4.75" customWidth="1"/>
    <col min="24" max="24" width="6.75" customWidth="1"/>
    <col min="25" max="25" width="4.75" customWidth="1"/>
    <col min="26" max="27" width="2.75" customWidth="1"/>
    <col min="29" max="29" width="9" style="1"/>
    <col min="30" max="30" width="38.75" customWidth="1"/>
    <col min="31" max="31" width="11" customWidth="1"/>
    <col min="32" max="32" width="9" style="20"/>
    <col min="34" max="34" width="10.5" customWidth="1"/>
    <col min="36" max="36" width="9" style="18"/>
    <col min="38" max="38" width="9.25" customWidth="1"/>
    <col min="39" max="39" width="4.875" customWidth="1"/>
    <col min="40" max="40" width="9" customWidth="1"/>
    <col min="41" max="41" width="4.75" customWidth="1"/>
    <col min="42" max="42" width="13.625" style="12" customWidth="1"/>
    <col min="43" max="43" width="10.5" bestFit="1" customWidth="1"/>
    <col min="44" max="44" width="9.875" style="2" bestFit="1" customWidth="1"/>
    <col min="45" max="45" width="9" style="10"/>
    <col min="46" max="47" width="3.25" customWidth="1"/>
    <col min="48" max="48" width="16" bestFit="1" customWidth="1"/>
    <col min="49" max="49" width="11.125" bestFit="1" customWidth="1"/>
    <col min="50" max="51" width="10.25" bestFit="1" customWidth="1"/>
    <col min="52" max="52" width="16.5" bestFit="1" customWidth="1"/>
    <col min="53" max="54" width="16.5" style="71" bestFit="1" customWidth="1"/>
    <col min="55" max="56" width="16.5" style="209" bestFit="1" customWidth="1"/>
    <col min="57" max="58" width="16.5" style="71" bestFit="1" customWidth="1"/>
  </cols>
  <sheetData>
    <row r="1" spans="1:58" s="153" customFormat="1" ht="14.25" thickBot="1">
      <c r="A1" s="138" t="s">
        <v>492</v>
      </c>
      <c r="B1" s="139" t="s">
        <v>493</v>
      </c>
      <c r="C1" s="140" t="s">
        <v>494</v>
      </c>
      <c r="D1" s="140" t="s">
        <v>495</v>
      </c>
      <c r="E1" s="140" t="s">
        <v>496</v>
      </c>
      <c r="F1" s="138" t="s">
        <v>497</v>
      </c>
      <c r="G1" s="141" t="s">
        <v>498</v>
      </c>
      <c r="H1" s="138" t="s">
        <v>452</v>
      </c>
      <c r="I1" s="138" t="s">
        <v>113</v>
      </c>
      <c r="J1" s="138" t="s">
        <v>114</v>
      </c>
      <c r="K1" s="138" t="s">
        <v>115</v>
      </c>
      <c r="L1" s="138" t="s">
        <v>116</v>
      </c>
      <c r="M1" s="138" t="s">
        <v>117</v>
      </c>
      <c r="N1" s="138" t="s">
        <v>118</v>
      </c>
      <c r="O1" s="138" t="s">
        <v>119</v>
      </c>
      <c r="P1" s="138" t="s">
        <v>125</v>
      </c>
      <c r="Q1" s="138" t="s">
        <v>126</v>
      </c>
      <c r="R1" s="138" t="s">
        <v>127</v>
      </c>
      <c r="S1" s="138" t="s">
        <v>128</v>
      </c>
      <c r="T1" s="138" t="s">
        <v>129</v>
      </c>
      <c r="U1" s="138" t="s">
        <v>130</v>
      </c>
      <c r="V1" s="138" t="s">
        <v>131</v>
      </c>
      <c r="W1" s="138" t="s">
        <v>132</v>
      </c>
      <c r="X1" s="138" t="s">
        <v>133</v>
      </c>
      <c r="Y1" s="138" t="s">
        <v>134</v>
      </c>
      <c r="Z1" s="142" t="s">
        <v>499</v>
      </c>
      <c r="AA1" s="142" t="s">
        <v>500</v>
      </c>
      <c r="AB1" s="143" t="s">
        <v>0</v>
      </c>
      <c r="AC1" s="144" t="s">
        <v>1</v>
      </c>
      <c r="AD1" s="145" t="s">
        <v>2</v>
      </c>
      <c r="AE1" s="146" t="s">
        <v>501</v>
      </c>
      <c r="AF1" s="147" t="s">
        <v>502</v>
      </c>
      <c r="AG1" s="147" t="s">
        <v>3</v>
      </c>
      <c r="AH1" s="148" t="s">
        <v>503</v>
      </c>
      <c r="AI1" s="147" t="s">
        <v>4</v>
      </c>
      <c r="AJ1" s="145" t="s">
        <v>504</v>
      </c>
      <c r="AK1" s="149" t="s">
        <v>505</v>
      </c>
      <c r="AL1" s="145" t="s">
        <v>506</v>
      </c>
      <c r="AM1" s="143" t="s">
        <v>507</v>
      </c>
      <c r="AN1" s="143" t="s">
        <v>508</v>
      </c>
      <c r="AO1" s="150" t="s">
        <v>509</v>
      </c>
      <c r="AP1" s="143" t="s">
        <v>510</v>
      </c>
      <c r="AQ1" s="143" t="s">
        <v>511</v>
      </c>
      <c r="AR1" s="143" t="s">
        <v>512</v>
      </c>
      <c r="AS1" s="143" t="s">
        <v>513</v>
      </c>
      <c r="AT1" s="151" t="s">
        <v>514</v>
      </c>
      <c r="AU1" s="151" t="s">
        <v>515</v>
      </c>
      <c r="AV1" s="152" t="s">
        <v>275</v>
      </c>
      <c r="AW1" s="152" t="s">
        <v>276</v>
      </c>
      <c r="AX1" s="152" t="s">
        <v>453</v>
      </c>
      <c r="AY1" s="152" t="s">
        <v>454</v>
      </c>
      <c r="AZ1" s="150" t="s">
        <v>516</v>
      </c>
      <c r="BA1" s="150" t="s">
        <v>284</v>
      </c>
      <c r="BB1" s="150" t="s">
        <v>460</v>
      </c>
      <c r="BC1" s="205" t="s">
        <v>467</v>
      </c>
      <c r="BD1" s="205" t="s">
        <v>466</v>
      </c>
      <c r="BE1" s="150" t="s">
        <v>471</v>
      </c>
      <c r="BF1" s="150" t="s">
        <v>472</v>
      </c>
    </row>
    <row r="2" spans="1:58" ht="20.25" thickTop="1">
      <c r="B2" s="17">
        <v>44713</v>
      </c>
      <c r="C2" s="69">
        <v>1</v>
      </c>
      <c r="D2" s="154"/>
      <c r="E2" s="155"/>
      <c r="F2" s="156"/>
      <c r="G2" s="157" t="s">
        <v>517</v>
      </c>
      <c r="H2" s="156"/>
      <c r="I2" s="156"/>
      <c r="J2" s="156"/>
      <c r="K2" s="158"/>
      <c r="L2" s="156"/>
      <c r="M2" s="156"/>
      <c r="N2" s="156"/>
      <c r="O2" s="159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6" t="s">
        <v>518</v>
      </c>
      <c r="AB2" s="160"/>
      <c r="AC2" s="161" t="s">
        <v>519</v>
      </c>
      <c r="AD2" s="162"/>
      <c r="AE2" s="163"/>
      <c r="AF2" s="160"/>
      <c r="AG2" s="160"/>
      <c r="AH2" s="164"/>
      <c r="AI2" s="160"/>
      <c r="AJ2" s="160"/>
      <c r="AK2" s="165"/>
      <c r="AL2" s="160"/>
      <c r="AM2" s="160"/>
      <c r="AN2" s="160"/>
      <c r="AO2" s="160"/>
      <c r="AP2" s="166"/>
      <c r="AQ2" s="160"/>
      <c r="AR2" s="166"/>
      <c r="AS2" s="160"/>
      <c r="AT2" s="167"/>
      <c r="AU2" s="167"/>
      <c r="AV2" s="160"/>
      <c r="AW2" s="160"/>
      <c r="AX2" s="160"/>
      <c r="AY2" s="160"/>
      <c r="AZ2" s="160"/>
      <c r="BA2" s="160"/>
      <c r="BB2" s="160"/>
      <c r="BC2" s="206"/>
      <c r="BD2" s="206"/>
      <c r="BE2" s="160"/>
      <c r="BF2" s="160"/>
    </row>
    <row r="3" spans="1:58" ht="14.25" thickBot="1">
      <c r="B3" s="17">
        <v>44713</v>
      </c>
      <c r="C3" s="69">
        <v>2</v>
      </c>
      <c r="D3" s="154"/>
      <c r="E3" s="155"/>
      <c r="F3" s="156"/>
      <c r="G3" s="168" t="s">
        <v>520</v>
      </c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6" t="s">
        <v>518</v>
      </c>
      <c r="AB3" s="160"/>
      <c r="AC3" s="169"/>
      <c r="AD3" s="160"/>
      <c r="AE3" s="163"/>
      <c r="AF3" s="160"/>
      <c r="AG3" s="160"/>
      <c r="AH3" s="164"/>
      <c r="AI3" s="160"/>
      <c r="AJ3" s="160"/>
      <c r="AK3" s="165"/>
      <c r="AL3" s="160"/>
      <c r="AM3" s="160"/>
      <c r="AN3" s="160"/>
      <c r="AO3" s="160"/>
      <c r="AP3" s="166"/>
      <c r="AQ3" s="160"/>
      <c r="AR3" s="166"/>
      <c r="AS3" s="160"/>
      <c r="AT3" s="167"/>
      <c r="AU3" s="167"/>
      <c r="AV3" s="160"/>
      <c r="AW3" s="160"/>
      <c r="AX3" s="160"/>
      <c r="AY3" s="160"/>
      <c r="AZ3" s="160"/>
      <c r="BA3" s="160"/>
      <c r="BB3" s="160"/>
      <c r="BC3" s="206"/>
      <c r="BD3" s="206"/>
      <c r="BE3" s="160"/>
      <c r="BF3" s="160"/>
    </row>
    <row r="4" spans="1:58" ht="19.5">
      <c r="B4" s="17">
        <v>44713</v>
      </c>
      <c r="C4" s="69">
        <v>3</v>
      </c>
      <c r="D4" s="154"/>
      <c r="E4" s="155"/>
      <c r="F4" s="156"/>
      <c r="G4" s="170" t="s">
        <v>521</v>
      </c>
      <c r="H4" s="171" t="s">
        <v>522</v>
      </c>
      <c r="I4" s="171" t="s">
        <v>506</v>
      </c>
      <c r="J4" s="156"/>
      <c r="K4" s="158"/>
      <c r="L4" s="156"/>
      <c r="M4" s="156"/>
      <c r="N4" s="156"/>
      <c r="O4" s="159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6" t="s">
        <v>518</v>
      </c>
      <c r="AB4" s="160"/>
      <c r="AC4" s="170" t="s">
        <v>521</v>
      </c>
      <c r="AD4" s="170" t="s">
        <v>521</v>
      </c>
      <c r="AE4" s="172"/>
      <c r="AF4" s="160"/>
      <c r="AG4" s="160"/>
      <c r="AH4" s="171" t="s">
        <v>522</v>
      </c>
      <c r="AI4" s="160"/>
      <c r="AJ4" s="160"/>
      <c r="AK4" s="165"/>
      <c r="AL4" s="171" t="s">
        <v>506</v>
      </c>
      <c r="AM4" s="160"/>
      <c r="AN4" s="160"/>
      <c r="AO4" s="160"/>
      <c r="AP4" s="166"/>
      <c r="AQ4" s="160"/>
      <c r="AR4" s="166"/>
      <c r="AS4" s="160"/>
      <c r="AT4" s="167"/>
      <c r="AU4" s="167"/>
      <c r="AV4" s="160"/>
      <c r="AW4" s="160"/>
      <c r="AX4" s="160"/>
      <c r="AY4" s="160"/>
      <c r="AZ4" s="160"/>
      <c r="BA4" s="160"/>
      <c r="BB4" s="160"/>
      <c r="BC4" s="206"/>
      <c r="BD4" s="206"/>
      <c r="BE4" s="160"/>
      <c r="BF4" s="160"/>
    </row>
    <row r="5" spans="1:58" s="137" customFormat="1">
      <c r="B5" s="17">
        <v>44713</v>
      </c>
      <c r="C5" s="69">
        <v>4</v>
      </c>
      <c r="D5" s="173" t="str">
        <f>LEFT(I5,5)</f>
        <v/>
      </c>
      <c r="E5" s="174" t="str">
        <f>MID(I5,7,100)</f>
        <v/>
      </c>
      <c r="F5" s="3" t="s">
        <v>523</v>
      </c>
      <c r="J5" s="175" t="s">
        <v>524</v>
      </c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6" t="s">
        <v>525</v>
      </c>
      <c r="AB5" s="177"/>
      <c r="AC5" s="177">
        <f>G5</f>
        <v>0</v>
      </c>
      <c r="AD5" s="177" t="e">
        <f>VLOOKUP($AC5,デモテーブル[#All],2,FALSE)</f>
        <v>#N/A</v>
      </c>
      <c r="AE5" s="178"/>
      <c r="AF5" s="177"/>
      <c r="AG5" s="177"/>
      <c r="AH5" s="179" t="str">
        <f t="shared" ref="AH5:AH7" si="0">IF(H5="","",VALUE(LEFT(H5,FIND("円",H5)-1)))</f>
        <v/>
      </c>
      <c r="AI5" s="177"/>
      <c r="AJ5" s="177"/>
      <c r="AK5" s="180"/>
      <c r="AL5" s="177">
        <f>I5</f>
        <v>0</v>
      </c>
      <c r="AM5" s="177"/>
      <c r="AN5" s="177"/>
      <c r="AO5" s="177"/>
      <c r="AP5" s="181"/>
      <c r="AQ5" s="177"/>
      <c r="AR5" s="181"/>
      <c r="AS5" s="177"/>
      <c r="AT5" s="182"/>
      <c r="AU5" s="182"/>
      <c r="AV5" s="136" t="e">
        <f>VLOOKUP($AC5,デモテーブル[#All],3,FALSE)</f>
        <v>#N/A</v>
      </c>
      <c r="AW5" s="136" t="e">
        <f>VLOOKUP($AC5,デモテーブル[#All],4,FALSE)</f>
        <v>#N/A</v>
      </c>
      <c r="AX5" s="136" t="e">
        <f>VLOOKUP($AC5,デモテーブル[#All],5,FALSE)</f>
        <v>#N/A</v>
      </c>
      <c r="AY5" s="136" t="e">
        <f>VLOOKUP($AC5,デモテーブル[#All],6,FALSE)</f>
        <v>#N/A</v>
      </c>
      <c r="AZ5" s="136" t="e">
        <f>VLOOKUP($AC5,デモテーブル[#All],7,FALSE)</f>
        <v>#N/A</v>
      </c>
      <c r="BA5" s="136" t="e">
        <f>VLOOKUP($AC5,デモテーブル[#All],12,FALSE)</f>
        <v>#N/A</v>
      </c>
      <c r="BB5" s="136" t="e">
        <f>VLOOKUP($AC5,デモテーブル[#All],13,FALSE)</f>
        <v>#N/A</v>
      </c>
      <c r="BC5" s="207" t="e">
        <f>VLOOKUP($AC5,デモテーブル[#All],14,FALSE)</f>
        <v>#N/A</v>
      </c>
      <c r="BD5" s="207" t="e">
        <f>VLOOKUP($AC5,デモテーブル[#All],15,FALSE)</f>
        <v>#N/A</v>
      </c>
      <c r="BE5" s="136" t="e">
        <f>AH5*BC5</f>
        <v>#VALUE!</v>
      </c>
      <c r="BF5" s="136" t="e">
        <f>AH5*BD5</f>
        <v>#VALUE!</v>
      </c>
    </row>
    <row r="6" spans="1:58" s="137" customFormat="1">
      <c r="B6" s="17">
        <v>44713</v>
      </c>
      <c r="C6" s="69">
        <v>5</v>
      </c>
      <c r="D6" s="173" t="str">
        <f>LEFT(I6,5)</f>
        <v/>
      </c>
      <c r="E6" s="174" t="str">
        <f>MID(I6,7,100)</f>
        <v/>
      </c>
      <c r="F6" s="174"/>
      <c r="J6" s="175" t="s">
        <v>526</v>
      </c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6" t="s">
        <v>525</v>
      </c>
      <c r="AB6" s="177"/>
      <c r="AC6" s="177">
        <f t="shared" ref="AC6:AC7" si="1">G6</f>
        <v>0</v>
      </c>
      <c r="AD6" s="177" t="e">
        <f>VLOOKUP($AC6,デモテーブル[#All],2,FALSE)</f>
        <v>#N/A</v>
      </c>
      <c r="AE6" s="178"/>
      <c r="AF6" s="177"/>
      <c r="AG6" s="177"/>
      <c r="AH6" s="179" t="str">
        <f t="shared" si="0"/>
        <v/>
      </c>
      <c r="AI6" s="177"/>
      <c r="AJ6" s="177"/>
      <c r="AK6" s="180"/>
      <c r="AL6" s="177">
        <f t="shared" ref="AL6:AL7" si="2">I6</f>
        <v>0</v>
      </c>
      <c r="AM6" s="177"/>
      <c r="AN6" s="177"/>
      <c r="AO6" s="177"/>
      <c r="AP6" s="181"/>
      <c r="AQ6" s="177"/>
      <c r="AR6" s="181"/>
      <c r="AS6" s="177"/>
      <c r="AT6" s="182"/>
      <c r="AU6" s="182"/>
      <c r="AV6" s="136" t="e">
        <f>VLOOKUP($AC6,デモテーブル[#All],3,FALSE)</f>
        <v>#N/A</v>
      </c>
      <c r="AW6" s="136" t="e">
        <f>VLOOKUP($AC6,デモテーブル[#All],4,FALSE)</f>
        <v>#N/A</v>
      </c>
      <c r="AX6" s="136" t="e">
        <f>VLOOKUP($AC6,デモテーブル[#All],5,FALSE)</f>
        <v>#N/A</v>
      </c>
      <c r="AY6" s="136" t="e">
        <f>VLOOKUP($AC6,デモテーブル[#All],6,FALSE)</f>
        <v>#N/A</v>
      </c>
      <c r="AZ6" s="136" t="e">
        <f>VLOOKUP($AC6,デモテーブル[#All],7,FALSE)</f>
        <v>#N/A</v>
      </c>
      <c r="BA6" s="136" t="e">
        <f>VLOOKUP($AC6,デモテーブル[#All],12,FALSE)</f>
        <v>#N/A</v>
      </c>
      <c r="BB6" s="136" t="e">
        <f>VLOOKUP($AC6,デモテーブル[#All],13,FALSE)</f>
        <v>#N/A</v>
      </c>
      <c r="BC6" s="207" t="e">
        <f>VLOOKUP($AC6,デモテーブル[#All],14,FALSE)</f>
        <v>#N/A</v>
      </c>
      <c r="BD6" s="207" t="e">
        <f>VLOOKUP($AC6,デモテーブル[#All],15,FALSE)</f>
        <v>#N/A</v>
      </c>
      <c r="BE6" s="136" t="e">
        <f t="shared" ref="BE6:BE69" si="3">AH6*BC6</f>
        <v>#VALUE!</v>
      </c>
      <c r="BF6" s="136" t="e">
        <f t="shared" ref="BF6:BF69" si="4">AH6*BD6</f>
        <v>#VALUE!</v>
      </c>
    </row>
    <row r="7" spans="1:58" s="137" customFormat="1">
      <c r="B7" s="17">
        <v>44713</v>
      </c>
      <c r="C7" s="69">
        <v>6</v>
      </c>
      <c r="D7" s="173" t="str">
        <f>LEFT(I7,5)</f>
        <v/>
      </c>
      <c r="E7" s="174" t="str">
        <f>MID(I7,7,100)</f>
        <v/>
      </c>
      <c r="F7" s="174"/>
      <c r="J7" s="175" t="s">
        <v>527</v>
      </c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6" t="s">
        <v>525</v>
      </c>
      <c r="AB7" s="177"/>
      <c r="AC7" s="177">
        <f t="shared" si="1"/>
        <v>0</v>
      </c>
      <c r="AD7" s="177" t="e">
        <f>VLOOKUP($AC7,デモテーブル[#All],2,FALSE)</f>
        <v>#N/A</v>
      </c>
      <c r="AE7" s="178"/>
      <c r="AF7" s="177"/>
      <c r="AG7" s="177"/>
      <c r="AH7" s="179" t="str">
        <f t="shared" si="0"/>
        <v/>
      </c>
      <c r="AI7" s="177"/>
      <c r="AJ7" s="177"/>
      <c r="AK7" s="180"/>
      <c r="AL7" s="177">
        <f t="shared" si="2"/>
        <v>0</v>
      </c>
      <c r="AM7" s="177"/>
      <c r="AN7" s="177"/>
      <c r="AO7" s="177"/>
      <c r="AP7" s="181"/>
      <c r="AQ7" s="177"/>
      <c r="AR7" s="181"/>
      <c r="AS7" s="177"/>
      <c r="AT7" s="182"/>
      <c r="AU7" s="182"/>
      <c r="AV7" s="136" t="e">
        <f>VLOOKUP($AC7,デモテーブル[#All],3,FALSE)</f>
        <v>#N/A</v>
      </c>
      <c r="AW7" s="136" t="e">
        <f>VLOOKUP($AC7,デモテーブル[#All],4,FALSE)</f>
        <v>#N/A</v>
      </c>
      <c r="AX7" s="136" t="e">
        <f>VLOOKUP($AC7,デモテーブル[#All],5,FALSE)</f>
        <v>#N/A</v>
      </c>
      <c r="AY7" s="136" t="e">
        <f>VLOOKUP($AC7,デモテーブル[#All],6,FALSE)</f>
        <v>#N/A</v>
      </c>
      <c r="AZ7" s="136" t="e">
        <f>VLOOKUP($AC7,デモテーブル[#All],7,FALSE)</f>
        <v>#N/A</v>
      </c>
      <c r="BA7" s="136" t="e">
        <f>VLOOKUP($AC7,デモテーブル[#All],12,FALSE)</f>
        <v>#N/A</v>
      </c>
      <c r="BB7" s="136" t="e">
        <f>VLOOKUP($AC7,デモテーブル[#All],13,FALSE)</f>
        <v>#N/A</v>
      </c>
      <c r="BC7" s="207" t="e">
        <f>VLOOKUP($AC7,デモテーブル[#All],14,FALSE)</f>
        <v>#N/A</v>
      </c>
      <c r="BD7" s="207" t="e">
        <f>VLOOKUP($AC7,デモテーブル[#All],15,FALSE)</f>
        <v>#N/A</v>
      </c>
      <c r="BE7" s="136" t="e">
        <f t="shared" si="3"/>
        <v>#VALUE!</v>
      </c>
      <c r="BF7" s="136" t="e">
        <f t="shared" si="4"/>
        <v>#VALUE!</v>
      </c>
    </row>
    <row r="8" spans="1:58" ht="19.5">
      <c r="B8" s="17">
        <v>44713</v>
      </c>
      <c r="C8" s="69">
        <v>7</v>
      </c>
      <c r="D8" s="154"/>
      <c r="E8" s="155"/>
      <c r="F8" s="156"/>
      <c r="G8" s="183" t="s">
        <v>519</v>
      </c>
      <c r="H8" s="156"/>
      <c r="I8" s="156"/>
      <c r="J8" s="156"/>
      <c r="K8" s="158"/>
      <c r="L8" s="156"/>
      <c r="M8" s="156"/>
      <c r="N8" s="156"/>
      <c r="O8" s="159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6" t="s">
        <v>518</v>
      </c>
      <c r="AB8" s="160"/>
      <c r="AC8" s="161" t="s">
        <v>519</v>
      </c>
      <c r="AD8" s="162"/>
      <c r="AE8" s="163"/>
      <c r="AF8" s="160"/>
      <c r="AG8" s="160"/>
      <c r="AH8" s="164"/>
      <c r="AI8" s="160"/>
      <c r="AJ8" s="160"/>
      <c r="AK8" s="165"/>
      <c r="AL8" s="160"/>
      <c r="AM8" s="160"/>
      <c r="AN8" s="160"/>
      <c r="AO8" s="160"/>
      <c r="AP8" s="166"/>
      <c r="AQ8" s="160"/>
      <c r="AR8" s="166"/>
      <c r="AS8" s="160"/>
      <c r="AT8" s="167"/>
      <c r="AU8" s="167"/>
      <c r="AV8" s="160"/>
      <c r="AW8" s="160"/>
      <c r="AX8" s="160"/>
      <c r="AY8" s="160"/>
      <c r="AZ8" s="160"/>
      <c r="BA8" s="160"/>
      <c r="BB8" s="160"/>
      <c r="BC8" s="206"/>
      <c r="BD8" s="206"/>
      <c r="BE8" s="160"/>
      <c r="BF8" s="160"/>
    </row>
    <row r="9" spans="1:58" ht="14.25" thickBot="1">
      <c r="B9" s="17">
        <v>44713</v>
      </c>
      <c r="C9" s="69">
        <v>8</v>
      </c>
      <c r="D9" s="154"/>
      <c r="E9" s="155"/>
      <c r="F9" s="156"/>
      <c r="G9" s="168" t="s">
        <v>520</v>
      </c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6" t="s">
        <v>518</v>
      </c>
      <c r="AB9" s="160"/>
      <c r="AC9" s="169"/>
      <c r="AD9" s="160"/>
      <c r="AE9" s="163"/>
      <c r="AF9" s="160"/>
      <c r="AG9" s="160"/>
      <c r="AH9" s="164"/>
      <c r="AI9" s="160"/>
      <c r="AJ9" s="160"/>
      <c r="AK9" s="165"/>
      <c r="AL9" s="160"/>
      <c r="AM9" s="160"/>
      <c r="AN9" s="160"/>
      <c r="AO9" s="160"/>
      <c r="AP9" s="166"/>
      <c r="AQ9" s="160"/>
      <c r="AR9" s="166"/>
      <c r="AS9" s="160"/>
      <c r="AT9" s="167"/>
      <c r="AU9" s="167"/>
      <c r="AV9" s="160"/>
      <c r="AW9" s="160"/>
      <c r="AX9" s="160"/>
      <c r="AY9" s="160"/>
      <c r="AZ9" s="160"/>
      <c r="BA9" s="160"/>
      <c r="BB9" s="160"/>
      <c r="BC9" s="206"/>
      <c r="BD9" s="206"/>
      <c r="BE9" s="160"/>
      <c r="BF9" s="160"/>
    </row>
    <row r="10" spans="1:58" ht="19.5">
      <c r="B10" s="17">
        <v>44713</v>
      </c>
      <c r="C10" s="69">
        <v>9</v>
      </c>
      <c r="D10" s="154"/>
      <c r="E10" s="155"/>
      <c r="F10" s="156"/>
      <c r="G10" s="170" t="s">
        <v>521</v>
      </c>
      <c r="H10" s="171" t="s">
        <v>522</v>
      </c>
      <c r="I10" s="171" t="s">
        <v>506</v>
      </c>
      <c r="J10" s="156"/>
      <c r="K10" s="158"/>
      <c r="L10" s="156"/>
      <c r="M10" s="156"/>
      <c r="N10" s="156"/>
      <c r="O10" s="159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6" t="s">
        <v>518</v>
      </c>
      <c r="AB10" s="160"/>
      <c r="AC10" s="170" t="s">
        <v>521</v>
      </c>
      <c r="AD10" s="170" t="s">
        <v>521</v>
      </c>
      <c r="AE10" s="172"/>
      <c r="AF10" s="160"/>
      <c r="AG10" s="160"/>
      <c r="AH10" s="171" t="s">
        <v>522</v>
      </c>
      <c r="AI10" s="160"/>
      <c r="AJ10" s="160"/>
      <c r="AK10" s="165"/>
      <c r="AL10" s="171" t="s">
        <v>506</v>
      </c>
      <c r="AM10" s="160"/>
      <c r="AN10" s="160"/>
      <c r="AO10" s="160"/>
      <c r="AP10" s="166"/>
      <c r="AQ10" s="160"/>
      <c r="AR10" s="166"/>
      <c r="AS10" s="160"/>
      <c r="AT10" s="167"/>
      <c r="AU10" s="167"/>
      <c r="AV10" s="160"/>
      <c r="AW10" s="160"/>
      <c r="AX10" s="160"/>
      <c r="AY10" s="160"/>
      <c r="AZ10" s="160"/>
      <c r="BA10" s="160"/>
      <c r="BB10" s="160"/>
      <c r="BC10" s="206"/>
      <c r="BD10" s="206"/>
      <c r="BE10" s="160"/>
      <c r="BF10" s="160"/>
    </row>
    <row r="11" spans="1:58" s="137" customFormat="1">
      <c r="B11" s="17">
        <v>44713</v>
      </c>
      <c r="C11" s="69">
        <v>10</v>
      </c>
      <c r="D11" s="173" t="str">
        <f>LEFT(I11,5)</f>
        <v>00-PP</v>
      </c>
      <c r="E11" s="174" t="str">
        <f>MID(I11,7,100)</f>
        <v>住信SBIネット銀行</v>
      </c>
      <c r="F11" s="3" t="s">
        <v>456</v>
      </c>
      <c r="G11" s="137" t="s">
        <v>446</v>
      </c>
      <c r="H11" s="137" t="s">
        <v>528</v>
      </c>
      <c r="I11" s="137" t="s">
        <v>529</v>
      </c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6" t="s">
        <v>525</v>
      </c>
      <c r="AB11" s="177"/>
      <c r="AC11" s="177" t="str">
        <f>G11</f>
        <v>代表口座 - 円普通</v>
      </c>
      <c r="AD11" s="177" t="str">
        <f>VLOOKUP($AC11,デモテーブル[#All],2,FALSE)</f>
        <v>代表口座 - 円普通</v>
      </c>
      <c r="AE11" s="178"/>
      <c r="AF11" s="177"/>
      <c r="AG11" s="177"/>
      <c r="AH11" s="179">
        <f t="shared" ref="AH11:AH43" si="5">IF(H11="","",VALUE(LEFT(H11,FIND("円",H11)-1)))</f>
        <v>18158</v>
      </c>
      <c r="AI11" s="177"/>
      <c r="AJ11" s="177"/>
      <c r="AK11" s="180"/>
      <c r="AL11" s="177" t="str">
        <f>I11</f>
        <v>00-PP 住信SBIネット銀行</v>
      </c>
      <c r="AM11" s="177"/>
      <c r="AN11" s="177"/>
      <c r="AO11" s="177"/>
      <c r="AP11" s="181"/>
      <c r="AQ11" s="177"/>
      <c r="AR11" s="181"/>
      <c r="AS11" s="177"/>
      <c r="AT11" s="182"/>
      <c r="AU11" s="182"/>
      <c r="AV11" s="136" t="str">
        <f>VLOOKUP($AC11,デモテーブル[#All],3,FALSE)</f>
        <v>2現金・米国債など</v>
      </c>
      <c r="AW11" s="136" t="str">
        <f>VLOOKUP($AC11,デモテーブル[#All],4,FALSE)</f>
        <v>2現金</v>
      </c>
      <c r="AX11" s="136" t="str">
        <f>VLOOKUP($AC11,デモテーブル[#All],5,FALSE)</f>
        <v>現預金</v>
      </c>
      <c r="AY11" s="136" t="str">
        <f>VLOOKUP($AC11,デモテーブル[#All],6,FALSE)</f>
        <v>現預金</v>
      </c>
      <c r="AZ11" s="136" t="str">
        <f>VLOOKUP($AC11,デモテーブル[#All],7,FALSE)</f>
        <v>01 日本円</v>
      </c>
      <c r="BA11" s="136" t="str">
        <f>VLOOKUP($AC11,デモテーブル[#All],12,FALSE)</f>
        <v>リスク・なし</v>
      </c>
      <c r="BB11" s="136" t="str">
        <f>VLOOKUP($AC11,デモテーブル[#All],13,FALSE)</f>
        <v>リスク・なし</v>
      </c>
      <c r="BC11" s="207">
        <f>VLOOKUP($AC11,デモテーブル[#All],14,FALSE)</f>
        <v>0</v>
      </c>
      <c r="BD11" s="207">
        <f>VLOOKUP($AC11,デモテーブル[#All],15,FALSE)</f>
        <v>0</v>
      </c>
      <c r="BE11" s="136">
        <f t="shared" si="3"/>
        <v>0</v>
      </c>
      <c r="BF11" s="136">
        <f t="shared" si="4"/>
        <v>0</v>
      </c>
    </row>
    <row r="12" spans="1:58" s="137" customFormat="1">
      <c r="B12" s="17">
        <v>44713</v>
      </c>
      <c r="C12" s="69">
        <v>11</v>
      </c>
      <c r="D12" s="173" t="str">
        <f t="shared" ref="D12:D43" si="6">LEFT(I12,5)</f>
        <v>00-PP</v>
      </c>
      <c r="E12" s="174" t="str">
        <f t="shared" ref="E12:E43" si="7">MID(I12,7,100)</f>
        <v>住信SBIネット銀行</v>
      </c>
      <c r="F12" s="174"/>
      <c r="G12" s="137" t="s">
        <v>406</v>
      </c>
      <c r="H12" s="137" t="s">
        <v>530</v>
      </c>
      <c r="I12" s="137" t="s">
        <v>529</v>
      </c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6" t="s">
        <v>525</v>
      </c>
      <c r="AB12" s="177"/>
      <c r="AC12" s="177" t="str">
        <f t="shared" ref="AC12:AC43" si="8">G12</f>
        <v>SBIハイブリッド預金</v>
      </c>
      <c r="AD12" s="177" t="str">
        <f>VLOOKUP($AC12,デモテーブル[#All],2,FALSE)</f>
        <v>現預金・住信SBIネット銀行・ハイブリッド口座</v>
      </c>
      <c r="AE12" s="178"/>
      <c r="AF12" s="177"/>
      <c r="AG12" s="177"/>
      <c r="AH12" s="179">
        <f t="shared" si="5"/>
        <v>74534</v>
      </c>
      <c r="AI12" s="177"/>
      <c r="AJ12" s="177"/>
      <c r="AK12" s="180"/>
      <c r="AL12" s="177" t="str">
        <f t="shared" ref="AL12:AL43" si="9">I12</f>
        <v>00-PP 住信SBIネット銀行</v>
      </c>
      <c r="AM12" s="177"/>
      <c r="AN12" s="177"/>
      <c r="AO12" s="177"/>
      <c r="AP12" s="181"/>
      <c r="AQ12" s="177"/>
      <c r="AR12" s="181"/>
      <c r="AS12" s="177"/>
      <c r="AT12" s="182"/>
      <c r="AU12" s="182"/>
      <c r="AV12" s="136" t="str">
        <f>VLOOKUP($AC12,デモテーブル[#All],3,FALSE)</f>
        <v>2現金・米国債など</v>
      </c>
      <c r="AW12" s="136" t="str">
        <f>VLOOKUP($AC12,デモテーブル[#All],4,FALSE)</f>
        <v>2現金</v>
      </c>
      <c r="AX12" s="136" t="str">
        <f>VLOOKUP($AC12,デモテーブル[#All],5,FALSE)</f>
        <v>現預金</v>
      </c>
      <c r="AY12" s="136" t="str">
        <f>VLOOKUP($AC12,デモテーブル[#All],6,FALSE)</f>
        <v>現預金</v>
      </c>
      <c r="AZ12" s="136" t="str">
        <f>VLOOKUP($AC12,デモテーブル[#All],7,FALSE)</f>
        <v>01 日本円</v>
      </c>
      <c r="BA12" s="136" t="str">
        <f>VLOOKUP($AC12,デモテーブル[#All],12,FALSE)</f>
        <v>リスク・なし</v>
      </c>
      <c r="BB12" s="136" t="str">
        <f>VLOOKUP($AC12,デモテーブル[#All],13,FALSE)</f>
        <v>リスク・なし</v>
      </c>
      <c r="BC12" s="207">
        <f>VLOOKUP($AC12,デモテーブル[#All],14,FALSE)</f>
        <v>0</v>
      </c>
      <c r="BD12" s="207">
        <f>VLOOKUP($AC12,デモテーブル[#All],15,FALSE)</f>
        <v>0</v>
      </c>
      <c r="BE12" s="136">
        <f t="shared" si="3"/>
        <v>0</v>
      </c>
      <c r="BF12" s="136">
        <f t="shared" si="4"/>
        <v>0</v>
      </c>
    </row>
    <row r="13" spans="1:58" s="137" customFormat="1">
      <c r="B13" s="17">
        <v>44713</v>
      </c>
      <c r="C13" s="69">
        <v>12</v>
      </c>
      <c r="D13" s="173" t="str">
        <f t="shared" si="6"/>
        <v>01-MM</v>
      </c>
      <c r="E13" s="174" t="str">
        <f t="shared" si="7"/>
        <v>住信SBIネット銀行</v>
      </c>
      <c r="F13" s="174"/>
      <c r="G13" s="137" t="s">
        <v>406</v>
      </c>
      <c r="H13" s="137" t="s">
        <v>531</v>
      </c>
      <c r="I13" s="137" t="s">
        <v>532</v>
      </c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6" t="s">
        <v>525</v>
      </c>
      <c r="AB13" s="177"/>
      <c r="AC13" s="177" t="str">
        <f t="shared" si="8"/>
        <v>SBIハイブリッド預金</v>
      </c>
      <c r="AD13" s="177" t="str">
        <f>VLOOKUP($AC13,デモテーブル[#All],2,FALSE)</f>
        <v>現預金・住信SBIネット銀行・ハイブリッド口座</v>
      </c>
      <c r="AE13" s="178"/>
      <c r="AF13" s="177"/>
      <c r="AG13" s="177"/>
      <c r="AH13" s="179">
        <f t="shared" si="5"/>
        <v>259072</v>
      </c>
      <c r="AI13" s="177"/>
      <c r="AJ13" s="177"/>
      <c r="AK13" s="180"/>
      <c r="AL13" s="177" t="str">
        <f t="shared" si="9"/>
        <v>01-MM 住信SBIネット銀行</v>
      </c>
      <c r="AM13" s="177"/>
      <c r="AN13" s="177"/>
      <c r="AO13" s="177"/>
      <c r="AP13" s="181"/>
      <c r="AQ13" s="177"/>
      <c r="AR13" s="181"/>
      <c r="AS13" s="177"/>
      <c r="AT13" s="182"/>
      <c r="AU13" s="182"/>
      <c r="AV13" s="136" t="str">
        <f>VLOOKUP($AC13,デモテーブル[#All],3,FALSE)</f>
        <v>2現金・米国債など</v>
      </c>
      <c r="AW13" s="136" t="str">
        <f>VLOOKUP($AC13,デモテーブル[#All],4,FALSE)</f>
        <v>2現金</v>
      </c>
      <c r="AX13" s="136" t="str">
        <f>VLOOKUP($AC13,デモテーブル[#All],5,FALSE)</f>
        <v>現預金</v>
      </c>
      <c r="AY13" s="136" t="str">
        <f>VLOOKUP($AC13,デモテーブル[#All],6,FALSE)</f>
        <v>現預金</v>
      </c>
      <c r="AZ13" s="136" t="str">
        <f>VLOOKUP($AC13,デモテーブル[#All],7,FALSE)</f>
        <v>01 日本円</v>
      </c>
      <c r="BA13" s="136" t="str">
        <f>VLOOKUP($AC13,デモテーブル[#All],12,FALSE)</f>
        <v>リスク・なし</v>
      </c>
      <c r="BB13" s="136" t="str">
        <f>VLOOKUP($AC13,デモテーブル[#All],13,FALSE)</f>
        <v>リスク・なし</v>
      </c>
      <c r="BC13" s="207">
        <f>VLOOKUP($AC13,デモテーブル[#All],14,FALSE)</f>
        <v>0</v>
      </c>
      <c r="BD13" s="207">
        <f>VLOOKUP($AC13,デモテーブル[#All],15,FALSE)</f>
        <v>0</v>
      </c>
      <c r="BE13" s="136">
        <f t="shared" si="3"/>
        <v>0</v>
      </c>
      <c r="BF13" s="136">
        <f t="shared" si="4"/>
        <v>0</v>
      </c>
    </row>
    <row r="14" spans="1:58" s="137" customFormat="1">
      <c r="B14" s="17">
        <v>44713</v>
      </c>
      <c r="C14" s="69">
        <v>13</v>
      </c>
      <c r="D14" s="173" t="str">
        <f t="shared" si="6"/>
        <v>02-A子</v>
      </c>
      <c r="E14" s="174" t="str">
        <f t="shared" si="7"/>
        <v>住信SBIネット銀行</v>
      </c>
      <c r="F14" s="174"/>
      <c r="G14" s="137" t="s">
        <v>446</v>
      </c>
      <c r="H14" s="137" t="s">
        <v>533</v>
      </c>
      <c r="I14" s="137" t="s">
        <v>534</v>
      </c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6" t="s">
        <v>525</v>
      </c>
      <c r="AB14" s="177"/>
      <c r="AC14" s="177" t="str">
        <f t="shared" si="8"/>
        <v>代表口座 - 円普通</v>
      </c>
      <c r="AD14" s="177" t="str">
        <f>VLOOKUP($AC14,デモテーブル[#All],2,FALSE)</f>
        <v>代表口座 - 円普通</v>
      </c>
      <c r="AE14" s="178"/>
      <c r="AF14" s="177"/>
      <c r="AG14" s="177"/>
      <c r="AH14" s="179">
        <f t="shared" si="5"/>
        <v>1000000</v>
      </c>
      <c r="AI14" s="177"/>
      <c r="AJ14" s="177"/>
      <c r="AK14" s="180"/>
      <c r="AL14" s="177" t="str">
        <f t="shared" si="9"/>
        <v>02-A子 住信SBIネット銀行</v>
      </c>
      <c r="AM14" s="177"/>
      <c r="AN14" s="177"/>
      <c r="AO14" s="177"/>
      <c r="AP14" s="181"/>
      <c r="AQ14" s="177"/>
      <c r="AR14" s="181"/>
      <c r="AS14" s="177"/>
      <c r="AT14" s="182"/>
      <c r="AU14" s="182"/>
      <c r="AV14" s="136" t="str">
        <f>VLOOKUP($AC14,デモテーブル[#All],3,FALSE)</f>
        <v>2現金・米国債など</v>
      </c>
      <c r="AW14" s="136" t="str">
        <f>VLOOKUP($AC14,デモテーブル[#All],4,FALSE)</f>
        <v>2現金</v>
      </c>
      <c r="AX14" s="136" t="str">
        <f>VLOOKUP($AC14,デモテーブル[#All],5,FALSE)</f>
        <v>現預金</v>
      </c>
      <c r="AY14" s="136" t="str">
        <f>VLOOKUP($AC14,デモテーブル[#All],6,FALSE)</f>
        <v>現預金</v>
      </c>
      <c r="AZ14" s="136" t="str">
        <f>VLOOKUP($AC14,デモテーブル[#All],7,FALSE)</f>
        <v>01 日本円</v>
      </c>
      <c r="BA14" s="136" t="str">
        <f>VLOOKUP($AC14,デモテーブル[#All],12,FALSE)</f>
        <v>リスク・なし</v>
      </c>
      <c r="BB14" s="136" t="str">
        <f>VLOOKUP($AC14,デモテーブル[#All],13,FALSE)</f>
        <v>リスク・なし</v>
      </c>
      <c r="BC14" s="207">
        <f>VLOOKUP($AC14,デモテーブル[#All],14,FALSE)</f>
        <v>0</v>
      </c>
      <c r="BD14" s="207">
        <f>VLOOKUP($AC14,デモテーブル[#All],15,FALSE)</f>
        <v>0</v>
      </c>
      <c r="BE14" s="136">
        <f t="shared" si="3"/>
        <v>0</v>
      </c>
      <c r="BF14" s="136">
        <f t="shared" si="4"/>
        <v>0</v>
      </c>
    </row>
    <row r="15" spans="1:58" s="137" customFormat="1">
      <c r="B15" s="17">
        <v>44713</v>
      </c>
      <c r="C15" s="69">
        <v>14</v>
      </c>
      <c r="D15" s="173" t="str">
        <f t="shared" si="6"/>
        <v>02-A子</v>
      </c>
      <c r="E15" s="174" t="str">
        <f t="shared" si="7"/>
        <v>住信SBIネット銀行</v>
      </c>
      <c r="F15" s="174"/>
      <c r="G15" s="137" t="s">
        <v>406</v>
      </c>
      <c r="H15" s="137" t="s">
        <v>535</v>
      </c>
      <c r="I15" s="137" t="s">
        <v>534</v>
      </c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6" t="s">
        <v>525</v>
      </c>
      <c r="AB15" s="177"/>
      <c r="AC15" s="177" t="str">
        <f t="shared" si="8"/>
        <v>SBIハイブリッド預金</v>
      </c>
      <c r="AD15" s="177" t="str">
        <f>VLOOKUP($AC15,デモテーブル[#All],2,FALSE)</f>
        <v>現預金・住信SBIネット銀行・ハイブリッド口座</v>
      </c>
      <c r="AE15" s="178"/>
      <c r="AF15" s="177"/>
      <c r="AG15" s="177"/>
      <c r="AH15" s="179">
        <f t="shared" si="5"/>
        <v>393679</v>
      </c>
      <c r="AI15" s="177"/>
      <c r="AJ15" s="177"/>
      <c r="AK15" s="180"/>
      <c r="AL15" s="177" t="str">
        <f t="shared" si="9"/>
        <v>02-A子 住信SBIネット銀行</v>
      </c>
      <c r="AM15" s="177"/>
      <c r="AN15" s="177"/>
      <c r="AO15" s="177"/>
      <c r="AP15" s="181"/>
      <c r="AQ15" s="177"/>
      <c r="AR15" s="181"/>
      <c r="AS15" s="177"/>
      <c r="AT15" s="182"/>
      <c r="AU15" s="182"/>
      <c r="AV15" s="136" t="str">
        <f>VLOOKUP($AC15,デモテーブル[#All],3,FALSE)</f>
        <v>2現金・米国債など</v>
      </c>
      <c r="AW15" s="136" t="str">
        <f>VLOOKUP($AC15,デモテーブル[#All],4,FALSE)</f>
        <v>2現金</v>
      </c>
      <c r="AX15" s="136" t="str">
        <f>VLOOKUP($AC15,デモテーブル[#All],5,FALSE)</f>
        <v>現預金</v>
      </c>
      <c r="AY15" s="136" t="str">
        <f>VLOOKUP($AC15,デモテーブル[#All],6,FALSE)</f>
        <v>現預金</v>
      </c>
      <c r="AZ15" s="136" t="str">
        <f>VLOOKUP($AC15,デモテーブル[#All],7,FALSE)</f>
        <v>01 日本円</v>
      </c>
      <c r="BA15" s="136" t="str">
        <f>VLOOKUP($AC15,デモテーブル[#All],12,FALSE)</f>
        <v>リスク・なし</v>
      </c>
      <c r="BB15" s="136" t="str">
        <f>VLOOKUP($AC15,デモテーブル[#All],13,FALSE)</f>
        <v>リスク・なし</v>
      </c>
      <c r="BC15" s="207">
        <f>VLOOKUP($AC15,デモテーブル[#All],14,FALSE)</f>
        <v>0</v>
      </c>
      <c r="BD15" s="207">
        <f>VLOOKUP($AC15,デモテーブル[#All],15,FALSE)</f>
        <v>0</v>
      </c>
      <c r="BE15" s="136">
        <f t="shared" si="3"/>
        <v>0</v>
      </c>
      <c r="BF15" s="136">
        <f t="shared" si="4"/>
        <v>0</v>
      </c>
    </row>
    <row r="16" spans="1:58" s="137" customFormat="1">
      <c r="B16" s="17">
        <v>44713</v>
      </c>
      <c r="C16" s="69">
        <v>15</v>
      </c>
      <c r="D16" s="173" t="str">
        <f t="shared" si="6"/>
        <v>00-PP</v>
      </c>
      <c r="E16" s="174" t="str">
        <f t="shared" si="7"/>
        <v>楽天銀行</v>
      </c>
      <c r="F16" s="174"/>
      <c r="G16" s="137" t="s">
        <v>437</v>
      </c>
      <c r="H16" s="137" t="s">
        <v>536</v>
      </c>
      <c r="I16" s="137" t="s">
        <v>537</v>
      </c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6" t="s">
        <v>525</v>
      </c>
      <c r="AB16" s="177"/>
      <c r="AC16" s="177" t="str">
        <f t="shared" si="8"/>
        <v>円預金(普通預金)</v>
      </c>
      <c r="AD16" s="177" t="str">
        <f>VLOOKUP($AC16,デモテーブル[#All],2,FALSE)</f>
        <v>楽天銀行・普通口座</v>
      </c>
      <c r="AE16" s="178"/>
      <c r="AF16" s="177"/>
      <c r="AG16" s="177"/>
      <c r="AH16" s="179">
        <f t="shared" si="5"/>
        <v>491980</v>
      </c>
      <c r="AI16" s="177"/>
      <c r="AJ16" s="177"/>
      <c r="AK16" s="180"/>
      <c r="AL16" s="177" t="str">
        <f t="shared" si="9"/>
        <v>00-PP 楽天銀行</v>
      </c>
      <c r="AM16" s="177"/>
      <c r="AN16" s="177"/>
      <c r="AO16" s="177"/>
      <c r="AP16" s="181"/>
      <c r="AQ16" s="177"/>
      <c r="AR16" s="181"/>
      <c r="AS16" s="177"/>
      <c r="AT16" s="182"/>
      <c r="AU16" s="182"/>
      <c r="AV16" s="136" t="str">
        <f>VLOOKUP($AC16,デモテーブル[#All],3,FALSE)</f>
        <v>2現金・米国債など</v>
      </c>
      <c r="AW16" s="136" t="str">
        <f>VLOOKUP($AC16,デモテーブル[#All],4,FALSE)</f>
        <v>2現金</v>
      </c>
      <c r="AX16" s="136" t="str">
        <f>VLOOKUP($AC16,デモテーブル[#All],5,FALSE)</f>
        <v>現預金</v>
      </c>
      <c r="AY16" s="136" t="str">
        <f>VLOOKUP($AC16,デモテーブル[#All],6,FALSE)</f>
        <v>現預金</v>
      </c>
      <c r="AZ16" s="136" t="str">
        <f>VLOOKUP($AC16,デモテーブル[#All],7,FALSE)</f>
        <v>01 日本円</v>
      </c>
      <c r="BA16" s="136" t="str">
        <f>VLOOKUP($AC16,デモテーブル[#All],12,FALSE)</f>
        <v>リスク・なし</v>
      </c>
      <c r="BB16" s="136" t="str">
        <f>VLOOKUP($AC16,デモテーブル[#All],13,FALSE)</f>
        <v>リスク・なし</v>
      </c>
      <c r="BC16" s="207">
        <f>VLOOKUP($AC16,デモテーブル[#All],14,FALSE)</f>
        <v>0</v>
      </c>
      <c r="BD16" s="207">
        <f>VLOOKUP($AC16,デモテーブル[#All],15,FALSE)</f>
        <v>0</v>
      </c>
      <c r="BE16" s="136">
        <f t="shared" si="3"/>
        <v>0</v>
      </c>
      <c r="BF16" s="136">
        <f t="shared" si="4"/>
        <v>0</v>
      </c>
    </row>
    <row r="17" spans="2:58" s="137" customFormat="1">
      <c r="B17" s="17">
        <v>44713</v>
      </c>
      <c r="C17" s="69">
        <v>16</v>
      </c>
      <c r="D17" s="173" t="str">
        <f t="shared" si="6"/>
        <v>02-A子</v>
      </c>
      <c r="E17" s="174" t="str">
        <f t="shared" si="7"/>
        <v>楽天銀行</v>
      </c>
      <c r="F17" s="174"/>
      <c r="G17" s="137" t="s">
        <v>437</v>
      </c>
      <c r="H17" s="137" t="s">
        <v>538</v>
      </c>
      <c r="I17" s="137" t="s">
        <v>539</v>
      </c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6" t="s">
        <v>525</v>
      </c>
      <c r="AB17" s="177"/>
      <c r="AC17" s="177" t="str">
        <f t="shared" si="8"/>
        <v>円預金(普通預金)</v>
      </c>
      <c r="AD17" s="177" t="str">
        <f>VLOOKUP($AC17,デモテーブル[#All],2,FALSE)</f>
        <v>楽天銀行・普通口座</v>
      </c>
      <c r="AE17" s="178"/>
      <c r="AF17" s="177"/>
      <c r="AG17" s="177"/>
      <c r="AH17" s="179">
        <f t="shared" si="5"/>
        <v>1640584</v>
      </c>
      <c r="AI17" s="177"/>
      <c r="AJ17" s="177"/>
      <c r="AK17" s="180"/>
      <c r="AL17" s="177" t="str">
        <f t="shared" si="9"/>
        <v>02-A子 楽天銀行</v>
      </c>
      <c r="AM17" s="177"/>
      <c r="AN17" s="177"/>
      <c r="AO17" s="177"/>
      <c r="AP17" s="181"/>
      <c r="AQ17" s="177"/>
      <c r="AR17" s="181"/>
      <c r="AS17" s="177"/>
      <c r="AT17" s="182"/>
      <c r="AU17" s="182"/>
      <c r="AV17" s="136" t="str">
        <f>VLOOKUP($AC17,デモテーブル[#All],3,FALSE)</f>
        <v>2現金・米国債など</v>
      </c>
      <c r="AW17" s="136" t="str">
        <f>VLOOKUP($AC17,デモテーブル[#All],4,FALSE)</f>
        <v>2現金</v>
      </c>
      <c r="AX17" s="136" t="str">
        <f>VLOOKUP($AC17,デモテーブル[#All],5,FALSE)</f>
        <v>現預金</v>
      </c>
      <c r="AY17" s="136" t="str">
        <f>VLOOKUP($AC17,デモテーブル[#All],6,FALSE)</f>
        <v>現預金</v>
      </c>
      <c r="AZ17" s="136" t="str">
        <f>VLOOKUP($AC17,デモテーブル[#All],7,FALSE)</f>
        <v>01 日本円</v>
      </c>
      <c r="BA17" s="136" t="str">
        <f>VLOOKUP($AC17,デモテーブル[#All],12,FALSE)</f>
        <v>リスク・なし</v>
      </c>
      <c r="BB17" s="136" t="str">
        <f>VLOOKUP($AC17,デモテーブル[#All],13,FALSE)</f>
        <v>リスク・なし</v>
      </c>
      <c r="BC17" s="207">
        <f>VLOOKUP($AC17,デモテーブル[#All],14,FALSE)</f>
        <v>0</v>
      </c>
      <c r="BD17" s="207">
        <f>VLOOKUP($AC17,デモテーブル[#All],15,FALSE)</f>
        <v>0</v>
      </c>
      <c r="BE17" s="136">
        <f t="shared" si="3"/>
        <v>0</v>
      </c>
      <c r="BF17" s="136">
        <f t="shared" si="4"/>
        <v>0</v>
      </c>
    </row>
    <row r="18" spans="2:58" s="137" customFormat="1">
      <c r="B18" s="17">
        <v>44713</v>
      </c>
      <c r="C18" s="69">
        <v>17</v>
      </c>
      <c r="D18" s="173" t="str">
        <f t="shared" si="6"/>
        <v>00-PP</v>
      </c>
      <c r="E18" s="174" t="str">
        <f t="shared" si="7"/>
        <v>住信SBIネット銀行</v>
      </c>
      <c r="F18" s="174"/>
      <c r="G18" s="137" t="s">
        <v>447</v>
      </c>
      <c r="H18" s="137" t="s">
        <v>540</v>
      </c>
      <c r="I18" s="137" t="s">
        <v>529</v>
      </c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6" t="s">
        <v>525</v>
      </c>
      <c r="AB18" s="177"/>
      <c r="AC18" s="177" t="str">
        <f t="shared" si="8"/>
        <v>代表口座 - 南アランド普通</v>
      </c>
      <c r="AD18" s="177" t="str">
        <f>VLOOKUP($AC18,デモテーブル[#All],2,FALSE)</f>
        <v>代表口座 - 南アランド普通</v>
      </c>
      <c r="AE18" s="178"/>
      <c r="AF18" s="177"/>
      <c r="AG18" s="177"/>
      <c r="AH18" s="179">
        <f t="shared" si="5"/>
        <v>19</v>
      </c>
      <c r="AI18" s="177"/>
      <c r="AJ18" s="177"/>
      <c r="AK18" s="180"/>
      <c r="AL18" s="177" t="str">
        <f t="shared" si="9"/>
        <v>00-PP 住信SBIネット銀行</v>
      </c>
      <c r="AM18" s="177"/>
      <c r="AN18" s="177"/>
      <c r="AO18" s="177"/>
      <c r="AP18" s="181"/>
      <c r="AQ18" s="177"/>
      <c r="AR18" s="181"/>
      <c r="AS18" s="177"/>
      <c r="AT18" s="182"/>
      <c r="AU18" s="182"/>
      <c r="AV18" s="136" t="str">
        <f>VLOOKUP($AC18,デモテーブル[#All],3,FALSE)</f>
        <v>2現金・米国債など</v>
      </c>
      <c r="AW18" s="136" t="str">
        <f>VLOOKUP($AC18,デモテーブル[#All],4,FALSE)</f>
        <v>2現金</v>
      </c>
      <c r="AX18" s="136" t="str">
        <f>VLOOKUP($AC18,デモテーブル[#All],5,FALSE)</f>
        <v>現預金</v>
      </c>
      <c r="AY18" s="136" t="str">
        <f>VLOOKUP($AC18,デモテーブル[#All],6,FALSE)</f>
        <v>現預金</v>
      </c>
      <c r="AZ18" s="136" t="str">
        <f>VLOOKUP($AC18,デモテーブル[#All],7,FALSE)</f>
        <v>90 その他（円換算）</v>
      </c>
      <c r="BA18" s="136" t="str">
        <f>VLOOKUP($AC18,デモテーブル[#All],12,FALSE)</f>
        <v>リスク・有</v>
      </c>
      <c r="BB18" s="136" t="str">
        <f>VLOOKUP($AC18,デモテーブル[#All],13,FALSE)</f>
        <v>リスク・なし</v>
      </c>
      <c r="BC18" s="207">
        <f>VLOOKUP($AC18,デモテーブル[#All],14,FALSE)</f>
        <v>1</v>
      </c>
      <c r="BD18" s="207">
        <f>VLOOKUP($AC18,デモテーブル[#All],15,FALSE)</f>
        <v>0</v>
      </c>
      <c r="BE18" s="136">
        <f t="shared" si="3"/>
        <v>19</v>
      </c>
      <c r="BF18" s="136">
        <f t="shared" si="4"/>
        <v>0</v>
      </c>
    </row>
    <row r="19" spans="2:58" s="137" customFormat="1">
      <c r="B19" s="17">
        <v>44713</v>
      </c>
      <c r="C19" s="69">
        <v>18</v>
      </c>
      <c r="D19" s="173" t="str">
        <f t="shared" si="6"/>
        <v>02-A子</v>
      </c>
      <c r="E19" s="174" t="str">
        <f t="shared" si="7"/>
        <v>住信SBIネット銀行</v>
      </c>
      <c r="F19" s="174"/>
      <c r="G19" s="137" t="s">
        <v>447</v>
      </c>
      <c r="H19" s="137" t="s">
        <v>541</v>
      </c>
      <c r="I19" s="137" t="s">
        <v>534</v>
      </c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6" t="s">
        <v>525</v>
      </c>
      <c r="AB19" s="177"/>
      <c r="AC19" s="177" t="str">
        <f t="shared" si="8"/>
        <v>代表口座 - 南アランド普通</v>
      </c>
      <c r="AD19" s="177" t="str">
        <f>VLOOKUP($AC19,デモテーブル[#All],2,FALSE)</f>
        <v>代表口座 - 南アランド普通</v>
      </c>
      <c r="AE19" s="178"/>
      <c r="AF19" s="177"/>
      <c r="AG19" s="177"/>
      <c r="AH19" s="179">
        <f t="shared" si="5"/>
        <v>9</v>
      </c>
      <c r="AI19" s="177"/>
      <c r="AJ19" s="177"/>
      <c r="AK19" s="180"/>
      <c r="AL19" s="177" t="str">
        <f t="shared" si="9"/>
        <v>02-A子 住信SBIネット銀行</v>
      </c>
      <c r="AM19" s="177"/>
      <c r="AN19" s="177"/>
      <c r="AO19" s="177"/>
      <c r="AP19" s="181"/>
      <c r="AQ19" s="177"/>
      <c r="AR19" s="181"/>
      <c r="AS19" s="177"/>
      <c r="AT19" s="182"/>
      <c r="AU19" s="182"/>
      <c r="AV19" s="136" t="str">
        <f>VLOOKUP($AC19,デモテーブル[#All],3,FALSE)</f>
        <v>2現金・米国債など</v>
      </c>
      <c r="AW19" s="136" t="str">
        <f>VLOOKUP($AC19,デモテーブル[#All],4,FALSE)</f>
        <v>2現金</v>
      </c>
      <c r="AX19" s="136" t="str">
        <f>VLOOKUP($AC19,デモテーブル[#All],5,FALSE)</f>
        <v>現預金</v>
      </c>
      <c r="AY19" s="136" t="str">
        <f>VLOOKUP($AC19,デモテーブル[#All],6,FALSE)</f>
        <v>現預金</v>
      </c>
      <c r="AZ19" s="136" t="str">
        <f>VLOOKUP($AC19,デモテーブル[#All],7,FALSE)</f>
        <v>90 その他（円換算）</v>
      </c>
      <c r="BA19" s="136" t="str">
        <f>VLOOKUP($AC19,デモテーブル[#All],12,FALSE)</f>
        <v>リスク・有</v>
      </c>
      <c r="BB19" s="136" t="str">
        <f>VLOOKUP($AC19,デモテーブル[#All],13,FALSE)</f>
        <v>リスク・なし</v>
      </c>
      <c r="BC19" s="207">
        <f>VLOOKUP($AC19,デモテーブル[#All],14,FALSE)</f>
        <v>1</v>
      </c>
      <c r="BD19" s="207">
        <f>VLOOKUP($AC19,デモテーブル[#All],15,FALSE)</f>
        <v>0</v>
      </c>
      <c r="BE19" s="136">
        <f t="shared" si="3"/>
        <v>9</v>
      </c>
      <c r="BF19" s="136">
        <f t="shared" si="4"/>
        <v>0</v>
      </c>
    </row>
    <row r="20" spans="2:58" s="137" customFormat="1">
      <c r="B20" s="17">
        <v>44713</v>
      </c>
      <c r="C20" s="69">
        <v>19</v>
      </c>
      <c r="D20" s="173" t="str">
        <f t="shared" si="6"/>
        <v>00-PP</v>
      </c>
      <c r="E20" s="174" t="str">
        <f t="shared" si="7"/>
        <v>SBI証券</v>
      </c>
      <c r="F20" s="174"/>
      <c r="G20" s="137" t="s">
        <v>451</v>
      </c>
      <c r="H20" s="137" t="s">
        <v>542</v>
      </c>
      <c r="I20" s="137" t="s">
        <v>543</v>
      </c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6" t="s">
        <v>525</v>
      </c>
      <c r="AB20" s="177"/>
      <c r="AC20" s="177" t="str">
        <f t="shared" si="8"/>
        <v>米ドル 現金</v>
      </c>
      <c r="AD20" s="177" t="str">
        <f>VLOOKUP($AC20,デモテーブル[#All],2,FALSE)</f>
        <v>現預金・SBI証券・米ドル</v>
      </c>
      <c r="AE20" s="178"/>
      <c r="AF20" s="177"/>
      <c r="AG20" s="177"/>
      <c r="AH20" s="179">
        <f t="shared" si="5"/>
        <v>2985382</v>
      </c>
      <c r="AI20" s="177"/>
      <c r="AJ20" s="177"/>
      <c r="AK20" s="180"/>
      <c r="AL20" s="177" t="str">
        <f t="shared" si="9"/>
        <v>00-PP SBI証券</v>
      </c>
      <c r="AM20" s="177"/>
      <c r="AN20" s="177"/>
      <c r="AO20" s="177"/>
      <c r="AP20" s="181"/>
      <c r="AQ20" s="177"/>
      <c r="AR20" s="181"/>
      <c r="AS20" s="177"/>
      <c r="AT20" s="182"/>
      <c r="AU20" s="182"/>
      <c r="AV20" s="136" t="str">
        <f>VLOOKUP($AC20,デモテーブル[#All],3,FALSE)</f>
        <v>2現金・米国債など</v>
      </c>
      <c r="AW20" s="136" t="str">
        <f>VLOOKUP($AC20,デモテーブル[#All],4,FALSE)</f>
        <v>2現金</v>
      </c>
      <c r="AX20" s="136" t="str">
        <f>VLOOKUP($AC20,デモテーブル[#All],5,FALSE)</f>
        <v>現預金</v>
      </c>
      <c r="AY20" s="136" t="str">
        <f>VLOOKUP($AC20,デモテーブル[#All],6,FALSE)</f>
        <v>現預金</v>
      </c>
      <c r="AZ20" s="136" t="str">
        <f>VLOOKUP($AC20,デモテーブル[#All],7,FALSE)</f>
        <v>02 米ドル（円換算）</v>
      </c>
      <c r="BA20" s="136" t="str">
        <f>VLOOKUP($AC20,デモテーブル[#All],12,FALSE)</f>
        <v>リスク・有</v>
      </c>
      <c r="BB20" s="136" t="str">
        <f>VLOOKUP($AC20,デモテーブル[#All],13,FALSE)</f>
        <v>リスク・なし</v>
      </c>
      <c r="BC20" s="207">
        <f>VLOOKUP($AC20,デモテーブル[#All],14,FALSE)</f>
        <v>1</v>
      </c>
      <c r="BD20" s="207">
        <f>VLOOKUP($AC20,デモテーブル[#All],15,FALSE)</f>
        <v>0</v>
      </c>
      <c r="BE20" s="136">
        <f t="shared" si="3"/>
        <v>2985382</v>
      </c>
      <c r="BF20" s="136">
        <f t="shared" si="4"/>
        <v>0</v>
      </c>
    </row>
    <row r="21" spans="2:58" s="137" customFormat="1">
      <c r="B21" s="17">
        <v>44713</v>
      </c>
      <c r="C21" s="69">
        <v>20</v>
      </c>
      <c r="D21" s="173" t="str">
        <f t="shared" si="6"/>
        <v>01-MM</v>
      </c>
      <c r="E21" s="174" t="str">
        <f t="shared" si="7"/>
        <v>SBI証券</v>
      </c>
      <c r="F21" s="174"/>
      <c r="G21" s="137" t="s">
        <v>451</v>
      </c>
      <c r="H21" s="137" t="s">
        <v>544</v>
      </c>
      <c r="I21" s="137" t="s">
        <v>545</v>
      </c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6" t="s">
        <v>525</v>
      </c>
      <c r="AB21" s="177"/>
      <c r="AC21" s="177" t="str">
        <f t="shared" si="8"/>
        <v>米ドル 現金</v>
      </c>
      <c r="AD21" s="177" t="str">
        <f>VLOOKUP($AC21,デモテーブル[#All],2,FALSE)</f>
        <v>現預金・SBI証券・米ドル</v>
      </c>
      <c r="AE21" s="178"/>
      <c r="AF21" s="177"/>
      <c r="AG21" s="177"/>
      <c r="AH21" s="179">
        <f t="shared" si="5"/>
        <v>389971</v>
      </c>
      <c r="AI21" s="177"/>
      <c r="AJ21" s="177"/>
      <c r="AK21" s="180"/>
      <c r="AL21" s="177" t="str">
        <f t="shared" si="9"/>
        <v>01-MM SBI証券</v>
      </c>
      <c r="AM21" s="177"/>
      <c r="AN21" s="177"/>
      <c r="AO21" s="177"/>
      <c r="AP21" s="181"/>
      <c r="AQ21" s="177"/>
      <c r="AR21" s="181"/>
      <c r="AS21" s="177"/>
      <c r="AT21" s="182"/>
      <c r="AU21" s="182"/>
      <c r="AV21" s="136" t="str">
        <f>VLOOKUP($AC21,デモテーブル[#All],3,FALSE)</f>
        <v>2現金・米国債など</v>
      </c>
      <c r="AW21" s="136" t="str">
        <f>VLOOKUP($AC21,デモテーブル[#All],4,FALSE)</f>
        <v>2現金</v>
      </c>
      <c r="AX21" s="136" t="str">
        <f>VLOOKUP($AC21,デモテーブル[#All],5,FALSE)</f>
        <v>現預金</v>
      </c>
      <c r="AY21" s="136" t="str">
        <f>VLOOKUP($AC21,デモテーブル[#All],6,FALSE)</f>
        <v>現預金</v>
      </c>
      <c r="AZ21" s="136" t="str">
        <f>VLOOKUP($AC21,デモテーブル[#All],7,FALSE)</f>
        <v>02 米ドル（円換算）</v>
      </c>
      <c r="BA21" s="136" t="str">
        <f>VLOOKUP($AC21,デモテーブル[#All],12,FALSE)</f>
        <v>リスク・有</v>
      </c>
      <c r="BB21" s="136" t="str">
        <f>VLOOKUP($AC21,デモテーブル[#All],13,FALSE)</f>
        <v>リスク・なし</v>
      </c>
      <c r="BC21" s="207">
        <f>VLOOKUP($AC21,デモテーブル[#All],14,FALSE)</f>
        <v>1</v>
      </c>
      <c r="BD21" s="207">
        <f>VLOOKUP($AC21,デモテーブル[#All],15,FALSE)</f>
        <v>0</v>
      </c>
      <c r="BE21" s="136">
        <f t="shared" si="3"/>
        <v>389971</v>
      </c>
      <c r="BF21" s="136">
        <f t="shared" si="4"/>
        <v>0</v>
      </c>
    </row>
    <row r="22" spans="2:58" s="137" customFormat="1">
      <c r="B22" s="17">
        <v>44713</v>
      </c>
      <c r="C22" s="69">
        <v>21</v>
      </c>
      <c r="D22" s="173" t="str">
        <f t="shared" si="6"/>
        <v>02-A子</v>
      </c>
      <c r="E22" s="174" t="str">
        <f t="shared" si="7"/>
        <v>SBI証券</v>
      </c>
      <c r="F22" s="174"/>
      <c r="G22" s="137" t="s">
        <v>451</v>
      </c>
      <c r="H22" s="137" t="s">
        <v>546</v>
      </c>
      <c r="I22" s="137" t="s">
        <v>547</v>
      </c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6" t="s">
        <v>525</v>
      </c>
      <c r="AB22" s="177"/>
      <c r="AC22" s="177" t="str">
        <f t="shared" si="8"/>
        <v>米ドル 現金</v>
      </c>
      <c r="AD22" s="177" t="str">
        <f>VLOOKUP($AC22,デモテーブル[#All],2,FALSE)</f>
        <v>現預金・SBI証券・米ドル</v>
      </c>
      <c r="AE22" s="178"/>
      <c r="AF22" s="177"/>
      <c r="AG22" s="177"/>
      <c r="AH22" s="179">
        <f t="shared" si="5"/>
        <v>2421494</v>
      </c>
      <c r="AI22" s="177"/>
      <c r="AJ22" s="177"/>
      <c r="AK22" s="180"/>
      <c r="AL22" s="177" t="str">
        <f t="shared" si="9"/>
        <v>02-A子 SBI証券</v>
      </c>
      <c r="AM22" s="177"/>
      <c r="AN22" s="177"/>
      <c r="AO22" s="177"/>
      <c r="AP22" s="181"/>
      <c r="AQ22" s="177"/>
      <c r="AR22" s="181"/>
      <c r="AS22" s="177"/>
      <c r="AT22" s="182"/>
      <c r="AU22" s="182"/>
      <c r="AV22" s="136" t="str">
        <f>VLOOKUP($AC22,デモテーブル[#All],3,FALSE)</f>
        <v>2現金・米国債など</v>
      </c>
      <c r="AW22" s="136" t="str">
        <f>VLOOKUP($AC22,デモテーブル[#All],4,FALSE)</f>
        <v>2現金</v>
      </c>
      <c r="AX22" s="136" t="str">
        <f>VLOOKUP($AC22,デモテーブル[#All],5,FALSE)</f>
        <v>現預金</v>
      </c>
      <c r="AY22" s="136" t="str">
        <f>VLOOKUP($AC22,デモテーブル[#All],6,FALSE)</f>
        <v>現預金</v>
      </c>
      <c r="AZ22" s="136" t="str">
        <f>VLOOKUP($AC22,デモテーブル[#All],7,FALSE)</f>
        <v>02 米ドル（円換算）</v>
      </c>
      <c r="BA22" s="136" t="str">
        <f>VLOOKUP($AC22,デモテーブル[#All],12,FALSE)</f>
        <v>リスク・有</v>
      </c>
      <c r="BB22" s="136" t="str">
        <f>VLOOKUP($AC22,デモテーブル[#All],13,FALSE)</f>
        <v>リスク・なし</v>
      </c>
      <c r="BC22" s="207">
        <f>VLOOKUP($AC22,デモテーブル[#All],14,FALSE)</f>
        <v>1</v>
      </c>
      <c r="BD22" s="207">
        <f>VLOOKUP($AC22,デモテーブル[#All],15,FALSE)</f>
        <v>0</v>
      </c>
      <c r="BE22" s="136">
        <f t="shared" si="3"/>
        <v>2421494</v>
      </c>
      <c r="BF22" s="136">
        <f t="shared" si="4"/>
        <v>0</v>
      </c>
    </row>
    <row r="23" spans="2:58" s="137" customFormat="1">
      <c r="B23" s="17">
        <v>44713</v>
      </c>
      <c r="C23" s="69">
        <v>22</v>
      </c>
      <c r="D23" s="173" t="str">
        <f t="shared" si="6"/>
        <v>02-A子</v>
      </c>
      <c r="E23" s="174" t="str">
        <f t="shared" si="7"/>
        <v>SBI証券</v>
      </c>
      <c r="F23" s="174"/>
      <c r="G23" s="137" t="s">
        <v>443</v>
      </c>
      <c r="H23" s="137" t="s">
        <v>548</v>
      </c>
      <c r="I23" s="137" t="s">
        <v>547</v>
      </c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6" t="s">
        <v>525</v>
      </c>
      <c r="AB23" s="177"/>
      <c r="AC23" s="177" t="str">
        <f t="shared" si="8"/>
        <v>香港ドル 現金</v>
      </c>
      <c r="AD23" s="177" t="str">
        <f>VLOOKUP($AC23,デモテーブル[#All],2,FALSE)</f>
        <v>現預金・SBI証券・香港ドル</v>
      </c>
      <c r="AE23" s="178"/>
      <c r="AF23" s="177"/>
      <c r="AG23" s="177"/>
      <c r="AH23" s="179">
        <f t="shared" si="5"/>
        <v>8637</v>
      </c>
      <c r="AI23" s="177"/>
      <c r="AJ23" s="177"/>
      <c r="AK23" s="180"/>
      <c r="AL23" s="177" t="str">
        <f t="shared" si="9"/>
        <v>02-A子 SBI証券</v>
      </c>
      <c r="AM23" s="177"/>
      <c r="AN23" s="177"/>
      <c r="AO23" s="177"/>
      <c r="AP23" s="181"/>
      <c r="AQ23" s="177"/>
      <c r="AR23" s="181"/>
      <c r="AS23" s="177"/>
      <c r="AT23" s="182"/>
      <c r="AU23" s="182"/>
      <c r="AV23" s="136" t="str">
        <f>VLOOKUP($AC23,デモテーブル[#All],3,FALSE)</f>
        <v>2現金・米国債など</v>
      </c>
      <c r="AW23" s="136" t="str">
        <f>VLOOKUP($AC23,デモテーブル[#All],4,FALSE)</f>
        <v>2現金</v>
      </c>
      <c r="AX23" s="136" t="str">
        <f>VLOOKUP($AC23,デモテーブル[#All],5,FALSE)</f>
        <v>現預金</v>
      </c>
      <c r="AY23" s="136" t="str">
        <f>VLOOKUP($AC23,デモテーブル[#All],6,FALSE)</f>
        <v>現預金</v>
      </c>
      <c r="AZ23" s="136" t="str">
        <f>VLOOKUP($AC23,デモテーブル[#All],7,FALSE)</f>
        <v>03 香港ドル(円換算）</v>
      </c>
      <c r="BA23" s="136" t="str">
        <f>VLOOKUP($AC23,デモテーブル[#All],12,FALSE)</f>
        <v>リスク・有</v>
      </c>
      <c r="BB23" s="136" t="str">
        <f>VLOOKUP($AC23,デモテーブル[#All],13,FALSE)</f>
        <v>リスク・なし</v>
      </c>
      <c r="BC23" s="207">
        <f>VLOOKUP($AC23,デモテーブル[#All],14,FALSE)</f>
        <v>1</v>
      </c>
      <c r="BD23" s="207">
        <f>VLOOKUP($AC23,デモテーブル[#All],15,FALSE)</f>
        <v>0</v>
      </c>
      <c r="BE23" s="136">
        <f t="shared" si="3"/>
        <v>8637</v>
      </c>
      <c r="BF23" s="136">
        <f t="shared" si="4"/>
        <v>0</v>
      </c>
    </row>
    <row r="24" spans="2:58" s="137" customFormat="1">
      <c r="B24" s="17">
        <v>44713</v>
      </c>
      <c r="C24" s="69">
        <v>23</v>
      </c>
      <c r="D24" s="173" t="str">
        <f t="shared" si="6"/>
        <v>00-PP</v>
      </c>
      <c r="E24" s="174" t="str">
        <f t="shared" si="7"/>
        <v>楽天証券</v>
      </c>
      <c r="F24" s="174"/>
      <c r="G24" s="137" t="s">
        <v>450</v>
      </c>
      <c r="H24" s="137" t="s">
        <v>549</v>
      </c>
      <c r="I24" s="137" t="s">
        <v>550</v>
      </c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6" t="s">
        <v>525</v>
      </c>
      <c r="AB24" s="177"/>
      <c r="AC24" s="177" t="str">
        <f t="shared" si="8"/>
        <v>米ドル</v>
      </c>
      <c r="AD24" s="177" t="str">
        <f>VLOOKUP($AC24,デモテーブル[#All],2,FALSE)</f>
        <v>楽天証券・外貨預り金</v>
      </c>
      <c r="AE24" s="178"/>
      <c r="AF24" s="177"/>
      <c r="AG24" s="177"/>
      <c r="AH24" s="179">
        <f t="shared" si="5"/>
        <v>1290525</v>
      </c>
      <c r="AI24" s="177"/>
      <c r="AJ24" s="177"/>
      <c r="AK24" s="180"/>
      <c r="AL24" s="177" t="str">
        <f t="shared" si="9"/>
        <v>00-PP 楽天証券</v>
      </c>
      <c r="AM24" s="177"/>
      <c r="AN24" s="177"/>
      <c r="AO24" s="177"/>
      <c r="AP24" s="181"/>
      <c r="AQ24" s="177"/>
      <c r="AR24" s="181"/>
      <c r="AS24" s="177"/>
      <c r="AT24" s="182"/>
      <c r="AU24" s="182"/>
      <c r="AV24" s="136" t="str">
        <f>VLOOKUP($AC24,デモテーブル[#All],3,FALSE)</f>
        <v>2現金・米国債など</v>
      </c>
      <c r="AW24" s="136" t="str">
        <f>VLOOKUP($AC24,デモテーブル[#All],4,FALSE)</f>
        <v>2現金</v>
      </c>
      <c r="AX24" s="136" t="str">
        <f>VLOOKUP($AC24,デモテーブル[#All],5,FALSE)</f>
        <v>預り金</v>
      </c>
      <c r="AY24" s="136" t="str">
        <f>VLOOKUP($AC24,デモテーブル[#All],6,FALSE)</f>
        <v>預り金</v>
      </c>
      <c r="AZ24" s="136" t="str">
        <f>VLOOKUP($AC24,デモテーブル[#All],7,FALSE)</f>
        <v>02 米ドル（円換算）</v>
      </c>
      <c r="BA24" s="136" t="str">
        <f>VLOOKUP($AC24,デモテーブル[#All],12,FALSE)</f>
        <v>リスク・有</v>
      </c>
      <c r="BB24" s="136" t="str">
        <f>VLOOKUP($AC24,デモテーブル[#All],13,FALSE)</f>
        <v>リスク・なし</v>
      </c>
      <c r="BC24" s="207">
        <f>VLOOKUP($AC24,デモテーブル[#All],14,FALSE)</f>
        <v>1</v>
      </c>
      <c r="BD24" s="207">
        <f>VLOOKUP($AC24,デモテーブル[#All],15,FALSE)</f>
        <v>0</v>
      </c>
      <c r="BE24" s="136">
        <f t="shared" si="3"/>
        <v>1290525</v>
      </c>
      <c r="BF24" s="136">
        <f t="shared" si="4"/>
        <v>0</v>
      </c>
    </row>
    <row r="25" spans="2:58" s="137" customFormat="1">
      <c r="B25" s="17">
        <v>44713</v>
      </c>
      <c r="C25" s="69">
        <v>24</v>
      </c>
      <c r="D25" s="173" t="str">
        <f t="shared" si="6"/>
        <v>02-A子</v>
      </c>
      <c r="E25" s="174" t="str">
        <f t="shared" si="7"/>
        <v>楽天証券</v>
      </c>
      <c r="F25" s="174"/>
      <c r="G25" s="137" t="s">
        <v>450</v>
      </c>
      <c r="H25" s="137" t="s">
        <v>551</v>
      </c>
      <c r="I25" s="137" t="s">
        <v>552</v>
      </c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6" t="s">
        <v>525</v>
      </c>
      <c r="AB25" s="177"/>
      <c r="AC25" s="177" t="str">
        <f t="shared" si="8"/>
        <v>米ドル</v>
      </c>
      <c r="AD25" s="177" t="str">
        <f>VLOOKUP($AC25,デモテーブル[#All],2,FALSE)</f>
        <v>楽天証券・外貨預り金</v>
      </c>
      <c r="AE25" s="178"/>
      <c r="AF25" s="177"/>
      <c r="AG25" s="177"/>
      <c r="AH25" s="179">
        <f t="shared" si="5"/>
        <v>320988</v>
      </c>
      <c r="AI25" s="177"/>
      <c r="AJ25" s="177"/>
      <c r="AK25" s="180"/>
      <c r="AL25" s="177" t="str">
        <f t="shared" si="9"/>
        <v>02-A子 楽天証券</v>
      </c>
      <c r="AM25" s="177"/>
      <c r="AN25" s="177"/>
      <c r="AO25" s="177"/>
      <c r="AP25" s="181"/>
      <c r="AQ25" s="177"/>
      <c r="AR25" s="181"/>
      <c r="AS25" s="177"/>
      <c r="AT25" s="182"/>
      <c r="AU25" s="182"/>
      <c r="AV25" s="136" t="str">
        <f>VLOOKUP($AC25,デモテーブル[#All],3,FALSE)</f>
        <v>2現金・米国債など</v>
      </c>
      <c r="AW25" s="136" t="str">
        <f>VLOOKUP($AC25,デモテーブル[#All],4,FALSE)</f>
        <v>2現金</v>
      </c>
      <c r="AX25" s="136" t="str">
        <f>VLOOKUP($AC25,デモテーブル[#All],5,FALSE)</f>
        <v>預り金</v>
      </c>
      <c r="AY25" s="136" t="str">
        <f>VLOOKUP($AC25,デモテーブル[#All],6,FALSE)</f>
        <v>預り金</v>
      </c>
      <c r="AZ25" s="136" t="str">
        <f>VLOOKUP($AC25,デモテーブル[#All],7,FALSE)</f>
        <v>02 米ドル（円換算）</v>
      </c>
      <c r="BA25" s="136" t="str">
        <f>VLOOKUP($AC25,デモテーブル[#All],12,FALSE)</f>
        <v>リスク・有</v>
      </c>
      <c r="BB25" s="136" t="str">
        <f>VLOOKUP($AC25,デモテーブル[#All],13,FALSE)</f>
        <v>リスク・なし</v>
      </c>
      <c r="BC25" s="207">
        <f>VLOOKUP($AC25,デモテーブル[#All],14,FALSE)</f>
        <v>1</v>
      </c>
      <c r="BD25" s="207">
        <f>VLOOKUP($AC25,デモテーブル[#All],15,FALSE)</f>
        <v>0</v>
      </c>
      <c r="BE25" s="136">
        <f t="shared" si="3"/>
        <v>320988</v>
      </c>
      <c r="BF25" s="136">
        <f t="shared" si="4"/>
        <v>0</v>
      </c>
    </row>
    <row r="26" spans="2:58" s="137" customFormat="1">
      <c r="B26" s="17">
        <v>44713</v>
      </c>
      <c r="C26" s="69">
        <v>25</v>
      </c>
      <c r="D26" s="173" t="str">
        <f t="shared" si="6"/>
        <v>00-PP</v>
      </c>
      <c r="E26" s="174" t="str">
        <f t="shared" si="7"/>
        <v>SBIネオモバイル証券</v>
      </c>
      <c r="F26" s="174"/>
      <c r="G26" s="137" t="s">
        <v>448</v>
      </c>
      <c r="H26" s="137" t="s">
        <v>553</v>
      </c>
      <c r="I26" s="137" t="s">
        <v>554</v>
      </c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6" t="s">
        <v>525</v>
      </c>
      <c r="AB26" s="177"/>
      <c r="AC26" s="177" t="str">
        <f t="shared" si="8"/>
        <v>買付可能額</v>
      </c>
      <c r="AD26" s="177" t="str">
        <f>VLOOKUP($AC26,デモテーブル[#All],2,FALSE)</f>
        <v>ネオモバイル証券・買付可能額</v>
      </c>
      <c r="AE26" s="178"/>
      <c r="AF26" s="177"/>
      <c r="AG26" s="177"/>
      <c r="AH26" s="179">
        <f t="shared" si="5"/>
        <v>324301</v>
      </c>
      <c r="AI26" s="177"/>
      <c r="AJ26" s="177"/>
      <c r="AK26" s="180"/>
      <c r="AL26" s="177" t="str">
        <f t="shared" si="9"/>
        <v>00-PP SBIネオモバイル証券</v>
      </c>
      <c r="AM26" s="177"/>
      <c r="AN26" s="177"/>
      <c r="AO26" s="177"/>
      <c r="AP26" s="181"/>
      <c r="AQ26" s="177"/>
      <c r="AR26" s="181"/>
      <c r="AS26" s="177"/>
      <c r="AT26" s="182"/>
      <c r="AU26" s="182"/>
      <c r="AV26" s="136" t="str">
        <f>VLOOKUP($AC26,デモテーブル[#All],3,FALSE)</f>
        <v>2現金・米国債など</v>
      </c>
      <c r="AW26" s="136" t="str">
        <f>VLOOKUP($AC26,デモテーブル[#All],4,FALSE)</f>
        <v>2現金</v>
      </c>
      <c r="AX26" s="136" t="str">
        <f>VLOOKUP($AC26,デモテーブル[#All],5,FALSE)</f>
        <v>現預金</v>
      </c>
      <c r="AY26" s="136" t="str">
        <f>VLOOKUP($AC26,デモテーブル[#All],6,FALSE)</f>
        <v>現預金</v>
      </c>
      <c r="AZ26" s="136" t="str">
        <f>VLOOKUP($AC26,デモテーブル[#All],7,FALSE)</f>
        <v>01 日本円</v>
      </c>
      <c r="BA26" s="136" t="str">
        <f>VLOOKUP($AC26,デモテーブル[#All],12,FALSE)</f>
        <v>リスク・なし</v>
      </c>
      <c r="BB26" s="136" t="str">
        <f>VLOOKUP($AC26,デモテーブル[#All],13,FALSE)</f>
        <v>リスク・なし</v>
      </c>
      <c r="BC26" s="207">
        <f>VLOOKUP($AC26,デモテーブル[#All],14,FALSE)</f>
        <v>0</v>
      </c>
      <c r="BD26" s="207">
        <f>VLOOKUP($AC26,デモテーブル[#All],15,FALSE)</f>
        <v>0</v>
      </c>
      <c r="BE26" s="136">
        <f t="shared" si="3"/>
        <v>0</v>
      </c>
      <c r="BF26" s="136">
        <f t="shared" si="4"/>
        <v>0</v>
      </c>
    </row>
    <row r="27" spans="2:58" s="137" customFormat="1">
      <c r="B27" s="17">
        <v>44713</v>
      </c>
      <c r="C27" s="69">
        <v>26</v>
      </c>
      <c r="D27" s="173" t="str">
        <f t="shared" si="6"/>
        <v>00-PP</v>
      </c>
      <c r="E27" s="174" t="str">
        <f t="shared" si="7"/>
        <v>楽天証券</v>
      </c>
      <c r="F27" s="174"/>
      <c r="G27" s="137" t="s">
        <v>138</v>
      </c>
      <c r="H27" s="137" t="s">
        <v>555</v>
      </c>
      <c r="I27" s="137" t="s">
        <v>550</v>
      </c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6" t="s">
        <v>525</v>
      </c>
      <c r="AB27" s="177"/>
      <c r="AC27" s="177" t="str">
        <f t="shared" si="8"/>
        <v>預り金</v>
      </c>
      <c r="AD27" s="177" t="str">
        <f>VLOOKUP($AC27,デモテーブル[#All],2,FALSE)</f>
        <v>楽天証券・預り金</v>
      </c>
      <c r="AE27" s="178"/>
      <c r="AF27" s="177"/>
      <c r="AG27" s="177"/>
      <c r="AH27" s="179">
        <f t="shared" si="5"/>
        <v>179306</v>
      </c>
      <c r="AI27" s="177"/>
      <c r="AJ27" s="177"/>
      <c r="AK27" s="180"/>
      <c r="AL27" s="177" t="str">
        <f t="shared" si="9"/>
        <v>00-PP 楽天証券</v>
      </c>
      <c r="AM27" s="177"/>
      <c r="AN27" s="177"/>
      <c r="AO27" s="177"/>
      <c r="AP27" s="181"/>
      <c r="AQ27" s="177"/>
      <c r="AR27" s="181"/>
      <c r="AS27" s="177"/>
      <c r="AT27" s="182"/>
      <c r="AU27" s="182"/>
      <c r="AV27" s="136" t="str">
        <f>VLOOKUP($AC27,デモテーブル[#All],3,FALSE)</f>
        <v>2現金・米国債など</v>
      </c>
      <c r="AW27" s="136" t="str">
        <f>VLOOKUP($AC27,デモテーブル[#All],4,FALSE)</f>
        <v>2現金</v>
      </c>
      <c r="AX27" s="136" t="str">
        <f>VLOOKUP($AC27,デモテーブル[#All],5,FALSE)</f>
        <v>預り金</v>
      </c>
      <c r="AY27" s="136" t="str">
        <f>VLOOKUP($AC27,デモテーブル[#All],6,FALSE)</f>
        <v>預り金</v>
      </c>
      <c r="AZ27" s="136" t="str">
        <f>VLOOKUP($AC27,デモテーブル[#All],7,FALSE)</f>
        <v>01 日本円</v>
      </c>
      <c r="BA27" s="136" t="str">
        <f>VLOOKUP($AC27,デモテーブル[#All],12,FALSE)</f>
        <v>リスク・なし</v>
      </c>
      <c r="BB27" s="136" t="str">
        <f>VLOOKUP($AC27,デモテーブル[#All],13,FALSE)</f>
        <v>リスク・なし</v>
      </c>
      <c r="BC27" s="207">
        <f>VLOOKUP($AC27,デモテーブル[#All],14,FALSE)</f>
        <v>0</v>
      </c>
      <c r="BD27" s="207">
        <f>VLOOKUP($AC27,デモテーブル[#All],15,FALSE)</f>
        <v>0</v>
      </c>
      <c r="BE27" s="136">
        <f t="shared" si="3"/>
        <v>0</v>
      </c>
      <c r="BF27" s="136">
        <f t="shared" si="4"/>
        <v>0</v>
      </c>
    </row>
    <row r="28" spans="2:58" s="137" customFormat="1">
      <c r="B28" s="17">
        <v>44713</v>
      </c>
      <c r="C28" s="69">
        <v>27</v>
      </c>
      <c r="D28" s="173" t="str">
        <f t="shared" si="6"/>
        <v>02-A子</v>
      </c>
      <c r="E28" s="174" t="str">
        <f t="shared" si="7"/>
        <v>楽天証券</v>
      </c>
      <c r="F28" s="174"/>
      <c r="G28" s="137" t="s">
        <v>138</v>
      </c>
      <c r="H28" s="137" t="s">
        <v>556</v>
      </c>
      <c r="I28" s="137" t="s">
        <v>552</v>
      </c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6" t="s">
        <v>525</v>
      </c>
      <c r="AB28" s="177"/>
      <c r="AC28" s="177" t="str">
        <f t="shared" si="8"/>
        <v>預り金</v>
      </c>
      <c r="AD28" s="177" t="str">
        <f>VLOOKUP($AC28,デモテーブル[#All],2,FALSE)</f>
        <v>楽天証券・預り金</v>
      </c>
      <c r="AE28" s="178"/>
      <c r="AF28" s="177"/>
      <c r="AG28" s="177"/>
      <c r="AH28" s="179">
        <f t="shared" si="5"/>
        <v>1000</v>
      </c>
      <c r="AI28" s="177"/>
      <c r="AJ28" s="177"/>
      <c r="AK28" s="180"/>
      <c r="AL28" s="177" t="str">
        <f t="shared" si="9"/>
        <v>02-A子 楽天証券</v>
      </c>
      <c r="AM28" s="177"/>
      <c r="AN28" s="177"/>
      <c r="AO28" s="177"/>
      <c r="AP28" s="181"/>
      <c r="AQ28" s="177"/>
      <c r="AR28" s="181"/>
      <c r="AS28" s="177"/>
      <c r="AT28" s="182"/>
      <c r="AU28" s="182"/>
      <c r="AV28" s="136" t="str">
        <f>VLOOKUP($AC28,デモテーブル[#All],3,FALSE)</f>
        <v>2現金・米国債など</v>
      </c>
      <c r="AW28" s="136" t="str">
        <f>VLOOKUP($AC28,デモテーブル[#All],4,FALSE)</f>
        <v>2現金</v>
      </c>
      <c r="AX28" s="136" t="str">
        <f>VLOOKUP($AC28,デモテーブル[#All],5,FALSE)</f>
        <v>預り金</v>
      </c>
      <c r="AY28" s="136" t="str">
        <f>VLOOKUP($AC28,デモテーブル[#All],6,FALSE)</f>
        <v>預り金</v>
      </c>
      <c r="AZ28" s="136" t="str">
        <f>VLOOKUP($AC28,デモテーブル[#All],7,FALSE)</f>
        <v>01 日本円</v>
      </c>
      <c r="BA28" s="136" t="str">
        <f>VLOOKUP($AC28,デモテーブル[#All],12,FALSE)</f>
        <v>リスク・なし</v>
      </c>
      <c r="BB28" s="136" t="str">
        <f>VLOOKUP($AC28,デモテーブル[#All],13,FALSE)</f>
        <v>リスク・なし</v>
      </c>
      <c r="BC28" s="207">
        <f>VLOOKUP($AC28,デモテーブル[#All],14,FALSE)</f>
        <v>0</v>
      </c>
      <c r="BD28" s="207">
        <f>VLOOKUP($AC28,デモテーブル[#All],15,FALSE)</f>
        <v>0</v>
      </c>
      <c r="BE28" s="136">
        <f t="shared" si="3"/>
        <v>0</v>
      </c>
      <c r="BF28" s="136">
        <f t="shared" si="4"/>
        <v>0</v>
      </c>
    </row>
    <row r="29" spans="2:58" s="137" customFormat="1">
      <c r="B29" s="17">
        <v>44713</v>
      </c>
      <c r="C29" s="69">
        <v>28</v>
      </c>
      <c r="D29" s="173" t="str">
        <f t="shared" si="6"/>
        <v/>
      </c>
      <c r="E29" s="174" t="str">
        <f t="shared" si="7"/>
        <v/>
      </c>
      <c r="F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6" t="s">
        <v>525</v>
      </c>
      <c r="AB29" s="177"/>
      <c r="AC29" s="177">
        <f t="shared" si="8"/>
        <v>0</v>
      </c>
      <c r="AD29" s="177" t="e">
        <f>VLOOKUP($AC29,デモテーブル[#All],2,FALSE)</f>
        <v>#N/A</v>
      </c>
      <c r="AE29" s="178"/>
      <c r="AF29" s="177"/>
      <c r="AG29" s="177"/>
      <c r="AH29" s="179" t="str">
        <f t="shared" si="5"/>
        <v/>
      </c>
      <c r="AI29" s="177"/>
      <c r="AJ29" s="177"/>
      <c r="AK29" s="180"/>
      <c r="AL29" s="177">
        <f t="shared" si="9"/>
        <v>0</v>
      </c>
      <c r="AM29" s="177"/>
      <c r="AN29" s="177"/>
      <c r="AO29" s="177"/>
      <c r="AP29" s="181"/>
      <c r="AQ29" s="177"/>
      <c r="AR29" s="181"/>
      <c r="AS29" s="177"/>
      <c r="AT29" s="182"/>
      <c r="AU29" s="182"/>
      <c r="AV29" s="136" t="e">
        <f>VLOOKUP($AC29,デモテーブル[#All],3,FALSE)</f>
        <v>#N/A</v>
      </c>
      <c r="AW29" s="136" t="e">
        <f>VLOOKUP($AC29,デモテーブル[#All],4,FALSE)</f>
        <v>#N/A</v>
      </c>
      <c r="AX29" s="136" t="e">
        <f>VLOOKUP($AC29,デモテーブル[#All],5,FALSE)</f>
        <v>#N/A</v>
      </c>
      <c r="AY29" s="136" t="e">
        <f>VLOOKUP($AC29,デモテーブル[#All],6,FALSE)</f>
        <v>#N/A</v>
      </c>
      <c r="AZ29" s="136" t="e">
        <f>VLOOKUP($AC29,デモテーブル[#All],7,FALSE)</f>
        <v>#N/A</v>
      </c>
      <c r="BA29" s="136" t="e">
        <f>VLOOKUP($AC29,デモテーブル[#All],12,FALSE)</f>
        <v>#N/A</v>
      </c>
      <c r="BB29" s="136" t="e">
        <f>VLOOKUP($AC29,デモテーブル[#All],13,FALSE)</f>
        <v>#N/A</v>
      </c>
      <c r="BC29" s="207" t="e">
        <f>VLOOKUP($AC29,デモテーブル[#All],14,FALSE)</f>
        <v>#N/A</v>
      </c>
      <c r="BD29" s="207" t="e">
        <f>VLOOKUP($AC29,デモテーブル[#All],15,FALSE)</f>
        <v>#N/A</v>
      </c>
      <c r="BE29" s="136" t="e">
        <f t="shared" si="3"/>
        <v>#VALUE!</v>
      </c>
      <c r="BF29" s="136" t="e">
        <f t="shared" si="4"/>
        <v>#VALUE!</v>
      </c>
    </row>
    <row r="30" spans="2:58" s="137" customFormat="1">
      <c r="B30" s="17">
        <v>44713</v>
      </c>
      <c r="C30" s="69">
        <v>29</v>
      </c>
      <c r="D30" s="173" t="str">
        <f t="shared" si="6"/>
        <v/>
      </c>
      <c r="E30" s="174" t="str">
        <f t="shared" si="7"/>
        <v/>
      </c>
      <c r="F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6" t="s">
        <v>525</v>
      </c>
      <c r="AB30" s="177"/>
      <c r="AC30" s="177">
        <f t="shared" si="8"/>
        <v>0</v>
      </c>
      <c r="AD30" s="177" t="e">
        <f>VLOOKUP($AC30,デモテーブル[#All],2,FALSE)</f>
        <v>#N/A</v>
      </c>
      <c r="AE30" s="178"/>
      <c r="AF30" s="177"/>
      <c r="AG30" s="177"/>
      <c r="AH30" s="179" t="str">
        <f t="shared" si="5"/>
        <v/>
      </c>
      <c r="AI30" s="177"/>
      <c r="AJ30" s="177"/>
      <c r="AK30" s="180"/>
      <c r="AL30" s="177">
        <f t="shared" si="9"/>
        <v>0</v>
      </c>
      <c r="AM30" s="177"/>
      <c r="AN30" s="177"/>
      <c r="AO30" s="177"/>
      <c r="AP30" s="181"/>
      <c r="AQ30" s="177"/>
      <c r="AR30" s="181"/>
      <c r="AS30" s="177"/>
      <c r="AT30" s="182"/>
      <c r="AU30" s="182"/>
      <c r="AV30" s="136" t="e">
        <f>VLOOKUP($AC30,デモテーブル[#All],3,FALSE)</f>
        <v>#N/A</v>
      </c>
      <c r="AW30" s="136" t="e">
        <f>VLOOKUP($AC30,デモテーブル[#All],4,FALSE)</f>
        <v>#N/A</v>
      </c>
      <c r="AX30" s="136" t="e">
        <f>VLOOKUP($AC30,デモテーブル[#All],5,FALSE)</f>
        <v>#N/A</v>
      </c>
      <c r="AY30" s="136" t="e">
        <f>VLOOKUP($AC30,デモテーブル[#All],6,FALSE)</f>
        <v>#N/A</v>
      </c>
      <c r="AZ30" s="136" t="e">
        <f>VLOOKUP($AC30,デモテーブル[#All],7,FALSE)</f>
        <v>#N/A</v>
      </c>
      <c r="BA30" s="136" t="e">
        <f>VLOOKUP($AC30,デモテーブル[#All],12,FALSE)</f>
        <v>#N/A</v>
      </c>
      <c r="BB30" s="136" t="e">
        <f>VLOOKUP($AC30,デモテーブル[#All],13,FALSE)</f>
        <v>#N/A</v>
      </c>
      <c r="BC30" s="207" t="e">
        <f>VLOOKUP($AC30,デモテーブル[#All],14,FALSE)</f>
        <v>#N/A</v>
      </c>
      <c r="BD30" s="207" t="e">
        <f>VLOOKUP($AC30,デモテーブル[#All],15,FALSE)</f>
        <v>#N/A</v>
      </c>
      <c r="BE30" s="136" t="e">
        <f t="shared" si="3"/>
        <v>#VALUE!</v>
      </c>
      <c r="BF30" s="136" t="e">
        <f t="shared" si="4"/>
        <v>#VALUE!</v>
      </c>
    </row>
    <row r="31" spans="2:58" s="137" customFormat="1">
      <c r="B31" s="17">
        <v>44713</v>
      </c>
      <c r="C31" s="69">
        <v>30</v>
      </c>
      <c r="D31" s="173" t="str">
        <f t="shared" si="6"/>
        <v/>
      </c>
      <c r="E31" s="174" t="str">
        <f t="shared" si="7"/>
        <v/>
      </c>
      <c r="F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6" t="s">
        <v>525</v>
      </c>
      <c r="AB31" s="177"/>
      <c r="AC31" s="177">
        <f t="shared" si="8"/>
        <v>0</v>
      </c>
      <c r="AD31" s="177" t="e">
        <f>VLOOKUP($AC31,デモテーブル[#All],2,FALSE)</f>
        <v>#N/A</v>
      </c>
      <c r="AE31" s="178"/>
      <c r="AF31" s="177"/>
      <c r="AG31" s="177"/>
      <c r="AH31" s="179" t="str">
        <f t="shared" si="5"/>
        <v/>
      </c>
      <c r="AI31" s="177"/>
      <c r="AJ31" s="177"/>
      <c r="AK31" s="180"/>
      <c r="AL31" s="177">
        <f t="shared" si="9"/>
        <v>0</v>
      </c>
      <c r="AM31" s="177"/>
      <c r="AN31" s="177"/>
      <c r="AO31" s="177"/>
      <c r="AP31" s="181"/>
      <c r="AQ31" s="177"/>
      <c r="AR31" s="181"/>
      <c r="AS31" s="177"/>
      <c r="AT31" s="182"/>
      <c r="AU31" s="182"/>
      <c r="AV31" s="136" t="e">
        <f>VLOOKUP($AC31,デモテーブル[#All],3,FALSE)</f>
        <v>#N/A</v>
      </c>
      <c r="AW31" s="136" t="e">
        <f>VLOOKUP($AC31,デモテーブル[#All],4,FALSE)</f>
        <v>#N/A</v>
      </c>
      <c r="AX31" s="136" t="e">
        <f>VLOOKUP($AC31,デモテーブル[#All],5,FALSE)</f>
        <v>#N/A</v>
      </c>
      <c r="AY31" s="136" t="e">
        <f>VLOOKUP($AC31,デモテーブル[#All],6,FALSE)</f>
        <v>#N/A</v>
      </c>
      <c r="AZ31" s="136" t="e">
        <f>VLOOKUP($AC31,デモテーブル[#All],7,FALSE)</f>
        <v>#N/A</v>
      </c>
      <c r="BA31" s="136" t="e">
        <f>VLOOKUP($AC31,デモテーブル[#All],12,FALSE)</f>
        <v>#N/A</v>
      </c>
      <c r="BB31" s="136" t="e">
        <f>VLOOKUP($AC31,デモテーブル[#All],13,FALSE)</f>
        <v>#N/A</v>
      </c>
      <c r="BC31" s="207" t="e">
        <f>VLOOKUP($AC31,デモテーブル[#All],14,FALSE)</f>
        <v>#N/A</v>
      </c>
      <c r="BD31" s="207" t="e">
        <f>VLOOKUP($AC31,デモテーブル[#All],15,FALSE)</f>
        <v>#N/A</v>
      </c>
      <c r="BE31" s="136" t="e">
        <f t="shared" si="3"/>
        <v>#VALUE!</v>
      </c>
      <c r="BF31" s="136" t="e">
        <f t="shared" si="4"/>
        <v>#VALUE!</v>
      </c>
    </row>
    <row r="32" spans="2:58" s="137" customFormat="1">
      <c r="B32" s="17">
        <v>44713</v>
      </c>
      <c r="C32" s="69">
        <v>31</v>
      </c>
      <c r="D32" s="173" t="str">
        <f t="shared" si="6"/>
        <v/>
      </c>
      <c r="E32" s="174" t="str">
        <f t="shared" si="7"/>
        <v/>
      </c>
      <c r="F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6" t="s">
        <v>525</v>
      </c>
      <c r="AB32" s="177"/>
      <c r="AC32" s="177">
        <f t="shared" si="8"/>
        <v>0</v>
      </c>
      <c r="AD32" s="177" t="e">
        <f>VLOOKUP($AC32,デモテーブル[#All],2,FALSE)</f>
        <v>#N/A</v>
      </c>
      <c r="AE32" s="178"/>
      <c r="AF32" s="177"/>
      <c r="AG32" s="177"/>
      <c r="AH32" s="179" t="str">
        <f t="shared" si="5"/>
        <v/>
      </c>
      <c r="AI32" s="177"/>
      <c r="AJ32" s="177"/>
      <c r="AK32" s="180"/>
      <c r="AL32" s="177">
        <f t="shared" si="9"/>
        <v>0</v>
      </c>
      <c r="AM32" s="177"/>
      <c r="AN32" s="177"/>
      <c r="AO32" s="177"/>
      <c r="AP32" s="181"/>
      <c r="AQ32" s="177"/>
      <c r="AR32" s="181"/>
      <c r="AS32" s="177"/>
      <c r="AT32" s="182"/>
      <c r="AU32" s="182"/>
      <c r="AV32" s="136" t="e">
        <f>VLOOKUP($AC32,デモテーブル[#All],3,FALSE)</f>
        <v>#N/A</v>
      </c>
      <c r="AW32" s="136" t="e">
        <f>VLOOKUP($AC32,デモテーブル[#All],4,FALSE)</f>
        <v>#N/A</v>
      </c>
      <c r="AX32" s="136" t="e">
        <f>VLOOKUP($AC32,デモテーブル[#All],5,FALSE)</f>
        <v>#N/A</v>
      </c>
      <c r="AY32" s="136" t="e">
        <f>VLOOKUP($AC32,デモテーブル[#All],6,FALSE)</f>
        <v>#N/A</v>
      </c>
      <c r="AZ32" s="136" t="e">
        <f>VLOOKUP($AC32,デモテーブル[#All],7,FALSE)</f>
        <v>#N/A</v>
      </c>
      <c r="BA32" s="136" t="e">
        <f>VLOOKUP($AC32,デモテーブル[#All],12,FALSE)</f>
        <v>#N/A</v>
      </c>
      <c r="BB32" s="136" t="e">
        <f>VLOOKUP($AC32,デモテーブル[#All],13,FALSE)</f>
        <v>#N/A</v>
      </c>
      <c r="BC32" s="207" t="e">
        <f>VLOOKUP($AC32,デモテーブル[#All],14,FALSE)</f>
        <v>#N/A</v>
      </c>
      <c r="BD32" s="207" t="e">
        <f>VLOOKUP($AC32,デモテーブル[#All],15,FALSE)</f>
        <v>#N/A</v>
      </c>
      <c r="BE32" s="136" t="e">
        <f t="shared" si="3"/>
        <v>#VALUE!</v>
      </c>
      <c r="BF32" s="136" t="e">
        <f t="shared" si="4"/>
        <v>#VALUE!</v>
      </c>
    </row>
    <row r="33" spans="2:58" s="137" customFormat="1">
      <c r="B33" s="17">
        <v>44713</v>
      </c>
      <c r="C33" s="69">
        <v>32</v>
      </c>
      <c r="D33" s="173" t="str">
        <f t="shared" si="6"/>
        <v/>
      </c>
      <c r="E33" s="174" t="str">
        <f t="shared" si="7"/>
        <v/>
      </c>
      <c r="F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6" t="s">
        <v>525</v>
      </c>
      <c r="AB33" s="177"/>
      <c r="AC33" s="177">
        <f t="shared" si="8"/>
        <v>0</v>
      </c>
      <c r="AD33" s="177" t="e">
        <f>VLOOKUP($AC33,デモテーブル[#All],2,FALSE)</f>
        <v>#N/A</v>
      </c>
      <c r="AE33" s="178"/>
      <c r="AF33" s="177"/>
      <c r="AG33" s="177"/>
      <c r="AH33" s="179" t="str">
        <f t="shared" si="5"/>
        <v/>
      </c>
      <c r="AI33" s="177"/>
      <c r="AJ33" s="177"/>
      <c r="AK33" s="180"/>
      <c r="AL33" s="177">
        <f t="shared" si="9"/>
        <v>0</v>
      </c>
      <c r="AM33" s="177"/>
      <c r="AN33" s="177"/>
      <c r="AO33" s="177"/>
      <c r="AP33" s="181"/>
      <c r="AQ33" s="177"/>
      <c r="AR33" s="181"/>
      <c r="AS33" s="177"/>
      <c r="AT33" s="182"/>
      <c r="AU33" s="182"/>
      <c r="AV33" s="136" t="e">
        <f>VLOOKUP($AC33,デモテーブル[#All],3,FALSE)</f>
        <v>#N/A</v>
      </c>
      <c r="AW33" s="136" t="e">
        <f>VLOOKUP($AC33,デモテーブル[#All],4,FALSE)</f>
        <v>#N/A</v>
      </c>
      <c r="AX33" s="136" t="e">
        <f>VLOOKUP($AC33,デモテーブル[#All],5,FALSE)</f>
        <v>#N/A</v>
      </c>
      <c r="AY33" s="136" t="e">
        <f>VLOOKUP($AC33,デモテーブル[#All],6,FALSE)</f>
        <v>#N/A</v>
      </c>
      <c r="AZ33" s="136" t="e">
        <f>VLOOKUP($AC33,デモテーブル[#All],7,FALSE)</f>
        <v>#N/A</v>
      </c>
      <c r="BA33" s="136" t="e">
        <f>VLOOKUP($AC33,デモテーブル[#All],12,FALSE)</f>
        <v>#N/A</v>
      </c>
      <c r="BB33" s="136" t="e">
        <f>VLOOKUP($AC33,デモテーブル[#All],13,FALSE)</f>
        <v>#N/A</v>
      </c>
      <c r="BC33" s="207" t="e">
        <f>VLOOKUP($AC33,デモテーブル[#All],14,FALSE)</f>
        <v>#N/A</v>
      </c>
      <c r="BD33" s="207" t="e">
        <f>VLOOKUP($AC33,デモテーブル[#All],15,FALSE)</f>
        <v>#N/A</v>
      </c>
      <c r="BE33" s="136" t="e">
        <f t="shared" si="3"/>
        <v>#VALUE!</v>
      </c>
      <c r="BF33" s="136" t="e">
        <f t="shared" si="4"/>
        <v>#VALUE!</v>
      </c>
    </row>
    <row r="34" spans="2:58" s="137" customFormat="1">
      <c r="B34" s="17">
        <v>44713</v>
      </c>
      <c r="C34" s="69">
        <v>33</v>
      </c>
      <c r="D34" s="173" t="str">
        <f t="shared" si="6"/>
        <v/>
      </c>
      <c r="E34" s="174" t="str">
        <f t="shared" si="7"/>
        <v/>
      </c>
      <c r="F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6" t="s">
        <v>525</v>
      </c>
      <c r="AB34" s="177"/>
      <c r="AC34" s="177">
        <f t="shared" si="8"/>
        <v>0</v>
      </c>
      <c r="AD34" s="177" t="e">
        <f>VLOOKUP($AC34,デモテーブル[#All],2,FALSE)</f>
        <v>#N/A</v>
      </c>
      <c r="AE34" s="178"/>
      <c r="AF34" s="177"/>
      <c r="AG34" s="177"/>
      <c r="AH34" s="179" t="str">
        <f t="shared" si="5"/>
        <v/>
      </c>
      <c r="AI34" s="177"/>
      <c r="AJ34" s="177"/>
      <c r="AK34" s="180"/>
      <c r="AL34" s="177">
        <f t="shared" si="9"/>
        <v>0</v>
      </c>
      <c r="AM34" s="177"/>
      <c r="AN34" s="177"/>
      <c r="AO34" s="177"/>
      <c r="AP34" s="181"/>
      <c r="AQ34" s="177"/>
      <c r="AR34" s="181"/>
      <c r="AS34" s="177"/>
      <c r="AT34" s="182"/>
      <c r="AU34" s="182"/>
      <c r="AV34" s="136" t="e">
        <f>VLOOKUP($AC34,デモテーブル[#All],3,FALSE)</f>
        <v>#N/A</v>
      </c>
      <c r="AW34" s="136" t="e">
        <f>VLOOKUP($AC34,デモテーブル[#All],4,FALSE)</f>
        <v>#N/A</v>
      </c>
      <c r="AX34" s="136" t="e">
        <f>VLOOKUP($AC34,デモテーブル[#All],5,FALSE)</f>
        <v>#N/A</v>
      </c>
      <c r="AY34" s="136" t="e">
        <f>VLOOKUP($AC34,デモテーブル[#All],6,FALSE)</f>
        <v>#N/A</v>
      </c>
      <c r="AZ34" s="136" t="e">
        <f>VLOOKUP($AC34,デモテーブル[#All],7,FALSE)</f>
        <v>#N/A</v>
      </c>
      <c r="BA34" s="136" t="e">
        <f>VLOOKUP($AC34,デモテーブル[#All],12,FALSE)</f>
        <v>#N/A</v>
      </c>
      <c r="BB34" s="136" t="e">
        <f>VLOOKUP($AC34,デモテーブル[#All],13,FALSE)</f>
        <v>#N/A</v>
      </c>
      <c r="BC34" s="207" t="e">
        <f>VLOOKUP($AC34,デモテーブル[#All],14,FALSE)</f>
        <v>#N/A</v>
      </c>
      <c r="BD34" s="207" t="e">
        <f>VLOOKUP($AC34,デモテーブル[#All],15,FALSE)</f>
        <v>#N/A</v>
      </c>
      <c r="BE34" s="136" t="e">
        <f t="shared" si="3"/>
        <v>#VALUE!</v>
      </c>
      <c r="BF34" s="136" t="e">
        <f t="shared" si="4"/>
        <v>#VALUE!</v>
      </c>
    </row>
    <row r="35" spans="2:58" s="137" customFormat="1">
      <c r="B35" s="17">
        <v>44713</v>
      </c>
      <c r="C35" s="69">
        <v>34</v>
      </c>
      <c r="D35" s="173" t="str">
        <f t="shared" si="6"/>
        <v/>
      </c>
      <c r="E35" s="174" t="str">
        <f t="shared" si="7"/>
        <v/>
      </c>
      <c r="F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6" t="s">
        <v>525</v>
      </c>
      <c r="AB35" s="177"/>
      <c r="AC35" s="177">
        <f t="shared" si="8"/>
        <v>0</v>
      </c>
      <c r="AD35" s="177" t="e">
        <f>VLOOKUP($AC35,デモテーブル[#All],2,FALSE)</f>
        <v>#N/A</v>
      </c>
      <c r="AE35" s="178"/>
      <c r="AF35" s="177"/>
      <c r="AG35" s="177"/>
      <c r="AH35" s="179" t="str">
        <f t="shared" si="5"/>
        <v/>
      </c>
      <c r="AI35" s="177"/>
      <c r="AJ35" s="177"/>
      <c r="AK35" s="180"/>
      <c r="AL35" s="177">
        <f t="shared" si="9"/>
        <v>0</v>
      </c>
      <c r="AM35" s="177"/>
      <c r="AN35" s="177"/>
      <c r="AO35" s="177"/>
      <c r="AP35" s="181"/>
      <c r="AQ35" s="177"/>
      <c r="AR35" s="181"/>
      <c r="AS35" s="177"/>
      <c r="AT35" s="182"/>
      <c r="AU35" s="182"/>
      <c r="AV35" s="136" t="e">
        <f>VLOOKUP($AC35,デモテーブル[#All],3,FALSE)</f>
        <v>#N/A</v>
      </c>
      <c r="AW35" s="136" t="e">
        <f>VLOOKUP($AC35,デモテーブル[#All],4,FALSE)</f>
        <v>#N/A</v>
      </c>
      <c r="AX35" s="136" t="e">
        <f>VLOOKUP($AC35,デモテーブル[#All],5,FALSE)</f>
        <v>#N/A</v>
      </c>
      <c r="AY35" s="136" t="e">
        <f>VLOOKUP($AC35,デモテーブル[#All],6,FALSE)</f>
        <v>#N/A</v>
      </c>
      <c r="AZ35" s="136" t="e">
        <f>VLOOKUP($AC35,デモテーブル[#All],7,FALSE)</f>
        <v>#N/A</v>
      </c>
      <c r="BA35" s="136" t="e">
        <f>VLOOKUP($AC35,デモテーブル[#All],12,FALSE)</f>
        <v>#N/A</v>
      </c>
      <c r="BB35" s="136" t="e">
        <f>VLOOKUP($AC35,デモテーブル[#All],13,FALSE)</f>
        <v>#N/A</v>
      </c>
      <c r="BC35" s="207" t="e">
        <f>VLOOKUP($AC35,デモテーブル[#All],14,FALSE)</f>
        <v>#N/A</v>
      </c>
      <c r="BD35" s="207" t="e">
        <f>VLOOKUP($AC35,デモテーブル[#All],15,FALSE)</f>
        <v>#N/A</v>
      </c>
      <c r="BE35" s="136" t="e">
        <f t="shared" si="3"/>
        <v>#VALUE!</v>
      </c>
      <c r="BF35" s="136" t="e">
        <f t="shared" si="4"/>
        <v>#VALUE!</v>
      </c>
    </row>
    <row r="36" spans="2:58" s="137" customFormat="1">
      <c r="B36" s="17">
        <v>44713</v>
      </c>
      <c r="C36" s="69">
        <v>35</v>
      </c>
      <c r="D36" s="173" t="str">
        <f t="shared" si="6"/>
        <v/>
      </c>
      <c r="E36" s="174" t="str">
        <f t="shared" si="7"/>
        <v/>
      </c>
      <c r="F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6" t="s">
        <v>525</v>
      </c>
      <c r="AB36" s="177"/>
      <c r="AC36" s="177">
        <f t="shared" si="8"/>
        <v>0</v>
      </c>
      <c r="AD36" s="177" t="e">
        <f>VLOOKUP($AC36,デモテーブル[#All],2,FALSE)</f>
        <v>#N/A</v>
      </c>
      <c r="AE36" s="178"/>
      <c r="AF36" s="177"/>
      <c r="AG36" s="177"/>
      <c r="AH36" s="179" t="str">
        <f t="shared" si="5"/>
        <v/>
      </c>
      <c r="AI36" s="177"/>
      <c r="AJ36" s="177"/>
      <c r="AK36" s="180"/>
      <c r="AL36" s="177">
        <f t="shared" si="9"/>
        <v>0</v>
      </c>
      <c r="AM36" s="177"/>
      <c r="AN36" s="177"/>
      <c r="AO36" s="177"/>
      <c r="AP36" s="181"/>
      <c r="AQ36" s="177"/>
      <c r="AR36" s="181"/>
      <c r="AS36" s="177"/>
      <c r="AT36" s="182"/>
      <c r="AU36" s="182"/>
      <c r="AV36" s="136" t="e">
        <f>VLOOKUP($AC36,デモテーブル[#All],3,FALSE)</f>
        <v>#N/A</v>
      </c>
      <c r="AW36" s="136" t="e">
        <f>VLOOKUP($AC36,デモテーブル[#All],4,FALSE)</f>
        <v>#N/A</v>
      </c>
      <c r="AX36" s="136" t="e">
        <f>VLOOKUP($AC36,デモテーブル[#All],5,FALSE)</f>
        <v>#N/A</v>
      </c>
      <c r="AY36" s="136" t="e">
        <f>VLOOKUP($AC36,デモテーブル[#All],6,FALSE)</f>
        <v>#N/A</v>
      </c>
      <c r="AZ36" s="136" t="e">
        <f>VLOOKUP($AC36,デモテーブル[#All],7,FALSE)</f>
        <v>#N/A</v>
      </c>
      <c r="BA36" s="136" t="e">
        <f>VLOOKUP($AC36,デモテーブル[#All],12,FALSE)</f>
        <v>#N/A</v>
      </c>
      <c r="BB36" s="136" t="e">
        <f>VLOOKUP($AC36,デモテーブル[#All],13,FALSE)</f>
        <v>#N/A</v>
      </c>
      <c r="BC36" s="207" t="e">
        <f>VLOOKUP($AC36,デモテーブル[#All],14,FALSE)</f>
        <v>#N/A</v>
      </c>
      <c r="BD36" s="207" t="e">
        <f>VLOOKUP($AC36,デモテーブル[#All],15,FALSE)</f>
        <v>#N/A</v>
      </c>
      <c r="BE36" s="136" t="e">
        <f t="shared" si="3"/>
        <v>#VALUE!</v>
      </c>
      <c r="BF36" s="136" t="e">
        <f t="shared" si="4"/>
        <v>#VALUE!</v>
      </c>
    </row>
    <row r="37" spans="2:58" s="137" customFormat="1">
      <c r="B37" s="17">
        <v>44713</v>
      </c>
      <c r="C37" s="69">
        <v>36</v>
      </c>
      <c r="D37" s="173" t="str">
        <f t="shared" si="6"/>
        <v/>
      </c>
      <c r="E37" s="174" t="str">
        <f t="shared" si="7"/>
        <v/>
      </c>
      <c r="F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6" t="s">
        <v>525</v>
      </c>
      <c r="AB37" s="177"/>
      <c r="AC37" s="177">
        <f t="shared" si="8"/>
        <v>0</v>
      </c>
      <c r="AD37" s="177" t="e">
        <f>VLOOKUP($AC37,デモテーブル[#All],2,FALSE)</f>
        <v>#N/A</v>
      </c>
      <c r="AE37" s="178"/>
      <c r="AF37" s="177"/>
      <c r="AG37" s="177"/>
      <c r="AH37" s="179" t="str">
        <f t="shared" si="5"/>
        <v/>
      </c>
      <c r="AI37" s="177"/>
      <c r="AJ37" s="177"/>
      <c r="AK37" s="180"/>
      <c r="AL37" s="177">
        <f t="shared" si="9"/>
        <v>0</v>
      </c>
      <c r="AM37" s="177"/>
      <c r="AN37" s="177"/>
      <c r="AO37" s="177"/>
      <c r="AP37" s="181"/>
      <c r="AQ37" s="177"/>
      <c r="AR37" s="181"/>
      <c r="AS37" s="177"/>
      <c r="AT37" s="182"/>
      <c r="AU37" s="182"/>
      <c r="AV37" s="136" t="e">
        <f>VLOOKUP($AC37,デモテーブル[#All],3,FALSE)</f>
        <v>#N/A</v>
      </c>
      <c r="AW37" s="136" t="e">
        <f>VLOOKUP($AC37,デモテーブル[#All],4,FALSE)</f>
        <v>#N/A</v>
      </c>
      <c r="AX37" s="136" t="e">
        <f>VLOOKUP($AC37,デモテーブル[#All],5,FALSE)</f>
        <v>#N/A</v>
      </c>
      <c r="AY37" s="136" t="e">
        <f>VLOOKUP($AC37,デモテーブル[#All],6,FALSE)</f>
        <v>#N/A</v>
      </c>
      <c r="AZ37" s="136" t="e">
        <f>VLOOKUP($AC37,デモテーブル[#All],7,FALSE)</f>
        <v>#N/A</v>
      </c>
      <c r="BA37" s="136" t="e">
        <f>VLOOKUP($AC37,デモテーブル[#All],12,FALSE)</f>
        <v>#N/A</v>
      </c>
      <c r="BB37" s="136" t="e">
        <f>VLOOKUP($AC37,デモテーブル[#All],13,FALSE)</f>
        <v>#N/A</v>
      </c>
      <c r="BC37" s="207" t="e">
        <f>VLOOKUP($AC37,デモテーブル[#All],14,FALSE)</f>
        <v>#N/A</v>
      </c>
      <c r="BD37" s="207" t="e">
        <f>VLOOKUP($AC37,デモテーブル[#All],15,FALSE)</f>
        <v>#N/A</v>
      </c>
      <c r="BE37" s="136" t="e">
        <f t="shared" si="3"/>
        <v>#VALUE!</v>
      </c>
      <c r="BF37" s="136" t="e">
        <f t="shared" si="4"/>
        <v>#VALUE!</v>
      </c>
    </row>
    <row r="38" spans="2:58" s="137" customFormat="1">
      <c r="B38" s="17">
        <v>44713</v>
      </c>
      <c r="C38" s="69">
        <v>37</v>
      </c>
      <c r="D38" s="173" t="str">
        <f t="shared" si="6"/>
        <v/>
      </c>
      <c r="E38" s="174" t="str">
        <f t="shared" si="7"/>
        <v/>
      </c>
      <c r="F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6" t="s">
        <v>525</v>
      </c>
      <c r="AB38" s="177"/>
      <c r="AC38" s="177">
        <f t="shared" si="8"/>
        <v>0</v>
      </c>
      <c r="AD38" s="177" t="e">
        <f>VLOOKUP($AC38,デモテーブル[#All],2,FALSE)</f>
        <v>#N/A</v>
      </c>
      <c r="AE38" s="178"/>
      <c r="AF38" s="177"/>
      <c r="AG38" s="177"/>
      <c r="AH38" s="179" t="str">
        <f t="shared" si="5"/>
        <v/>
      </c>
      <c r="AI38" s="177"/>
      <c r="AJ38" s="177"/>
      <c r="AK38" s="180"/>
      <c r="AL38" s="177">
        <f t="shared" si="9"/>
        <v>0</v>
      </c>
      <c r="AM38" s="177"/>
      <c r="AN38" s="177"/>
      <c r="AO38" s="177"/>
      <c r="AP38" s="181"/>
      <c r="AQ38" s="177"/>
      <c r="AR38" s="181"/>
      <c r="AS38" s="177"/>
      <c r="AT38" s="182"/>
      <c r="AU38" s="182"/>
      <c r="AV38" s="136" t="e">
        <f>VLOOKUP($AC38,デモテーブル[#All],3,FALSE)</f>
        <v>#N/A</v>
      </c>
      <c r="AW38" s="136" t="e">
        <f>VLOOKUP($AC38,デモテーブル[#All],4,FALSE)</f>
        <v>#N/A</v>
      </c>
      <c r="AX38" s="136" t="e">
        <f>VLOOKUP($AC38,デモテーブル[#All],5,FALSE)</f>
        <v>#N/A</v>
      </c>
      <c r="AY38" s="136" t="e">
        <f>VLOOKUP($AC38,デモテーブル[#All],6,FALSE)</f>
        <v>#N/A</v>
      </c>
      <c r="AZ38" s="136" t="e">
        <f>VLOOKUP($AC38,デモテーブル[#All],7,FALSE)</f>
        <v>#N/A</v>
      </c>
      <c r="BA38" s="136" t="e">
        <f>VLOOKUP($AC38,デモテーブル[#All],12,FALSE)</f>
        <v>#N/A</v>
      </c>
      <c r="BB38" s="136" t="e">
        <f>VLOOKUP($AC38,デモテーブル[#All],13,FALSE)</f>
        <v>#N/A</v>
      </c>
      <c r="BC38" s="207" t="e">
        <f>VLOOKUP($AC38,デモテーブル[#All],14,FALSE)</f>
        <v>#N/A</v>
      </c>
      <c r="BD38" s="207" t="e">
        <f>VLOOKUP($AC38,デモテーブル[#All],15,FALSE)</f>
        <v>#N/A</v>
      </c>
      <c r="BE38" s="136" t="e">
        <f t="shared" si="3"/>
        <v>#VALUE!</v>
      </c>
      <c r="BF38" s="136" t="e">
        <f t="shared" si="4"/>
        <v>#VALUE!</v>
      </c>
    </row>
    <row r="39" spans="2:58" s="137" customFormat="1">
      <c r="B39" s="17">
        <v>44713</v>
      </c>
      <c r="C39" s="69">
        <v>38</v>
      </c>
      <c r="D39" s="173" t="str">
        <f t="shared" si="6"/>
        <v/>
      </c>
      <c r="E39" s="174" t="str">
        <f t="shared" si="7"/>
        <v/>
      </c>
      <c r="F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6" t="s">
        <v>525</v>
      </c>
      <c r="AB39" s="177"/>
      <c r="AC39" s="177">
        <f t="shared" si="8"/>
        <v>0</v>
      </c>
      <c r="AD39" s="177" t="e">
        <f>VLOOKUP($AC39,デモテーブル[#All],2,FALSE)</f>
        <v>#N/A</v>
      </c>
      <c r="AE39" s="178"/>
      <c r="AF39" s="177"/>
      <c r="AG39" s="177"/>
      <c r="AH39" s="179" t="str">
        <f t="shared" si="5"/>
        <v/>
      </c>
      <c r="AI39" s="177"/>
      <c r="AJ39" s="177"/>
      <c r="AK39" s="180"/>
      <c r="AL39" s="177">
        <f t="shared" si="9"/>
        <v>0</v>
      </c>
      <c r="AM39" s="177"/>
      <c r="AN39" s="177"/>
      <c r="AO39" s="177"/>
      <c r="AP39" s="181"/>
      <c r="AQ39" s="177"/>
      <c r="AR39" s="181"/>
      <c r="AS39" s="177"/>
      <c r="AT39" s="182"/>
      <c r="AU39" s="182"/>
      <c r="AV39" s="136" t="e">
        <f>VLOOKUP($AC39,デモテーブル[#All],3,FALSE)</f>
        <v>#N/A</v>
      </c>
      <c r="AW39" s="136" t="e">
        <f>VLOOKUP($AC39,デモテーブル[#All],4,FALSE)</f>
        <v>#N/A</v>
      </c>
      <c r="AX39" s="136" t="e">
        <f>VLOOKUP($AC39,デモテーブル[#All],5,FALSE)</f>
        <v>#N/A</v>
      </c>
      <c r="AY39" s="136" t="e">
        <f>VLOOKUP($AC39,デモテーブル[#All],6,FALSE)</f>
        <v>#N/A</v>
      </c>
      <c r="AZ39" s="136" t="e">
        <f>VLOOKUP($AC39,デモテーブル[#All],7,FALSE)</f>
        <v>#N/A</v>
      </c>
      <c r="BA39" s="136" t="e">
        <f>VLOOKUP($AC39,デモテーブル[#All],12,FALSE)</f>
        <v>#N/A</v>
      </c>
      <c r="BB39" s="136" t="e">
        <f>VLOOKUP($AC39,デモテーブル[#All],13,FALSE)</f>
        <v>#N/A</v>
      </c>
      <c r="BC39" s="207" t="e">
        <f>VLOOKUP($AC39,デモテーブル[#All],14,FALSE)</f>
        <v>#N/A</v>
      </c>
      <c r="BD39" s="207" t="e">
        <f>VLOOKUP($AC39,デモテーブル[#All],15,FALSE)</f>
        <v>#N/A</v>
      </c>
      <c r="BE39" s="136" t="e">
        <f t="shared" si="3"/>
        <v>#VALUE!</v>
      </c>
      <c r="BF39" s="136" t="e">
        <f t="shared" si="4"/>
        <v>#VALUE!</v>
      </c>
    </row>
    <row r="40" spans="2:58" s="137" customFormat="1">
      <c r="B40" s="17">
        <v>44713</v>
      </c>
      <c r="C40" s="69">
        <v>39</v>
      </c>
      <c r="D40" s="173" t="str">
        <f t="shared" si="6"/>
        <v/>
      </c>
      <c r="E40" s="174" t="str">
        <f t="shared" si="7"/>
        <v/>
      </c>
      <c r="F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6" t="s">
        <v>525</v>
      </c>
      <c r="AB40" s="177"/>
      <c r="AC40" s="177">
        <f t="shared" si="8"/>
        <v>0</v>
      </c>
      <c r="AD40" s="177" t="e">
        <f>VLOOKUP($AC40,デモテーブル[#All],2,FALSE)</f>
        <v>#N/A</v>
      </c>
      <c r="AE40" s="178"/>
      <c r="AF40" s="177"/>
      <c r="AG40" s="177"/>
      <c r="AH40" s="179" t="str">
        <f t="shared" si="5"/>
        <v/>
      </c>
      <c r="AI40" s="177"/>
      <c r="AJ40" s="177"/>
      <c r="AK40" s="180"/>
      <c r="AL40" s="177">
        <f t="shared" si="9"/>
        <v>0</v>
      </c>
      <c r="AM40" s="177"/>
      <c r="AN40" s="177"/>
      <c r="AO40" s="177"/>
      <c r="AP40" s="181"/>
      <c r="AQ40" s="177"/>
      <c r="AR40" s="181"/>
      <c r="AS40" s="177"/>
      <c r="AT40" s="182"/>
      <c r="AU40" s="182"/>
      <c r="AV40" s="136" t="e">
        <f>VLOOKUP($AC40,デモテーブル[#All],3,FALSE)</f>
        <v>#N/A</v>
      </c>
      <c r="AW40" s="136" t="e">
        <f>VLOOKUP($AC40,デモテーブル[#All],4,FALSE)</f>
        <v>#N/A</v>
      </c>
      <c r="AX40" s="136" t="e">
        <f>VLOOKUP($AC40,デモテーブル[#All],5,FALSE)</f>
        <v>#N/A</v>
      </c>
      <c r="AY40" s="136" t="e">
        <f>VLOOKUP($AC40,デモテーブル[#All],6,FALSE)</f>
        <v>#N/A</v>
      </c>
      <c r="AZ40" s="136" t="e">
        <f>VLOOKUP($AC40,デモテーブル[#All],7,FALSE)</f>
        <v>#N/A</v>
      </c>
      <c r="BA40" s="136" t="e">
        <f>VLOOKUP($AC40,デモテーブル[#All],12,FALSE)</f>
        <v>#N/A</v>
      </c>
      <c r="BB40" s="136" t="e">
        <f>VLOOKUP($AC40,デモテーブル[#All],13,FALSE)</f>
        <v>#N/A</v>
      </c>
      <c r="BC40" s="207" t="e">
        <f>VLOOKUP($AC40,デモテーブル[#All],14,FALSE)</f>
        <v>#N/A</v>
      </c>
      <c r="BD40" s="207" t="e">
        <f>VLOOKUP($AC40,デモテーブル[#All],15,FALSE)</f>
        <v>#N/A</v>
      </c>
      <c r="BE40" s="136" t="e">
        <f t="shared" si="3"/>
        <v>#VALUE!</v>
      </c>
      <c r="BF40" s="136" t="e">
        <f t="shared" si="4"/>
        <v>#VALUE!</v>
      </c>
    </row>
    <row r="41" spans="2:58" s="137" customFormat="1">
      <c r="B41" s="17">
        <v>44713</v>
      </c>
      <c r="C41" s="69">
        <v>40</v>
      </c>
      <c r="D41" s="173" t="str">
        <f t="shared" si="6"/>
        <v/>
      </c>
      <c r="E41" s="174" t="str">
        <f t="shared" si="7"/>
        <v/>
      </c>
      <c r="F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6" t="s">
        <v>525</v>
      </c>
      <c r="AB41" s="177"/>
      <c r="AC41" s="177">
        <f t="shared" si="8"/>
        <v>0</v>
      </c>
      <c r="AD41" s="177" t="e">
        <f>VLOOKUP($AC41,デモテーブル[#All],2,FALSE)</f>
        <v>#N/A</v>
      </c>
      <c r="AE41" s="178"/>
      <c r="AF41" s="177"/>
      <c r="AG41" s="177"/>
      <c r="AH41" s="179" t="str">
        <f t="shared" si="5"/>
        <v/>
      </c>
      <c r="AI41" s="177"/>
      <c r="AJ41" s="177"/>
      <c r="AK41" s="180"/>
      <c r="AL41" s="177">
        <f t="shared" si="9"/>
        <v>0</v>
      </c>
      <c r="AM41" s="177"/>
      <c r="AN41" s="177"/>
      <c r="AO41" s="177"/>
      <c r="AP41" s="181"/>
      <c r="AQ41" s="177"/>
      <c r="AR41" s="181"/>
      <c r="AS41" s="177"/>
      <c r="AT41" s="182"/>
      <c r="AU41" s="182"/>
      <c r="AV41" s="136" t="e">
        <f>VLOOKUP($AC41,デモテーブル[#All],3,FALSE)</f>
        <v>#N/A</v>
      </c>
      <c r="AW41" s="136" t="e">
        <f>VLOOKUP($AC41,デモテーブル[#All],4,FALSE)</f>
        <v>#N/A</v>
      </c>
      <c r="AX41" s="136" t="e">
        <f>VLOOKUP($AC41,デモテーブル[#All],5,FALSE)</f>
        <v>#N/A</v>
      </c>
      <c r="AY41" s="136" t="e">
        <f>VLOOKUP($AC41,デモテーブル[#All],6,FALSE)</f>
        <v>#N/A</v>
      </c>
      <c r="AZ41" s="136" t="e">
        <f>VLOOKUP($AC41,デモテーブル[#All],7,FALSE)</f>
        <v>#N/A</v>
      </c>
      <c r="BA41" s="136" t="e">
        <f>VLOOKUP($AC41,デモテーブル[#All],12,FALSE)</f>
        <v>#N/A</v>
      </c>
      <c r="BB41" s="136" t="e">
        <f>VLOOKUP($AC41,デモテーブル[#All],13,FALSE)</f>
        <v>#N/A</v>
      </c>
      <c r="BC41" s="207" t="e">
        <f>VLOOKUP($AC41,デモテーブル[#All],14,FALSE)</f>
        <v>#N/A</v>
      </c>
      <c r="BD41" s="207" t="e">
        <f>VLOOKUP($AC41,デモテーブル[#All],15,FALSE)</f>
        <v>#N/A</v>
      </c>
      <c r="BE41" s="136" t="e">
        <f t="shared" si="3"/>
        <v>#VALUE!</v>
      </c>
      <c r="BF41" s="136" t="e">
        <f t="shared" si="4"/>
        <v>#VALUE!</v>
      </c>
    </row>
    <row r="42" spans="2:58" s="137" customFormat="1">
      <c r="B42" s="17">
        <v>44713</v>
      </c>
      <c r="C42" s="69">
        <v>41</v>
      </c>
      <c r="D42" s="173" t="str">
        <f t="shared" si="6"/>
        <v/>
      </c>
      <c r="E42" s="174" t="str">
        <f t="shared" si="7"/>
        <v/>
      </c>
      <c r="F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6" t="s">
        <v>525</v>
      </c>
      <c r="AB42" s="177"/>
      <c r="AC42" s="177">
        <f t="shared" si="8"/>
        <v>0</v>
      </c>
      <c r="AD42" s="177" t="e">
        <f>VLOOKUP($AC42,デモテーブル[#All],2,FALSE)</f>
        <v>#N/A</v>
      </c>
      <c r="AE42" s="178"/>
      <c r="AF42" s="177"/>
      <c r="AG42" s="177"/>
      <c r="AH42" s="179" t="str">
        <f t="shared" si="5"/>
        <v/>
      </c>
      <c r="AI42" s="177"/>
      <c r="AJ42" s="177"/>
      <c r="AK42" s="180"/>
      <c r="AL42" s="177">
        <f t="shared" si="9"/>
        <v>0</v>
      </c>
      <c r="AM42" s="177"/>
      <c r="AN42" s="177"/>
      <c r="AO42" s="177"/>
      <c r="AP42" s="181"/>
      <c r="AQ42" s="177"/>
      <c r="AR42" s="181"/>
      <c r="AS42" s="177"/>
      <c r="AT42" s="182"/>
      <c r="AU42" s="182"/>
      <c r="AV42" s="136" t="e">
        <f>VLOOKUP($AC42,デモテーブル[#All],3,FALSE)</f>
        <v>#N/A</v>
      </c>
      <c r="AW42" s="136" t="e">
        <f>VLOOKUP($AC42,デモテーブル[#All],4,FALSE)</f>
        <v>#N/A</v>
      </c>
      <c r="AX42" s="136" t="e">
        <f>VLOOKUP($AC42,デモテーブル[#All],5,FALSE)</f>
        <v>#N/A</v>
      </c>
      <c r="AY42" s="136" t="e">
        <f>VLOOKUP($AC42,デモテーブル[#All],6,FALSE)</f>
        <v>#N/A</v>
      </c>
      <c r="AZ42" s="136" t="e">
        <f>VLOOKUP($AC42,デモテーブル[#All],7,FALSE)</f>
        <v>#N/A</v>
      </c>
      <c r="BA42" s="136" t="e">
        <f>VLOOKUP($AC42,デモテーブル[#All],12,FALSE)</f>
        <v>#N/A</v>
      </c>
      <c r="BB42" s="136" t="e">
        <f>VLOOKUP($AC42,デモテーブル[#All],13,FALSE)</f>
        <v>#N/A</v>
      </c>
      <c r="BC42" s="207" t="e">
        <f>VLOOKUP($AC42,デモテーブル[#All],14,FALSE)</f>
        <v>#N/A</v>
      </c>
      <c r="BD42" s="207" t="e">
        <f>VLOOKUP($AC42,デモテーブル[#All],15,FALSE)</f>
        <v>#N/A</v>
      </c>
      <c r="BE42" s="136" t="e">
        <f t="shared" si="3"/>
        <v>#VALUE!</v>
      </c>
      <c r="BF42" s="136" t="e">
        <f t="shared" si="4"/>
        <v>#VALUE!</v>
      </c>
    </row>
    <row r="43" spans="2:58" s="137" customFormat="1">
      <c r="B43" s="17">
        <v>44713</v>
      </c>
      <c r="C43" s="69">
        <v>42</v>
      </c>
      <c r="D43" s="173" t="str">
        <f t="shared" si="6"/>
        <v/>
      </c>
      <c r="E43" s="174" t="str">
        <f t="shared" si="7"/>
        <v/>
      </c>
      <c r="F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6" t="s">
        <v>525</v>
      </c>
      <c r="AB43" s="177"/>
      <c r="AC43" s="177">
        <f t="shared" si="8"/>
        <v>0</v>
      </c>
      <c r="AD43" s="177" t="e">
        <f>VLOOKUP($AC43,デモテーブル[#All],2,FALSE)</f>
        <v>#N/A</v>
      </c>
      <c r="AE43" s="178"/>
      <c r="AF43" s="177"/>
      <c r="AG43" s="177"/>
      <c r="AH43" s="179" t="str">
        <f t="shared" si="5"/>
        <v/>
      </c>
      <c r="AI43" s="177"/>
      <c r="AJ43" s="177"/>
      <c r="AK43" s="180"/>
      <c r="AL43" s="177">
        <f t="shared" si="9"/>
        <v>0</v>
      </c>
      <c r="AM43" s="177"/>
      <c r="AN43" s="177"/>
      <c r="AO43" s="177"/>
      <c r="AP43" s="181"/>
      <c r="AQ43" s="177"/>
      <c r="AR43" s="181"/>
      <c r="AS43" s="177"/>
      <c r="AT43" s="182"/>
      <c r="AU43" s="182"/>
      <c r="AV43" s="136" t="e">
        <f>VLOOKUP($AC43,デモテーブル[#All],3,FALSE)</f>
        <v>#N/A</v>
      </c>
      <c r="AW43" s="136" t="e">
        <f>VLOOKUP($AC43,デモテーブル[#All],4,FALSE)</f>
        <v>#N/A</v>
      </c>
      <c r="AX43" s="136" t="e">
        <f>VLOOKUP($AC43,デモテーブル[#All],5,FALSE)</f>
        <v>#N/A</v>
      </c>
      <c r="AY43" s="136" t="e">
        <f>VLOOKUP($AC43,デモテーブル[#All],6,FALSE)</f>
        <v>#N/A</v>
      </c>
      <c r="AZ43" s="136" t="e">
        <f>VLOOKUP($AC43,デモテーブル[#All],7,FALSE)</f>
        <v>#N/A</v>
      </c>
      <c r="BA43" s="136" t="e">
        <f>VLOOKUP($AC43,デモテーブル[#All],12,FALSE)</f>
        <v>#N/A</v>
      </c>
      <c r="BB43" s="136" t="e">
        <f>VLOOKUP($AC43,デモテーブル[#All],13,FALSE)</f>
        <v>#N/A</v>
      </c>
      <c r="BC43" s="207" t="e">
        <f>VLOOKUP($AC43,デモテーブル[#All],14,FALSE)</f>
        <v>#N/A</v>
      </c>
      <c r="BD43" s="207" t="e">
        <f>VLOOKUP($AC43,デモテーブル[#All],15,FALSE)</f>
        <v>#N/A</v>
      </c>
      <c r="BE43" s="136" t="e">
        <f t="shared" si="3"/>
        <v>#VALUE!</v>
      </c>
      <c r="BF43" s="136" t="e">
        <f t="shared" si="4"/>
        <v>#VALUE!</v>
      </c>
    </row>
    <row r="44" spans="2:58" ht="15.75">
      <c r="B44" s="17">
        <v>44713</v>
      </c>
      <c r="C44" s="69">
        <v>43</v>
      </c>
      <c r="D44" s="154"/>
      <c r="E44" s="155"/>
      <c r="F44" s="156"/>
      <c r="G44" s="184" t="s">
        <v>557</v>
      </c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85" t="s">
        <v>558</v>
      </c>
      <c r="AB44" s="160"/>
      <c r="AC44" s="161" t="s">
        <v>557</v>
      </c>
      <c r="AD44" s="162"/>
      <c r="AE44" s="186"/>
      <c r="AF44" s="162"/>
      <c r="AG44" s="162"/>
      <c r="AH44" s="187"/>
      <c r="AI44" s="162"/>
      <c r="AJ44" s="162"/>
      <c r="AK44" s="188"/>
      <c r="AL44" s="160"/>
      <c r="AM44" s="160"/>
      <c r="AN44" s="160"/>
      <c r="AO44" s="160"/>
      <c r="AP44" s="166"/>
      <c r="AQ44" s="160"/>
      <c r="AR44" s="166"/>
      <c r="AS44" s="160"/>
      <c r="AT44" s="167"/>
      <c r="AU44" s="167"/>
      <c r="AV44" s="160"/>
      <c r="AW44" s="160"/>
      <c r="AX44" s="160"/>
      <c r="AY44" s="160"/>
      <c r="AZ44" s="160"/>
      <c r="BA44" s="160"/>
      <c r="BB44" s="160"/>
      <c r="BC44" s="206"/>
      <c r="BD44" s="206"/>
      <c r="BE44" s="160"/>
      <c r="BF44" s="160"/>
    </row>
    <row r="45" spans="2:58" ht="14.25" thickBot="1">
      <c r="B45" s="17">
        <v>44713</v>
      </c>
      <c r="C45" s="69">
        <v>44</v>
      </c>
      <c r="D45" s="154"/>
      <c r="E45" s="155"/>
      <c r="F45" s="156"/>
      <c r="G45" s="168" t="s">
        <v>520</v>
      </c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85" t="s">
        <v>558</v>
      </c>
      <c r="AB45" s="160"/>
      <c r="AC45" s="169"/>
      <c r="AD45" s="160"/>
      <c r="AE45" s="163"/>
      <c r="AF45" s="160"/>
      <c r="AG45" s="160"/>
      <c r="AH45" s="164"/>
      <c r="AI45" s="160"/>
      <c r="AJ45" s="160"/>
      <c r="AK45" s="165"/>
      <c r="AL45" s="160"/>
      <c r="AM45" s="160"/>
      <c r="AN45" s="160"/>
      <c r="AO45" s="160"/>
      <c r="AP45" s="166"/>
      <c r="AQ45" s="160"/>
      <c r="AR45" s="166"/>
      <c r="AS45" s="160"/>
      <c r="AT45" s="167"/>
      <c r="AU45" s="167"/>
      <c r="AV45" s="160"/>
      <c r="AW45" s="160"/>
      <c r="AX45" s="160"/>
      <c r="AY45" s="160"/>
      <c r="AZ45" s="160"/>
      <c r="BA45" s="160"/>
      <c r="BB45" s="160"/>
      <c r="BC45" s="206"/>
      <c r="BD45" s="206"/>
      <c r="BE45" s="160"/>
      <c r="BF45" s="160"/>
    </row>
    <row r="46" spans="2:58">
      <c r="B46" s="17">
        <v>44713</v>
      </c>
      <c r="C46" s="69">
        <v>45</v>
      </c>
      <c r="D46" s="154"/>
      <c r="E46" s="155"/>
      <c r="F46" s="156"/>
      <c r="G46" s="170" t="s">
        <v>559</v>
      </c>
      <c r="H46" s="171" t="s">
        <v>560</v>
      </c>
      <c r="I46" s="171" t="s">
        <v>501</v>
      </c>
      <c r="J46" s="212" t="s">
        <v>502</v>
      </c>
      <c r="K46" s="212" t="s">
        <v>3</v>
      </c>
      <c r="L46" s="212" t="s">
        <v>561</v>
      </c>
      <c r="M46" s="212" t="s">
        <v>4</v>
      </c>
      <c r="N46" s="212" t="s">
        <v>504</v>
      </c>
      <c r="O46" s="210" t="s">
        <v>505</v>
      </c>
      <c r="P46" s="212" t="s">
        <v>562</v>
      </c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85" t="s">
        <v>558</v>
      </c>
      <c r="AB46" s="160"/>
      <c r="AC46" s="170" t="s">
        <v>559</v>
      </c>
      <c r="AD46" s="171" t="s">
        <v>560</v>
      </c>
      <c r="AE46" s="189" t="s">
        <v>501</v>
      </c>
      <c r="AF46" s="212" t="s">
        <v>502</v>
      </c>
      <c r="AG46" s="212" t="s">
        <v>3</v>
      </c>
      <c r="AH46" s="212" t="s">
        <v>561</v>
      </c>
      <c r="AI46" s="212" t="s">
        <v>4</v>
      </c>
      <c r="AJ46" s="212" t="s">
        <v>504</v>
      </c>
      <c r="AK46" s="210" t="s">
        <v>505</v>
      </c>
      <c r="AL46" s="212" t="s">
        <v>562</v>
      </c>
      <c r="AM46" s="160"/>
      <c r="AN46" s="160"/>
      <c r="AO46" s="160"/>
      <c r="AP46" s="166"/>
      <c r="AQ46" s="160"/>
      <c r="AR46" s="166"/>
      <c r="AS46" s="160"/>
      <c r="AT46" s="167"/>
      <c r="AU46" s="167"/>
      <c r="AV46" s="160"/>
      <c r="AW46" s="160"/>
      <c r="AX46" s="160"/>
      <c r="AY46" s="160"/>
      <c r="AZ46" s="160"/>
      <c r="BA46" s="160"/>
      <c r="BB46" s="160"/>
      <c r="BC46" s="206"/>
      <c r="BD46" s="206"/>
      <c r="BE46" s="160"/>
      <c r="BF46" s="160"/>
    </row>
    <row r="47" spans="2:58" ht="14.25" thickBot="1">
      <c r="B47" s="17">
        <v>44713</v>
      </c>
      <c r="C47" s="69">
        <v>46</v>
      </c>
      <c r="D47" s="154"/>
      <c r="E47" s="155"/>
      <c r="F47" s="156"/>
      <c r="G47" s="190"/>
      <c r="H47" s="191"/>
      <c r="I47" s="191"/>
      <c r="J47" s="213"/>
      <c r="K47" s="213"/>
      <c r="L47" s="213"/>
      <c r="M47" s="213"/>
      <c r="N47" s="213"/>
      <c r="O47" s="211"/>
      <c r="P47" s="213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85" t="s">
        <v>563</v>
      </c>
      <c r="AB47" s="160"/>
      <c r="AC47" s="190"/>
      <c r="AD47" s="191"/>
      <c r="AE47" s="192"/>
      <c r="AF47" s="213"/>
      <c r="AG47" s="213"/>
      <c r="AH47" s="213"/>
      <c r="AI47" s="213"/>
      <c r="AJ47" s="213"/>
      <c r="AK47" s="211"/>
      <c r="AL47" s="213"/>
      <c r="AM47" s="160"/>
      <c r="AN47" s="160"/>
      <c r="AO47" s="160"/>
      <c r="AP47" s="166"/>
      <c r="AQ47" s="160"/>
      <c r="AR47" s="166"/>
      <c r="AS47" s="160"/>
      <c r="AT47" s="167"/>
      <c r="AU47" s="167"/>
      <c r="AV47" s="160"/>
      <c r="AW47" s="160"/>
      <c r="AX47" s="160"/>
      <c r="AY47" s="160"/>
      <c r="AZ47" s="160"/>
      <c r="BA47" s="160"/>
      <c r="BB47" s="160"/>
      <c r="BC47" s="206"/>
      <c r="BD47" s="206"/>
      <c r="BE47" s="160"/>
      <c r="BF47" s="160"/>
    </row>
    <row r="48" spans="2:58">
      <c r="B48" s="17">
        <v>44713</v>
      </c>
      <c r="C48" s="69">
        <v>47</v>
      </c>
      <c r="D48" s="154" t="str">
        <f>LEFT(P48,5)</f>
        <v>00-PP</v>
      </c>
      <c r="E48" s="193" t="str">
        <f>MID(P48,7,100)</f>
        <v>SBI証券</v>
      </c>
      <c r="F48" s="3" t="s">
        <v>456</v>
      </c>
      <c r="G48" s="1" t="s">
        <v>149</v>
      </c>
      <c r="H48" s="194" t="s">
        <v>564</v>
      </c>
      <c r="I48" s="194">
        <v>25</v>
      </c>
      <c r="J48" s="194">
        <v>2058</v>
      </c>
      <c r="K48" s="194">
        <v>2003</v>
      </c>
      <c r="L48" s="194" t="s">
        <v>565</v>
      </c>
      <c r="M48" s="194" t="s">
        <v>566</v>
      </c>
      <c r="N48" s="194" t="s">
        <v>567</v>
      </c>
      <c r="O48" s="10">
        <v>-2.7E-2</v>
      </c>
      <c r="P48" s="194" t="s">
        <v>543</v>
      </c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85" t="s">
        <v>563</v>
      </c>
      <c r="AB48" s="195"/>
      <c r="AC48" s="196" t="str">
        <f t="shared" ref="AC48:AC111" si="10">TEXT(G48,"@")</f>
        <v>1345</v>
      </c>
      <c r="AD48" s="195" t="str">
        <f>VLOOKUP($AC48,デモテーブル[#All],2,FALSE)</f>
        <v>上場Ｊリート</v>
      </c>
      <c r="AE48" s="197">
        <f t="shared" ref="AE48:AL63" si="11">I48</f>
        <v>25</v>
      </c>
      <c r="AF48" s="195">
        <f t="shared" si="11"/>
        <v>2058</v>
      </c>
      <c r="AG48" s="195">
        <f t="shared" si="11"/>
        <v>2003</v>
      </c>
      <c r="AH48" s="198">
        <f>IF(L48="","",VALUE(LEFT(L48,FIND("円",L48)-1)))</f>
        <v>50062</v>
      </c>
      <c r="AI48" s="198">
        <f t="shared" ref="AI48:AJ61" si="12">IF(M48="","",VALUE(LEFT(M48,FIND("円",M48)-1)))</f>
        <v>0</v>
      </c>
      <c r="AJ48" s="198">
        <f t="shared" si="12"/>
        <v>-1388</v>
      </c>
      <c r="AK48" s="199">
        <f t="shared" si="11"/>
        <v>-2.7E-2</v>
      </c>
      <c r="AL48" s="195" t="str">
        <f>P48</f>
        <v>00-PP SBI証券</v>
      </c>
      <c r="AM48" s="195"/>
      <c r="AN48" s="195"/>
      <c r="AO48" s="195"/>
      <c r="AP48" s="200"/>
      <c r="AQ48" s="195"/>
      <c r="AR48" s="200"/>
      <c r="AS48" s="195"/>
      <c r="AT48" s="167"/>
      <c r="AU48" s="167"/>
      <c r="AV48" s="136" t="str">
        <f>VLOOKUP($AC48,デモテーブル[#All],3,FALSE)</f>
        <v>1株式・投信等</v>
      </c>
      <c r="AW48" s="136" t="str">
        <f>VLOOKUP($AC48,デモテーブル[#All],4,FALSE)</f>
        <v>1株式</v>
      </c>
      <c r="AX48" s="136" t="str">
        <f>VLOOKUP($AC48,デモテーブル[#All],5,FALSE)</f>
        <v>不動産</v>
      </c>
      <c r="AY48" s="136" t="str">
        <f>VLOOKUP($AC48,デモテーブル[#All],6,FALSE)</f>
        <v>Jリート</v>
      </c>
      <c r="AZ48" s="136" t="str">
        <f>VLOOKUP($AC48,デモテーブル[#All],7,FALSE)</f>
        <v>01 日本円</v>
      </c>
      <c r="BA48" s="136" t="str">
        <f>VLOOKUP($AC48,デモテーブル[#All],12,FALSE)</f>
        <v>リスク・なし</v>
      </c>
      <c r="BB48" s="136" t="str">
        <f>VLOOKUP($AC48,デモテーブル[#All],13,FALSE)</f>
        <v>リスク・有</v>
      </c>
      <c r="BC48" s="207">
        <f>VLOOKUP($AC48,デモテーブル[#All],14,FALSE)</f>
        <v>0</v>
      </c>
      <c r="BD48" s="207">
        <f>VLOOKUP($AC48,デモテーブル[#All],15,FALSE)</f>
        <v>1</v>
      </c>
      <c r="BE48" s="136">
        <f t="shared" si="3"/>
        <v>0</v>
      </c>
      <c r="BF48" s="136">
        <f t="shared" si="4"/>
        <v>50062</v>
      </c>
    </row>
    <row r="49" spans="2:58">
      <c r="B49" s="17">
        <v>44713</v>
      </c>
      <c r="C49" s="69">
        <v>48</v>
      </c>
      <c r="D49" s="154" t="str">
        <f t="shared" ref="D49:D112" si="13">LEFT(P49,5)</f>
        <v>01-MM</v>
      </c>
      <c r="E49" s="193" t="str">
        <f t="shared" ref="E49:E112" si="14">MID(P49,7,100)</f>
        <v>SBI証券</v>
      </c>
      <c r="F49" s="195"/>
      <c r="G49" s="1" t="s">
        <v>158</v>
      </c>
      <c r="H49" s="194" t="s">
        <v>568</v>
      </c>
      <c r="I49" s="194">
        <v>13</v>
      </c>
      <c r="J49" s="194">
        <v>3710</v>
      </c>
      <c r="K49" s="194">
        <v>3665</v>
      </c>
      <c r="L49" s="194" t="s">
        <v>569</v>
      </c>
      <c r="M49" s="194" t="s">
        <v>566</v>
      </c>
      <c r="N49" s="194" t="s">
        <v>570</v>
      </c>
      <c r="O49" s="10">
        <v>-1.21E-2</v>
      </c>
      <c r="P49" s="194" t="s">
        <v>545</v>
      </c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85" t="s">
        <v>563</v>
      </c>
      <c r="AB49" s="195"/>
      <c r="AC49" s="196" t="str">
        <f t="shared" si="10"/>
        <v>1541</v>
      </c>
      <c r="AD49" s="195" t="str">
        <f>VLOOKUP($AC49,デモテーブル[#All],2,FALSE)</f>
        <v>純プラチナ上場信託</v>
      </c>
      <c r="AE49" s="197">
        <f t="shared" si="11"/>
        <v>13</v>
      </c>
      <c r="AF49" s="195">
        <f t="shared" si="11"/>
        <v>3710</v>
      </c>
      <c r="AG49" s="195">
        <f t="shared" si="11"/>
        <v>3665</v>
      </c>
      <c r="AH49" s="198">
        <f t="shared" ref="AH49:AJ64" si="15">IF(L49="","",VALUE(LEFT(L49,FIND("円",L49)-1)))</f>
        <v>47645</v>
      </c>
      <c r="AI49" s="198">
        <f t="shared" si="12"/>
        <v>0</v>
      </c>
      <c r="AJ49" s="198">
        <f t="shared" si="12"/>
        <v>-585</v>
      </c>
      <c r="AK49" s="199">
        <f t="shared" si="11"/>
        <v>-1.21E-2</v>
      </c>
      <c r="AL49" s="195" t="str">
        <f t="shared" si="11"/>
        <v>01-MM SBI証券</v>
      </c>
      <c r="AM49" s="195"/>
      <c r="AN49" s="195"/>
      <c r="AO49" s="195"/>
      <c r="AP49" s="200"/>
      <c r="AQ49" s="195"/>
      <c r="AR49" s="200"/>
      <c r="AS49" s="195"/>
      <c r="AT49" s="167"/>
      <c r="AU49" s="167"/>
      <c r="AV49" s="136" t="str">
        <f>VLOOKUP($AC49,デモテーブル[#All],3,FALSE)</f>
        <v>3貴金属･ｺﾓ・仮通</v>
      </c>
      <c r="AW49" s="136" t="str">
        <f>VLOOKUP($AC49,デモテーブル[#All],4,FALSE)</f>
        <v>3貴金属</v>
      </c>
      <c r="AX49" s="136" t="str">
        <f>VLOOKUP($AC49,デモテーブル[#All],5,FALSE)</f>
        <v>プラチナ</v>
      </c>
      <c r="AY49" s="136" t="str">
        <f>VLOOKUP($AC49,デモテーブル[#All],6,FALSE)</f>
        <v>国内・プラチナ</v>
      </c>
      <c r="AZ49" s="136" t="str">
        <f>VLOOKUP($AC49,デモテーブル[#All],7,FALSE)</f>
        <v>01 日本円</v>
      </c>
      <c r="BA49" s="136" t="str">
        <f>VLOOKUP($AC49,デモテーブル[#All],12,FALSE)</f>
        <v>リスク・なし</v>
      </c>
      <c r="BB49" s="136" t="str">
        <f>VLOOKUP($AC49,デモテーブル[#All],13,FALSE)</f>
        <v>リスク・なし</v>
      </c>
      <c r="BC49" s="207">
        <f>VLOOKUP($AC49,デモテーブル[#All],14,FALSE)</f>
        <v>0</v>
      </c>
      <c r="BD49" s="207">
        <f>VLOOKUP($AC49,デモテーブル[#All],15,FALSE)</f>
        <v>0</v>
      </c>
      <c r="BE49" s="136">
        <f t="shared" si="3"/>
        <v>0</v>
      </c>
      <c r="BF49" s="136">
        <f t="shared" si="4"/>
        <v>0</v>
      </c>
    </row>
    <row r="50" spans="2:58">
      <c r="B50" s="17">
        <v>44713</v>
      </c>
      <c r="C50" s="69">
        <v>49</v>
      </c>
      <c r="D50" s="154" t="str">
        <f t="shared" si="13"/>
        <v>01-MM</v>
      </c>
      <c r="E50" s="193" t="str">
        <f t="shared" si="14"/>
        <v>SBI証券</v>
      </c>
      <c r="F50" s="195"/>
      <c r="G50" s="1" t="s">
        <v>208</v>
      </c>
      <c r="H50" s="194" t="s">
        <v>571</v>
      </c>
      <c r="I50" s="194">
        <v>9</v>
      </c>
      <c r="J50" s="194">
        <v>7749</v>
      </c>
      <c r="K50" s="194">
        <v>6656</v>
      </c>
      <c r="L50" s="194" t="s">
        <v>572</v>
      </c>
      <c r="M50" s="194" t="s">
        <v>566</v>
      </c>
      <c r="N50" s="194" t="s">
        <v>573</v>
      </c>
      <c r="O50" s="10">
        <v>-0.1411</v>
      </c>
      <c r="P50" s="194" t="s">
        <v>545</v>
      </c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85" t="s">
        <v>563</v>
      </c>
      <c r="AB50" s="195"/>
      <c r="AC50" s="196" t="str">
        <f t="shared" si="10"/>
        <v>9020</v>
      </c>
      <c r="AD50" s="195" t="str">
        <f>VLOOKUP($AC50,デモテーブル[#All],2,FALSE)</f>
        <v>東日本旅客鉄道</v>
      </c>
      <c r="AE50" s="197">
        <f t="shared" si="11"/>
        <v>9</v>
      </c>
      <c r="AF50" s="195">
        <f t="shared" si="11"/>
        <v>7749</v>
      </c>
      <c r="AG50" s="195">
        <f t="shared" si="11"/>
        <v>6656</v>
      </c>
      <c r="AH50" s="198">
        <f t="shared" si="15"/>
        <v>59904</v>
      </c>
      <c r="AI50" s="198">
        <f t="shared" si="12"/>
        <v>0</v>
      </c>
      <c r="AJ50" s="198">
        <f t="shared" si="12"/>
        <v>-9837</v>
      </c>
      <c r="AK50" s="199">
        <f t="shared" si="11"/>
        <v>-0.1411</v>
      </c>
      <c r="AL50" s="195" t="str">
        <f t="shared" si="11"/>
        <v>01-MM SBI証券</v>
      </c>
      <c r="AM50" s="195"/>
      <c r="AN50" s="195"/>
      <c r="AO50" s="195"/>
      <c r="AP50" s="200"/>
      <c r="AQ50" s="195"/>
      <c r="AR50" s="200"/>
      <c r="AS50" s="195"/>
      <c r="AT50" s="167"/>
      <c r="AU50" s="167"/>
      <c r="AV50" s="136" t="str">
        <f>VLOOKUP($AC50,デモテーブル[#All],3,FALSE)</f>
        <v>1株式・投信等</v>
      </c>
      <c r="AW50" s="136" t="str">
        <f>VLOOKUP($AC50,デモテーブル[#All],4,FALSE)</f>
        <v>1株式</v>
      </c>
      <c r="AX50" s="136" t="str">
        <f>VLOOKUP($AC50,デモテーブル[#All],5,FALSE)</f>
        <v>観光</v>
      </c>
      <c r="AY50" s="136" t="str">
        <f>VLOOKUP($AC50,デモテーブル[#All],6,FALSE)</f>
        <v>鉄道</v>
      </c>
      <c r="AZ50" s="136" t="str">
        <f>VLOOKUP($AC50,デモテーブル[#All],7,FALSE)</f>
        <v>01 日本円</v>
      </c>
      <c r="BA50" s="136" t="str">
        <f>VLOOKUP($AC50,デモテーブル[#All],12,FALSE)</f>
        <v>リスク・なし</v>
      </c>
      <c r="BB50" s="136" t="str">
        <f>VLOOKUP($AC50,デモテーブル[#All],13,FALSE)</f>
        <v>リスク・有</v>
      </c>
      <c r="BC50" s="207">
        <f>VLOOKUP($AC50,デモテーブル[#All],14,FALSE)</f>
        <v>0</v>
      </c>
      <c r="BD50" s="207">
        <f>VLOOKUP($AC50,デモテーブル[#All],15,FALSE)</f>
        <v>1</v>
      </c>
      <c r="BE50" s="136">
        <f t="shared" si="3"/>
        <v>0</v>
      </c>
      <c r="BF50" s="136">
        <f t="shared" si="4"/>
        <v>59904</v>
      </c>
    </row>
    <row r="51" spans="2:58">
      <c r="B51" s="17">
        <v>44713</v>
      </c>
      <c r="C51" s="69">
        <v>50</v>
      </c>
      <c r="D51" s="154" t="str">
        <f t="shared" si="13"/>
        <v>01-MM</v>
      </c>
      <c r="E51" s="193" t="str">
        <f t="shared" si="14"/>
        <v>SBI証券</v>
      </c>
      <c r="F51" s="195"/>
      <c r="G51" s="1" t="s">
        <v>209</v>
      </c>
      <c r="H51" s="194" t="s">
        <v>574</v>
      </c>
      <c r="I51" s="194">
        <v>10</v>
      </c>
      <c r="J51" s="194">
        <v>6343</v>
      </c>
      <c r="K51" s="194">
        <v>4812</v>
      </c>
      <c r="L51" s="194" t="s">
        <v>575</v>
      </c>
      <c r="M51" s="194" t="s">
        <v>566</v>
      </c>
      <c r="N51" s="194" t="s">
        <v>576</v>
      </c>
      <c r="O51" s="10">
        <v>-0.2414</v>
      </c>
      <c r="P51" s="194" t="s">
        <v>545</v>
      </c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85" t="s">
        <v>563</v>
      </c>
      <c r="AB51" s="195"/>
      <c r="AC51" s="196" t="str">
        <f t="shared" si="10"/>
        <v>9021</v>
      </c>
      <c r="AD51" s="195" t="str">
        <f>VLOOKUP($AC51,デモテーブル[#All],2,FALSE)</f>
        <v>西日本旅客鉄道</v>
      </c>
      <c r="AE51" s="197">
        <f t="shared" si="11"/>
        <v>10</v>
      </c>
      <c r="AF51" s="195">
        <f t="shared" si="11"/>
        <v>6343</v>
      </c>
      <c r="AG51" s="195">
        <f t="shared" si="11"/>
        <v>4812</v>
      </c>
      <c r="AH51" s="198">
        <f t="shared" si="15"/>
        <v>48120</v>
      </c>
      <c r="AI51" s="198">
        <f t="shared" si="12"/>
        <v>0</v>
      </c>
      <c r="AJ51" s="198">
        <f t="shared" si="12"/>
        <v>-15310</v>
      </c>
      <c r="AK51" s="199">
        <f t="shared" si="11"/>
        <v>-0.2414</v>
      </c>
      <c r="AL51" s="195" t="str">
        <f t="shared" si="11"/>
        <v>01-MM SBI証券</v>
      </c>
      <c r="AM51" s="195"/>
      <c r="AN51" s="195"/>
      <c r="AO51" s="195"/>
      <c r="AP51" s="200"/>
      <c r="AQ51" s="195"/>
      <c r="AR51" s="200"/>
      <c r="AS51" s="195"/>
      <c r="AT51" s="167"/>
      <c r="AU51" s="167"/>
      <c r="AV51" s="136" t="str">
        <f>VLOOKUP($AC51,デモテーブル[#All],3,FALSE)</f>
        <v>1株式・投信等</v>
      </c>
      <c r="AW51" s="136" t="str">
        <f>VLOOKUP($AC51,デモテーブル[#All],4,FALSE)</f>
        <v>1株式</v>
      </c>
      <c r="AX51" s="136" t="str">
        <f>VLOOKUP($AC51,デモテーブル[#All],5,FALSE)</f>
        <v>観光</v>
      </c>
      <c r="AY51" s="136" t="str">
        <f>VLOOKUP($AC51,デモテーブル[#All],6,FALSE)</f>
        <v>鉄道</v>
      </c>
      <c r="AZ51" s="136" t="str">
        <f>VLOOKUP($AC51,デモテーブル[#All],7,FALSE)</f>
        <v>01 日本円</v>
      </c>
      <c r="BA51" s="136" t="str">
        <f>VLOOKUP($AC51,デモテーブル[#All],12,FALSE)</f>
        <v>リスク・なし</v>
      </c>
      <c r="BB51" s="136" t="str">
        <f>VLOOKUP($AC51,デモテーブル[#All],13,FALSE)</f>
        <v>リスク・有</v>
      </c>
      <c r="BC51" s="207">
        <f>VLOOKUP($AC51,デモテーブル[#All],14,FALSE)</f>
        <v>0</v>
      </c>
      <c r="BD51" s="207">
        <f>VLOOKUP($AC51,デモテーブル[#All],15,FALSE)</f>
        <v>1</v>
      </c>
      <c r="BE51" s="136">
        <f t="shared" si="3"/>
        <v>0</v>
      </c>
      <c r="BF51" s="136">
        <f t="shared" si="4"/>
        <v>48120</v>
      </c>
    </row>
    <row r="52" spans="2:58">
      <c r="B52" s="17">
        <v>44713</v>
      </c>
      <c r="C52" s="69">
        <v>51</v>
      </c>
      <c r="D52" s="154" t="str">
        <f t="shared" si="13"/>
        <v>01-MM</v>
      </c>
      <c r="E52" s="193" t="str">
        <f t="shared" si="14"/>
        <v>SBI証券</v>
      </c>
      <c r="F52" s="195"/>
      <c r="G52" s="1" t="s">
        <v>210</v>
      </c>
      <c r="H52" s="194" t="s">
        <v>577</v>
      </c>
      <c r="I52" s="194">
        <v>5</v>
      </c>
      <c r="J52" s="194">
        <v>16881</v>
      </c>
      <c r="K52" s="194">
        <v>16590</v>
      </c>
      <c r="L52" s="194" t="s">
        <v>578</v>
      </c>
      <c r="M52" s="194" t="s">
        <v>566</v>
      </c>
      <c r="N52" s="194" t="s">
        <v>579</v>
      </c>
      <c r="O52" s="10">
        <v>-1.72E-2</v>
      </c>
      <c r="P52" s="194" t="s">
        <v>545</v>
      </c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85" t="s">
        <v>563</v>
      </c>
      <c r="AB52" s="195"/>
      <c r="AC52" s="196" t="str">
        <f t="shared" si="10"/>
        <v>9022</v>
      </c>
      <c r="AD52" s="195" t="str">
        <f>VLOOKUP($AC52,デモテーブル[#All],2,FALSE)</f>
        <v>東海旅客鉄道</v>
      </c>
      <c r="AE52" s="197">
        <f t="shared" si="11"/>
        <v>5</v>
      </c>
      <c r="AF52" s="195">
        <f t="shared" si="11"/>
        <v>16881</v>
      </c>
      <c r="AG52" s="195">
        <f t="shared" si="11"/>
        <v>16590</v>
      </c>
      <c r="AH52" s="198">
        <f t="shared" si="15"/>
        <v>82950</v>
      </c>
      <c r="AI52" s="198">
        <f t="shared" si="12"/>
        <v>0</v>
      </c>
      <c r="AJ52" s="198">
        <f t="shared" si="12"/>
        <v>-1455</v>
      </c>
      <c r="AK52" s="199">
        <f t="shared" si="11"/>
        <v>-1.72E-2</v>
      </c>
      <c r="AL52" s="195" t="str">
        <f t="shared" si="11"/>
        <v>01-MM SBI証券</v>
      </c>
      <c r="AM52" s="195"/>
      <c r="AN52" s="195"/>
      <c r="AO52" s="195"/>
      <c r="AP52" s="200"/>
      <c r="AQ52" s="195"/>
      <c r="AR52" s="200"/>
      <c r="AS52" s="195"/>
      <c r="AT52" s="167"/>
      <c r="AU52" s="167"/>
      <c r="AV52" s="136" t="str">
        <f>VLOOKUP($AC52,デモテーブル[#All],3,FALSE)</f>
        <v>1株式・投信等</v>
      </c>
      <c r="AW52" s="136" t="str">
        <f>VLOOKUP($AC52,デモテーブル[#All],4,FALSE)</f>
        <v>1株式</v>
      </c>
      <c r="AX52" s="136" t="str">
        <f>VLOOKUP($AC52,デモテーブル[#All],5,FALSE)</f>
        <v>観光</v>
      </c>
      <c r="AY52" s="136" t="str">
        <f>VLOOKUP($AC52,デモテーブル[#All],6,FALSE)</f>
        <v>鉄道</v>
      </c>
      <c r="AZ52" s="136" t="str">
        <f>VLOOKUP($AC52,デモテーブル[#All],7,FALSE)</f>
        <v>01 日本円</v>
      </c>
      <c r="BA52" s="136" t="str">
        <f>VLOOKUP($AC52,デモテーブル[#All],12,FALSE)</f>
        <v>リスク・なし</v>
      </c>
      <c r="BB52" s="136" t="str">
        <f>VLOOKUP($AC52,デモテーブル[#All],13,FALSE)</f>
        <v>リスク・有</v>
      </c>
      <c r="BC52" s="207">
        <f>VLOOKUP($AC52,デモテーブル[#All],14,FALSE)</f>
        <v>0</v>
      </c>
      <c r="BD52" s="207">
        <f>VLOOKUP($AC52,デモテーブル[#All],15,FALSE)</f>
        <v>1</v>
      </c>
      <c r="BE52" s="136">
        <f t="shared" si="3"/>
        <v>0</v>
      </c>
      <c r="BF52" s="136">
        <f t="shared" si="4"/>
        <v>82950</v>
      </c>
    </row>
    <row r="53" spans="2:58">
      <c r="B53" s="17">
        <v>44713</v>
      </c>
      <c r="C53" s="69">
        <v>52</v>
      </c>
      <c r="D53" s="154" t="str">
        <f t="shared" si="13"/>
        <v>01-MM</v>
      </c>
      <c r="E53" s="193" t="str">
        <f t="shared" si="14"/>
        <v>SBI証券</v>
      </c>
      <c r="F53" s="195"/>
      <c r="G53" s="1" t="s">
        <v>135</v>
      </c>
      <c r="H53" s="194" t="s">
        <v>580</v>
      </c>
      <c r="I53" s="194">
        <v>23</v>
      </c>
      <c r="J53" s="194">
        <v>2548</v>
      </c>
      <c r="K53" s="194">
        <v>2594</v>
      </c>
      <c r="L53" s="194" t="s">
        <v>581</v>
      </c>
      <c r="M53" s="194" t="s">
        <v>566</v>
      </c>
      <c r="N53" s="194" t="s">
        <v>582</v>
      </c>
      <c r="O53" s="10">
        <v>1.8100000000000002E-2</v>
      </c>
      <c r="P53" s="194" t="s">
        <v>545</v>
      </c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85" t="s">
        <v>563</v>
      </c>
      <c r="AB53" s="195"/>
      <c r="AC53" s="196" t="str">
        <f t="shared" si="10"/>
        <v>9142</v>
      </c>
      <c r="AD53" s="195" t="str">
        <f>VLOOKUP($AC53,デモテーブル[#All],2,FALSE)</f>
        <v>九州旅客鉄道</v>
      </c>
      <c r="AE53" s="197">
        <f t="shared" si="11"/>
        <v>23</v>
      </c>
      <c r="AF53" s="195">
        <f t="shared" si="11"/>
        <v>2548</v>
      </c>
      <c r="AG53" s="195">
        <f t="shared" si="11"/>
        <v>2594</v>
      </c>
      <c r="AH53" s="198">
        <f t="shared" si="15"/>
        <v>59662</v>
      </c>
      <c r="AI53" s="198">
        <f t="shared" si="12"/>
        <v>0</v>
      </c>
      <c r="AJ53" s="198">
        <f t="shared" si="12"/>
        <v>1058</v>
      </c>
      <c r="AK53" s="199">
        <f t="shared" si="11"/>
        <v>1.8100000000000002E-2</v>
      </c>
      <c r="AL53" s="195" t="str">
        <f t="shared" si="11"/>
        <v>01-MM SBI証券</v>
      </c>
      <c r="AM53" s="195"/>
      <c r="AN53" s="195"/>
      <c r="AO53" s="195"/>
      <c r="AP53" s="200"/>
      <c r="AQ53" s="195"/>
      <c r="AR53" s="200"/>
      <c r="AS53" s="195"/>
      <c r="AT53" s="167"/>
      <c r="AU53" s="167"/>
      <c r="AV53" s="136" t="str">
        <f>VLOOKUP($AC53,デモテーブル[#All],3,FALSE)</f>
        <v>1株式・投信等</v>
      </c>
      <c r="AW53" s="136" t="str">
        <f>VLOOKUP($AC53,デモテーブル[#All],4,FALSE)</f>
        <v>1株式</v>
      </c>
      <c r="AX53" s="136" t="str">
        <f>VLOOKUP($AC53,デモテーブル[#All],5,FALSE)</f>
        <v>観光</v>
      </c>
      <c r="AY53" s="136" t="str">
        <f>VLOOKUP($AC53,デモテーブル[#All],6,FALSE)</f>
        <v>鉄道</v>
      </c>
      <c r="AZ53" s="136" t="str">
        <f>VLOOKUP($AC53,デモテーブル[#All],7,FALSE)</f>
        <v>01 日本円</v>
      </c>
      <c r="BA53" s="136" t="str">
        <f>VLOOKUP($AC53,デモテーブル[#All],12,FALSE)</f>
        <v>リスク・なし</v>
      </c>
      <c r="BB53" s="136" t="str">
        <f>VLOOKUP($AC53,デモテーブル[#All],13,FALSE)</f>
        <v>リスク・有</v>
      </c>
      <c r="BC53" s="207">
        <f>VLOOKUP($AC53,デモテーブル[#All],14,FALSE)</f>
        <v>0</v>
      </c>
      <c r="BD53" s="207">
        <f>VLOOKUP($AC53,デモテーブル[#All],15,FALSE)</f>
        <v>1</v>
      </c>
      <c r="BE53" s="136">
        <f t="shared" si="3"/>
        <v>0</v>
      </c>
      <c r="BF53" s="136">
        <f t="shared" si="4"/>
        <v>59662</v>
      </c>
    </row>
    <row r="54" spans="2:58">
      <c r="B54" s="17">
        <v>44713</v>
      </c>
      <c r="C54" s="69">
        <v>53</v>
      </c>
      <c r="D54" s="154" t="str">
        <f t="shared" si="13"/>
        <v>01-MM</v>
      </c>
      <c r="E54" s="193" t="str">
        <f t="shared" si="14"/>
        <v>SBI証券</v>
      </c>
      <c r="F54" s="195"/>
      <c r="G54" s="1" t="s">
        <v>211</v>
      </c>
      <c r="H54" s="194" t="s">
        <v>583</v>
      </c>
      <c r="I54" s="194">
        <v>19</v>
      </c>
      <c r="J54" s="194">
        <v>2266</v>
      </c>
      <c r="K54" s="194">
        <v>2261</v>
      </c>
      <c r="L54" s="194" t="s">
        <v>584</v>
      </c>
      <c r="M54" s="194" t="s">
        <v>566</v>
      </c>
      <c r="N54" s="194" t="s">
        <v>585</v>
      </c>
      <c r="O54" s="10">
        <v>-2.2000000000000001E-3</v>
      </c>
      <c r="P54" s="194" t="s">
        <v>545</v>
      </c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85" t="s">
        <v>563</v>
      </c>
      <c r="AB54" s="195"/>
      <c r="AC54" s="196" t="str">
        <f t="shared" si="10"/>
        <v>9201</v>
      </c>
      <c r="AD54" s="195" t="str">
        <f>VLOOKUP($AC54,デモテーブル[#All],2,FALSE)</f>
        <v>日本航空</v>
      </c>
      <c r="AE54" s="197">
        <f t="shared" si="11"/>
        <v>19</v>
      </c>
      <c r="AF54" s="195">
        <f t="shared" si="11"/>
        <v>2266</v>
      </c>
      <c r="AG54" s="195">
        <f t="shared" si="11"/>
        <v>2261</v>
      </c>
      <c r="AH54" s="198">
        <f t="shared" si="15"/>
        <v>42959</v>
      </c>
      <c r="AI54" s="198">
        <f t="shared" si="12"/>
        <v>0</v>
      </c>
      <c r="AJ54" s="198">
        <f t="shared" si="12"/>
        <v>-95</v>
      </c>
      <c r="AK54" s="199">
        <f t="shared" si="11"/>
        <v>-2.2000000000000001E-3</v>
      </c>
      <c r="AL54" s="195" t="str">
        <f t="shared" si="11"/>
        <v>01-MM SBI証券</v>
      </c>
      <c r="AM54" s="195"/>
      <c r="AN54" s="195"/>
      <c r="AO54" s="195"/>
      <c r="AP54" s="200"/>
      <c r="AQ54" s="195"/>
      <c r="AR54" s="200"/>
      <c r="AS54" s="195"/>
      <c r="AT54" s="167"/>
      <c r="AU54" s="167"/>
      <c r="AV54" s="136" t="str">
        <f>VLOOKUP($AC54,デモテーブル[#All],3,FALSE)</f>
        <v>1株式・投信等</v>
      </c>
      <c r="AW54" s="136" t="str">
        <f>VLOOKUP($AC54,デモテーブル[#All],4,FALSE)</f>
        <v>1株式</v>
      </c>
      <c r="AX54" s="136" t="str">
        <f>VLOOKUP($AC54,デモテーブル[#All],5,FALSE)</f>
        <v>観光</v>
      </c>
      <c r="AY54" s="136" t="str">
        <f>VLOOKUP($AC54,デモテーブル[#All],6,FALSE)</f>
        <v>航空</v>
      </c>
      <c r="AZ54" s="136" t="str">
        <f>VLOOKUP($AC54,デモテーブル[#All],7,FALSE)</f>
        <v>01 日本円</v>
      </c>
      <c r="BA54" s="136" t="str">
        <f>VLOOKUP($AC54,デモテーブル[#All],12,FALSE)</f>
        <v>リスク・なし</v>
      </c>
      <c r="BB54" s="136" t="str">
        <f>VLOOKUP($AC54,デモテーブル[#All],13,FALSE)</f>
        <v>リスク・有</v>
      </c>
      <c r="BC54" s="207">
        <f>VLOOKUP($AC54,デモテーブル[#All],14,FALSE)</f>
        <v>0</v>
      </c>
      <c r="BD54" s="207">
        <f>VLOOKUP($AC54,デモテーブル[#All],15,FALSE)</f>
        <v>1</v>
      </c>
      <c r="BE54" s="136">
        <f t="shared" si="3"/>
        <v>0</v>
      </c>
      <c r="BF54" s="136">
        <f t="shared" si="4"/>
        <v>42959</v>
      </c>
    </row>
    <row r="55" spans="2:58">
      <c r="B55" s="17">
        <v>44713</v>
      </c>
      <c r="C55" s="69">
        <v>54</v>
      </c>
      <c r="D55" s="154" t="str">
        <f t="shared" si="13"/>
        <v>01-MM</v>
      </c>
      <c r="E55" s="193" t="str">
        <f t="shared" si="14"/>
        <v>SBI証券</v>
      </c>
      <c r="F55" s="195"/>
      <c r="G55" s="1" t="s">
        <v>137</v>
      </c>
      <c r="H55" s="194" t="s">
        <v>586</v>
      </c>
      <c r="I55" s="194">
        <v>22</v>
      </c>
      <c r="J55" s="194">
        <v>2418</v>
      </c>
      <c r="K55" s="194">
        <v>2507</v>
      </c>
      <c r="L55" s="194" t="s">
        <v>587</v>
      </c>
      <c r="M55" s="194" t="s">
        <v>566</v>
      </c>
      <c r="N55" s="194" t="s">
        <v>588</v>
      </c>
      <c r="O55" s="10">
        <v>3.6600000000000001E-2</v>
      </c>
      <c r="P55" s="194" t="s">
        <v>545</v>
      </c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85" t="s">
        <v>563</v>
      </c>
      <c r="AB55" s="195"/>
      <c r="AC55" s="196" t="str">
        <f t="shared" si="10"/>
        <v>9202</v>
      </c>
      <c r="AD55" s="195" t="str">
        <f>VLOOKUP($AC55,デモテーブル[#All],2,FALSE)</f>
        <v>ＡＮＡホールディングス</v>
      </c>
      <c r="AE55" s="197">
        <f t="shared" si="11"/>
        <v>22</v>
      </c>
      <c r="AF55" s="195">
        <f t="shared" si="11"/>
        <v>2418</v>
      </c>
      <c r="AG55" s="195">
        <f t="shared" si="11"/>
        <v>2507</v>
      </c>
      <c r="AH55" s="198">
        <f t="shared" si="15"/>
        <v>55143</v>
      </c>
      <c r="AI55" s="198">
        <f t="shared" si="12"/>
        <v>0</v>
      </c>
      <c r="AJ55" s="198">
        <f t="shared" si="12"/>
        <v>1947</v>
      </c>
      <c r="AK55" s="199">
        <f t="shared" si="11"/>
        <v>3.6600000000000001E-2</v>
      </c>
      <c r="AL55" s="195" t="str">
        <f t="shared" si="11"/>
        <v>01-MM SBI証券</v>
      </c>
      <c r="AM55" s="195"/>
      <c r="AN55" s="195"/>
      <c r="AO55" s="195"/>
      <c r="AP55" s="200"/>
      <c r="AQ55" s="195"/>
      <c r="AR55" s="200"/>
      <c r="AS55" s="195"/>
      <c r="AT55" s="167"/>
      <c r="AU55" s="167"/>
      <c r="AV55" s="136" t="str">
        <f>VLOOKUP($AC55,デモテーブル[#All],3,FALSE)</f>
        <v>1株式・投信等</v>
      </c>
      <c r="AW55" s="136" t="str">
        <f>VLOOKUP($AC55,デモテーブル[#All],4,FALSE)</f>
        <v>1株式</v>
      </c>
      <c r="AX55" s="136" t="str">
        <f>VLOOKUP($AC55,デモテーブル[#All],5,FALSE)</f>
        <v>観光</v>
      </c>
      <c r="AY55" s="136" t="str">
        <f>VLOOKUP($AC55,デモテーブル[#All],6,FALSE)</f>
        <v>航空</v>
      </c>
      <c r="AZ55" s="136" t="str">
        <f>VLOOKUP($AC55,デモテーブル[#All],7,FALSE)</f>
        <v>01 日本円</v>
      </c>
      <c r="BA55" s="136" t="str">
        <f>VLOOKUP($AC55,デモテーブル[#All],12,FALSE)</f>
        <v>リスク・なし</v>
      </c>
      <c r="BB55" s="136" t="str">
        <f>VLOOKUP($AC55,デモテーブル[#All],13,FALSE)</f>
        <v>リスク・有</v>
      </c>
      <c r="BC55" s="207">
        <f>VLOOKUP($AC55,デモテーブル[#All],14,FALSE)</f>
        <v>0</v>
      </c>
      <c r="BD55" s="207">
        <f>VLOOKUP($AC55,デモテーブル[#All],15,FALSE)</f>
        <v>1</v>
      </c>
      <c r="BE55" s="136">
        <f t="shared" si="3"/>
        <v>0</v>
      </c>
      <c r="BF55" s="136">
        <f t="shared" si="4"/>
        <v>55143</v>
      </c>
    </row>
    <row r="56" spans="2:58">
      <c r="B56" s="17">
        <v>44713</v>
      </c>
      <c r="C56" s="69">
        <v>55</v>
      </c>
      <c r="D56" s="154" t="str">
        <f t="shared" si="13"/>
        <v>02-A子</v>
      </c>
      <c r="E56" s="193" t="str">
        <f t="shared" si="14"/>
        <v>SBI証券</v>
      </c>
      <c r="F56" s="195"/>
      <c r="G56" s="1" t="s">
        <v>208</v>
      </c>
      <c r="H56" s="194" t="s">
        <v>571</v>
      </c>
      <c r="I56" s="194">
        <v>10</v>
      </c>
      <c r="J56" s="194">
        <v>6612</v>
      </c>
      <c r="K56" s="194">
        <v>6656</v>
      </c>
      <c r="L56" s="194" t="s">
        <v>589</v>
      </c>
      <c r="M56" s="194" t="s">
        <v>566</v>
      </c>
      <c r="N56" s="194" t="s">
        <v>590</v>
      </c>
      <c r="O56" s="10">
        <v>6.7000000000000002E-3</v>
      </c>
      <c r="P56" s="194" t="s">
        <v>547</v>
      </c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85" t="s">
        <v>563</v>
      </c>
      <c r="AB56" s="195"/>
      <c r="AC56" s="196" t="str">
        <f t="shared" si="10"/>
        <v>9020</v>
      </c>
      <c r="AD56" s="195" t="str">
        <f>VLOOKUP($AC56,デモテーブル[#All],2,FALSE)</f>
        <v>東日本旅客鉄道</v>
      </c>
      <c r="AE56" s="197">
        <f t="shared" si="11"/>
        <v>10</v>
      </c>
      <c r="AF56" s="195">
        <f t="shared" si="11"/>
        <v>6612</v>
      </c>
      <c r="AG56" s="195">
        <f t="shared" si="11"/>
        <v>6656</v>
      </c>
      <c r="AH56" s="198">
        <f t="shared" si="15"/>
        <v>66560</v>
      </c>
      <c r="AI56" s="198">
        <f t="shared" si="12"/>
        <v>0</v>
      </c>
      <c r="AJ56" s="198">
        <f t="shared" si="12"/>
        <v>440</v>
      </c>
      <c r="AK56" s="199">
        <f t="shared" si="11"/>
        <v>6.7000000000000002E-3</v>
      </c>
      <c r="AL56" s="195" t="str">
        <f t="shared" si="11"/>
        <v>02-A子 SBI証券</v>
      </c>
      <c r="AM56" s="195"/>
      <c r="AN56" s="195"/>
      <c r="AO56" s="195"/>
      <c r="AP56" s="200"/>
      <c r="AQ56" s="195"/>
      <c r="AR56" s="200"/>
      <c r="AS56" s="195"/>
      <c r="AT56" s="167"/>
      <c r="AU56" s="167"/>
      <c r="AV56" s="136" t="str">
        <f>VLOOKUP($AC56,デモテーブル[#All],3,FALSE)</f>
        <v>1株式・投信等</v>
      </c>
      <c r="AW56" s="136" t="str">
        <f>VLOOKUP($AC56,デモテーブル[#All],4,FALSE)</f>
        <v>1株式</v>
      </c>
      <c r="AX56" s="136" t="str">
        <f>VLOOKUP($AC56,デモテーブル[#All],5,FALSE)</f>
        <v>観光</v>
      </c>
      <c r="AY56" s="136" t="str">
        <f>VLOOKUP($AC56,デモテーブル[#All],6,FALSE)</f>
        <v>鉄道</v>
      </c>
      <c r="AZ56" s="136" t="str">
        <f>VLOOKUP($AC56,デモテーブル[#All],7,FALSE)</f>
        <v>01 日本円</v>
      </c>
      <c r="BA56" s="136" t="str">
        <f>VLOOKUP($AC56,デモテーブル[#All],12,FALSE)</f>
        <v>リスク・なし</v>
      </c>
      <c r="BB56" s="136" t="str">
        <f>VLOOKUP($AC56,デモテーブル[#All],13,FALSE)</f>
        <v>リスク・有</v>
      </c>
      <c r="BC56" s="207">
        <f>VLOOKUP($AC56,デモテーブル[#All],14,FALSE)</f>
        <v>0</v>
      </c>
      <c r="BD56" s="207">
        <f>VLOOKUP($AC56,デモテーブル[#All],15,FALSE)</f>
        <v>1</v>
      </c>
      <c r="BE56" s="136">
        <f t="shared" si="3"/>
        <v>0</v>
      </c>
      <c r="BF56" s="136">
        <f t="shared" si="4"/>
        <v>66560</v>
      </c>
    </row>
    <row r="57" spans="2:58">
      <c r="B57" s="17">
        <v>44713</v>
      </c>
      <c r="C57" s="69">
        <v>56</v>
      </c>
      <c r="D57" s="154" t="str">
        <f t="shared" si="13"/>
        <v>02-A子</v>
      </c>
      <c r="E57" s="193" t="str">
        <f t="shared" si="14"/>
        <v>SBI証券</v>
      </c>
      <c r="F57" s="195"/>
      <c r="G57" s="1" t="s">
        <v>209</v>
      </c>
      <c r="H57" s="194" t="s">
        <v>574</v>
      </c>
      <c r="I57" s="194">
        <v>8</v>
      </c>
      <c r="J57" s="194">
        <v>5263</v>
      </c>
      <c r="K57" s="194">
        <v>4812</v>
      </c>
      <c r="L57" s="194" t="s">
        <v>591</v>
      </c>
      <c r="M57" s="194" t="s">
        <v>566</v>
      </c>
      <c r="N57" s="194" t="s">
        <v>592</v>
      </c>
      <c r="O57" s="10">
        <v>-8.5699999999999998E-2</v>
      </c>
      <c r="P57" s="194" t="s">
        <v>547</v>
      </c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85" t="s">
        <v>563</v>
      </c>
      <c r="AB57" s="195"/>
      <c r="AC57" s="196" t="str">
        <f t="shared" si="10"/>
        <v>9021</v>
      </c>
      <c r="AD57" s="195" t="str">
        <f>VLOOKUP($AC57,デモテーブル[#All],2,FALSE)</f>
        <v>西日本旅客鉄道</v>
      </c>
      <c r="AE57" s="197">
        <f t="shared" si="11"/>
        <v>8</v>
      </c>
      <c r="AF57" s="195">
        <f t="shared" si="11"/>
        <v>5263</v>
      </c>
      <c r="AG57" s="195">
        <f t="shared" si="11"/>
        <v>4812</v>
      </c>
      <c r="AH57" s="198">
        <f t="shared" si="15"/>
        <v>38496</v>
      </c>
      <c r="AI57" s="198">
        <f t="shared" si="12"/>
        <v>0</v>
      </c>
      <c r="AJ57" s="198">
        <f t="shared" si="12"/>
        <v>-3608</v>
      </c>
      <c r="AK57" s="199">
        <f t="shared" si="11"/>
        <v>-8.5699999999999998E-2</v>
      </c>
      <c r="AL57" s="195" t="str">
        <f t="shared" si="11"/>
        <v>02-A子 SBI証券</v>
      </c>
      <c r="AM57" s="195"/>
      <c r="AN57" s="195"/>
      <c r="AO57" s="195"/>
      <c r="AP57" s="200"/>
      <c r="AQ57" s="195"/>
      <c r="AR57" s="200"/>
      <c r="AS57" s="195"/>
      <c r="AT57" s="167"/>
      <c r="AU57" s="167"/>
      <c r="AV57" s="136" t="str">
        <f>VLOOKUP($AC57,デモテーブル[#All],3,FALSE)</f>
        <v>1株式・投信等</v>
      </c>
      <c r="AW57" s="136" t="str">
        <f>VLOOKUP($AC57,デモテーブル[#All],4,FALSE)</f>
        <v>1株式</v>
      </c>
      <c r="AX57" s="136" t="str">
        <f>VLOOKUP($AC57,デモテーブル[#All],5,FALSE)</f>
        <v>観光</v>
      </c>
      <c r="AY57" s="136" t="str">
        <f>VLOOKUP($AC57,デモテーブル[#All],6,FALSE)</f>
        <v>鉄道</v>
      </c>
      <c r="AZ57" s="136" t="str">
        <f>VLOOKUP($AC57,デモテーブル[#All],7,FALSE)</f>
        <v>01 日本円</v>
      </c>
      <c r="BA57" s="136" t="str">
        <f>VLOOKUP($AC57,デモテーブル[#All],12,FALSE)</f>
        <v>リスク・なし</v>
      </c>
      <c r="BB57" s="136" t="str">
        <f>VLOOKUP($AC57,デモテーブル[#All],13,FALSE)</f>
        <v>リスク・有</v>
      </c>
      <c r="BC57" s="207">
        <f>VLOOKUP($AC57,デモテーブル[#All],14,FALSE)</f>
        <v>0</v>
      </c>
      <c r="BD57" s="207">
        <f>VLOOKUP($AC57,デモテーブル[#All],15,FALSE)</f>
        <v>1</v>
      </c>
      <c r="BE57" s="136">
        <f t="shared" si="3"/>
        <v>0</v>
      </c>
      <c r="BF57" s="136">
        <f t="shared" si="4"/>
        <v>38496</v>
      </c>
    </row>
    <row r="58" spans="2:58">
      <c r="B58" s="17">
        <v>44713</v>
      </c>
      <c r="C58" s="69">
        <v>57</v>
      </c>
      <c r="D58" s="154" t="str">
        <f t="shared" si="13"/>
        <v>02-A子</v>
      </c>
      <c r="E58" s="193" t="str">
        <f t="shared" si="14"/>
        <v>SBI証券</v>
      </c>
      <c r="F58" s="195"/>
      <c r="G58" s="1" t="s">
        <v>210</v>
      </c>
      <c r="H58" s="194" t="s">
        <v>577</v>
      </c>
      <c r="I58" s="194">
        <v>7</v>
      </c>
      <c r="J58" s="194">
        <v>15656</v>
      </c>
      <c r="K58" s="194">
        <v>16590</v>
      </c>
      <c r="L58" s="194" t="s">
        <v>593</v>
      </c>
      <c r="M58" s="194" t="s">
        <v>566</v>
      </c>
      <c r="N58" s="194" t="s">
        <v>594</v>
      </c>
      <c r="O58" s="10">
        <v>5.9700000000000003E-2</v>
      </c>
      <c r="P58" s="194" t="s">
        <v>547</v>
      </c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85" t="s">
        <v>563</v>
      </c>
      <c r="AB58" s="195"/>
      <c r="AC58" s="196" t="str">
        <f t="shared" si="10"/>
        <v>9022</v>
      </c>
      <c r="AD58" s="195" t="str">
        <f>VLOOKUP($AC58,デモテーブル[#All],2,FALSE)</f>
        <v>東海旅客鉄道</v>
      </c>
      <c r="AE58" s="197">
        <f t="shared" si="11"/>
        <v>7</v>
      </c>
      <c r="AF58" s="195">
        <f t="shared" si="11"/>
        <v>15656</v>
      </c>
      <c r="AG58" s="195">
        <f t="shared" si="11"/>
        <v>16590</v>
      </c>
      <c r="AH58" s="198">
        <f t="shared" si="15"/>
        <v>116130</v>
      </c>
      <c r="AI58" s="198">
        <f t="shared" si="12"/>
        <v>0</v>
      </c>
      <c r="AJ58" s="198">
        <f t="shared" si="12"/>
        <v>6538</v>
      </c>
      <c r="AK58" s="199">
        <f t="shared" si="11"/>
        <v>5.9700000000000003E-2</v>
      </c>
      <c r="AL58" s="195" t="str">
        <f t="shared" si="11"/>
        <v>02-A子 SBI証券</v>
      </c>
      <c r="AM58" s="195"/>
      <c r="AN58" s="195"/>
      <c r="AO58" s="195"/>
      <c r="AP58" s="200"/>
      <c r="AQ58" s="195"/>
      <c r="AR58" s="200"/>
      <c r="AS58" s="195"/>
      <c r="AT58" s="167"/>
      <c r="AU58" s="167"/>
      <c r="AV58" s="136" t="str">
        <f>VLOOKUP($AC58,デモテーブル[#All],3,FALSE)</f>
        <v>1株式・投信等</v>
      </c>
      <c r="AW58" s="136" t="str">
        <f>VLOOKUP($AC58,デモテーブル[#All],4,FALSE)</f>
        <v>1株式</v>
      </c>
      <c r="AX58" s="136" t="str">
        <f>VLOOKUP($AC58,デモテーブル[#All],5,FALSE)</f>
        <v>観光</v>
      </c>
      <c r="AY58" s="136" t="str">
        <f>VLOOKUP($AC58,デモテーブル[#All],6,FALSE)</f>
        <v>鉄道</v>
      </c>
      <c r="AZ58" s="136" t="str">
        <f>VLOOKUP($AC58,デモテーブル[#All],7,FALSE)</f>
        <v>01 日本円</v>
      </c>
      <c r="BA58" s="136" t="str">
        <f>VLOOKUP($AC58,デモテーブル[#All],12,FALSE)</f>
        <v>リスク・なし</v>
      </c>
      <c r="BB58" s="136" t="str">
        <f>VLOOKUP($AC58,デモテーブル[#All],13,FALSE)</f>
        <v>リスク・有</v>
      </c>
      <c r="BC58" s="207">
        <f>VLOOKUP($AC58,デモテーブル[#All],14,FALSE)</f>
        <v>0</v>
      </c>
      <c r="BD58" s="207">
        <f>VLOOKUP($AC58,デモテーブル[#All],15,FALSE)</f>
        <v>1</v>
      </c>
      <c r="BE58" s="136">
        <f t="shared" si="3"/>
        <v>0</v>
      </c>
      <c r="BF58" s="136">
        <f t="shared" si="4"/>
        <v>116130</v>
      </c>
    </row>
    <row r="59" spans="2:58">
      <c r="B59" s="17">
        <v>44713</v>
      </c>
      <c r="C59" s="69">
        <v>58</v>
      </c>
      <c r="D59" s="154" t="str">
        <f t="shared" si="13"/>
        <v>02-A子</v>
      </c>
      <c r="E59" s="193" t="str">
        <f t="shared" si="14"/>
        <v>SBI証券</v>
      </c>
      <c r="F59" s="195"/>
      <c r="G59" s="1" t="s">
        <v>135</v>
      </c>
      <c r="H59" s="194" t="s">
        <v>580</v>
      </c>
      <c r="I59" s="194">
        <v>57</v>
      </c>
      <c r="J59" s="194">
        <v>2385</v>
      </c>
      <c r="K59" s="194">
        <v>2594</v>
      </c>
      <c r="L59" s="194" t="s">
        <v>595</v>
      </c>
      <c r="M59" s="194" t="s">
        <v>566</v>
      </c>
      <c r="N59" s="194" t="s">
        <v>596</v>
      </c>
      <c r="O59" s="10">
        <v>8.7599999999999997E-2</v>
      </c>
      <c r="P59" s="194" t="s">
        <v>547</v>
      </c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85" t="s">
        <v>563</v>
      </c>
      <c r="AB59" s="195"/>
      <c r="AC59" s="196" t="str">
        <f t="shared" si="10"/>
        <v>9142</v>
      </c>
      <c r="AD59" s="195" t="str">
        <f>VLOOKUP($AC59,デモテーブル[#All],2,FALSE)</f>
        <v>九州旅客鉄道</v>
      </c>
      <c r="AE59" s="197">
        <f t="shared" si="11"/>
        <v>57</v>
      </c>
      <c r="AF59" s="195">
        <f t="shared" si="11"/>
        <v>2385</v>
      </c>
      <c r="AG59" s="195">
        <f t="shared" si="11"/>
        <v>2594</v>
      </c>
      <c r="AH59" s="198">
        <f t="shared" si="15"/>
        <v>147858</v>
      </c>
      <c r="AI59" s="198">
        <f t="shared" si="12"/>
        <v>0</v>
      </c>
      <c r="AJ59" s="198">
        <f t="shared" si="12"/>
        <v>11913</v>
      </c>
      <c r="AK59" s="199">
        <f t="shared" si="11"/>
        <v>8.7599999999999997E-2</v>
      </c>
      <c r="AL59" s="195" t="str">
        <f t="shared" si="11"/>
        <v>02-A子 SBI証券</v>
      </c>
      <c r="AM59" s="195"/>
      <c r="AN59" s="195"/>
      <c r="AO59" s="195"/>
      <c r="AP59" s="200"/>
      <c r="AQ59" s="195"/>
      <c r="AR59" s="200"/>
      <c r="AS59" s="195"/>
      <c r="AT59" s="167"/>
      <c r="AU59" s="167"/>
      <c r="AV59" s="136" t="str">
        <f>VLOOKUP($AC59,デモテーブル[#All],3,FALSE)</f>
        <v>1株式・投信等</v>
      </c>
      <c r="AW59" s="136" t="str">
        <f>VLOOKUP($AC59,デモテーブル[#All],4,FALSE)</f>
        <v>1株式</v>
      </c>
      <c r="AX59" s="136" t="str">
        <f>VLOOKUP($AC59,デモテーブル[#All],5,FALSE)</f>
        <v>観光</v>
      </c>
      <c r="AY59" s="136" t="str">
        <f>VLOOKUP($AC59,デモテーブル[#All],6,FALSE)</f>
        <v>鉄道</v>
      </c>
      <c r="AZ59" s="136" t="str">
        <f>VLOOKUP($AC59,デモテーブル[#All],7,FALSE)</f>
        <v>01 日本円</v>
      </c>
      <c r="BA59" s="136" t="str">
        <f>VLOOKUP($AC59,デモテーブル[#All],12,FALSE)</f>
        <v>リスク・なし</v>
      </c>
      <c r="BB59" s="136" t="str">
        <f>VLOOKUP($AC59,デモテーブル[#All],13,FALSE)</f>
        <v>リスク・有</v>
      </c>
      <c r="BC59" s="207">
        <f>VLOOKUP($AC59,デモテーブル[#All],14,FALSE)</f>
        <v>0</v>
      </c>
      <c r="BD59" s="207">
        <f>VLOOKUP($AC59,デモテーブル[#All],15,FALSE)</f>
        <v>1</v>
      </c>
      <c r="BE59" s="136">
        <f t="shared" si="3"/>
        <v>0</v>
      </c>
      <c r="BF59" s="136">
        <f t="shared" si="4"/>
        <v>147858</v>
      </c>
    </row>
    <row r="60" spans="2:58">
      <c r="B60" s="17">
        <v>44713</v>
      </c>
      <c r="C60" s="69">
        <v>59</v>
      </c>
      <c r="D60" s="154" t="str">
        <f t="shared" si="13"/>
        <v>02-A子</v>
      </c>
      <c r="E60" s="193" t="str">
        <f t="shared" si="14"/>
        <v>SBI証券</v>
      </c>
      <c r="F60" s="195"/>
      <c r="G60" s="1" t="s">
        <v>211</v>
      </c>
      <c r="H60" s="194" t="s">
        <v>583</v>
      </c>
      <c r="I60" s="194">
        <v>34</v>
      </c>
      <c r="J60" s="194">
        <v>2313</v>
      </c>
      <c r="K60" s="194">
        <v>2261</v>
      </c>
      <c r="L60" s="194" t="s">
        <v>597</v>
      </c>
      <c r="M60" s="194" t="s">
        <v>566</v>
      </c>
      <c r="N60" s="194" t="s">
        <v>598</v>
      </c>
      <c r="O60" s="10">
        <v>-2.2499999999999999E-2</v>
      </c>
      <c r="P60" s="194" t="s">
        <v>547</v>
      </c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85" t="s">
        <v>563</v>
      </c>
      <c r="AB60" s="195"/>
      <c r="AC60" s="196" t="str">
        <f t="shared" si="10"/>
        <v>9201</v>
      </c>
      <c r="AD60" s="195" t="str">
        <f>VLOOKUP($AC60,デモテーブル[#All],2,FALSE)</f>
        <v>日本航空</v>
      </c>
      <c r="AE60" s="197">
        <f t="shared" si="11"/>
        <v>34</v>
      </c>
      <c r="AF60" s="195">
        <f t="shared" si="11"/>
        <v>2313</v>
      </c>
      <c r="AG60" s="195">
        <f t="shared" si="11"/>
        <v>2261</v>
      </c>
      <c r="AH60" s="198">
        <f t="shared" si="15"/>
        <v>76874</v>
      </c>
      <c r="AI60" s="198">
        <f t="shared" si="12"/>
        <v>0</v>
      </c>
      <c r="AJ60" s="198">
        <f t="shared" si="12"/>
        <v>-1768</v>
      </c>
      <c r="AK60" s="199">
        <f t="shared" si="11"/>
        <v>-2.2499999999999999E-2</v>
      </c>
      <c r="AL60" s="195" t="str">
        <f t="shared" si="11"/>
        <v>02-A子 SBI証券</v>
      </c>
      <c r="AM60" s="195"/>
      <c r="AN60" s="195"/>
      <c r="AO60" s="195"/>
      <c r="AP60" s="200"/>
      <c r="AQ60" s="195"/>
      <c r="AR60" s="200"/>
      <c r="AS60" s="195"/>
      <c r="AT60" s="167"/>
      <c r="AU60" s="167"/>
      <c r="AV60" s="136" t="str">
        <f>VLOOKUP($AC60,デモテーブル[#All],3,FALSE)</f>
        <v>1株式・投信等</v>
      </c>
      <c r="AW60" s="136" t="str">
        <f>VLOOKUP($AC60,デモテーブル[#All],4,FALSE)</f>
        <v>1株式</v>
      </c>
      <c r="AX60" s="136" t="str">
        <f>VLOOKUP($AC60,デモテーブル[#All],5,FALSE)</f>
        <v>観光</v>
      </c>
      <c r="AY60" s="136" t="str">
        <f>VLOOKUP($AC60,デモテーブル[#All],6,FALSE)</f>
        <v>航空</v>
      </c>
      <c r="AZ60" s="136" t="str">
        <f>VLOOKUP($AC60,デモテーブル[#All],7,FALSE)</f>
        <v>01 日本円</v>
      </c>
      <c r="BA60" s="136" t="str">
        <f>VLOOKUP($AC60,デモテーブル[#All],12,FALSE)</f>
        <v>リスク・なし</v>
      </c>
      <c r="BB60" s="136" t="str">
        <f>VLOOKUP($AC60,デモテーブル[#All],13,FALSE)</f>
        <v>リスク・有</v>
      </c>
      <c r="BC60" s="207">
        <f>VLOOKUP($AC60,デモテーブル[#All],14,FALSE)</f>
        <v>0</v>
      </c>
      <c r="BD60" s="207">
        <f>VLOOKUP($AC60,デモテーブル[#All],15,FALSE)</f>
        <v>1</v>
      </c>
      <c r="BE60" s="136">
        <f t="shared" si="3"/>
        <v>0</v>
      </c>
      <c r="BF60" s="136">
        <f t="shared" si="4"/>
        <v>76874</v>
      </c>
    </row>
    <row r="61" spans="2:58">
      <c r="B61" s="17">
        <v>44713</v>
      </c>
      <c r="C61" s="69">
        <v>60</v>
      </c>
      <c r="D61" s="154" t="str">
        <f t="shared" si="13"/>
        <v>02-A子</v>
      </c>
      <c r="E61" s="193" t="str">
        <f t="shared" si="14"/>
        <v>SBI証券</v>
      </c>
      <c r="F61" s="195"/>
      <c r="G61" s="1" t="s">
        <v>137</v>
      </c>
      <c r="H61" s="194" t="s">
        <v>586</v>
      </c>
      <c r="I61" s="194">
        <v>50</v>
      </c>
      <c r="J61" s="194">
        <v>2486</v>
      </c>
      <c r="K61" s="194">
        <v>2507</v>
      </c>
      <c r="L61" s="194" t="s">
        <v>599</v>
      </c>
      <c r="M61" s="194" t="s">
        <v>566</v>
      </c>
      <c r="N61" s="194" t="s">
        <v>600</v>
      </c>
      <c r="O61" s="10">
        <v>8.2000000000000007E-3</v>
      </c>
      <c r="P61" s="194" t="s">
        <v>547</v>
      </c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85" t="s">
        <v>563</v>
      </c>
      <c r="AB61" s="195"/>
      <c r="AC61" s="196" t="str">
        <f t="shared" si="10"/>
        <v>9202</v>
      </c>
      <c r="AD61" s="195" t="str">
        <f>VLOOKUP($AC61,デモテーブル[#All],2,FALSE)</f>
        <v>ＡＮＡホールディングス</v>
      </c>
      <c r="AE61" s="197">
        <f t="shared" si="11"/>
        <v>50</v>
      </c>
      <c r="AF61" s="195">
        <f t="shared" si="11"/>
        <v>2486</v>
      </c>
      <c r="AG61" s="195">
        <f t="shared" si="11"/>
        <v>2507</v>
      </c>
      <c r="AH61" s="198">
        <f t="shared" si="15"/>
        <v>125325</v>
      </c>
      <c r="AI61" s="198">
        <f t="shared" si="12"/>
        <v>0</v>
      </c>
      <c r="AJ61" s="198">
        <f t="shared" si="12"/>
        <v>1025</v>
      </c>
      <c r="AK61" s="199">
        <f t="shared" si="11"/>
        <v>8.2000000000000007E-3</v>
      </c>
      <c r="AL61" s="195" t="str">
        <f t="shared" si="11"/>
        <v>02-A子 SBI証券</v>
      </c>
      <c r="AM61" s="195"/>
      <c r="AN61" s="195"/>
      <c r="AO61" s="195"/>
      <c r="AP61" s="200"/>
      <c r="AQ61" s="195"/>
      <c r="AR61" s="200"/>
      <c r="AS61" s="195"/>
      <c r="AT61" s="167"/>
      <c r="AU61" s="167"/>
      <c r="AV61" s="136" t="str">
        <f>VLOOKUP($AC61,デモテーブル[#All],3,FALSE)</f>
        <v>1株式・投信等</v>
      </c>
      <c r="AW61" s="136" t="str">
        <f>VLOOKUP($AC61,デモテーブル[#All],4,FALSE)</f>
        <v>1株式</v>
      </c>
      <c r="AX61" s="136" t="str">
        <f>VLOOKUP($AC61,デモテーブル[#All],5,FALSE)</f>
        <v>観光</v>
      </c>
      <c r="AY61" s="136" t="str">
        <f>VLOOKUP($AC61,デモテーブル[#All],6,FALSE)</f>
        <v>航空</v>
      </c>
      <c r="AZ61" s="136" t="str">
        <f>VLOOKUP($AC61,デモテーブル[#All],7,FALSE)</f>
        <v>01 日本円</v>
      </c>
      <c r="BA61" s="136" t="str">
        <f>VLOOKUP($AC61,デモテーブル[#All],12,FALSE)</f>
        <v>リスク・なし</v>
      </c>
      <c r="BB61" s="136" t="str">
        <f>VLOOKUP($AC61,デモテーブル[#All],13,FALSE)</f>
        <v>リスク・有</v>
      </c>
      <c r="BC61" s="207">
        <f>VLOOKUP($AC61,デモテーブル[#All],14,FALSE)</f>
        <v>0</v>
      </c>
      <c r="BD61" s="207">
        <f>VLOOKUP($AC61,デモテーブル[#All],15,FALSE)</f>
        <v>1</v>
      </c>
      <c r="BE61" s="136">
        <f t="shared" si="3"/>
        <v>0</v>
      </c>
      <c r="BF61" s="136">
        <f t="shared" si="4"/>
        <v>125325</v>
      </c>
    </row>
    <row r="62" spans="2:58">
      <c r="B62" s="17">
        <v>44713</v>
      </c>
      <c r="C62" s="69">
        <v>61</v>
      </c>
      <c r="D62" s="154" t="str">
        <f t="shared" si="13"/>
        <v>00-PP</v>
      </c>
      <c r="E62" s="193" t="str">
        <f t="shared" si="14"/>
        <v>SBIネオモバイル証券</v>
      </c>
      <c r="F62" s="195"/>
      <c r="G62" s="1" t="s">
        <v>165</v>
      </c>
      <c r="H62" s="194" t="s">
        <v>601</v>
      </c>
      <c r="I62" s="194">
        <v>4</v>
      </c>
      <c r="J62" s="194">
        <v>1983</v>
      </c>
      <c r="K62" s="194">
        <v>1980</v>
      </c>
      <c r="L62" s="194" t="s">
        <v>602</v>
      </c>
      <c r="M62" s="194" t="s">
        <v>566</v>
      </c>
      <c r="N62" s="194" t="s">
        <v>603</v>
      </c>
      <c r="O62" s="10">
        <v>-1.8E-3</v>
      </c>
      <c r="P62" s="194" t="s">
        <v>554</v>
      </c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85" t="s">
        <v>563</v>
      </c>
      <c r="AB62" s="195"/>
      <c r="AC62" s="196" t="str">
        <f t="shared" si="10"/>
        <v>1306</v>
      </c>
      <c r="AD62" s="195" t="str">
        <f>VLOOKUP($AC62,デモテーブル[#All],2,FALSE)</f>
        <v>ＮＥＸＴ　ＦＵＮＤＳ　ＴＯＰＩＸ連動型上場投信</v>
      </c>
      <c r="AE62" s="197">
        <f t="shared" ref="AD50:AG65" si="16">I62</f>
        <v>4</v>
      </c>
      <c r="AF62" s="195">
        <f t="shared" si="16"/>
        <v>1983</v>
      </c>
      <c r="AG62" s="195">
        <f t="shared" si="16"/>
        <v>1980</v>
      </c>
      <c r="AH62" s="198">
        <f t="shared" si="15"/>
        <v>7918</v>
      </c>
      <c r="AI62" s="198">
        <f t="shared" si="15"/>
        <v>0</v>
      </c>
      <c r="AJ62" s="198">
        <f t="shared" si="15"/>
        <v>-14</v>
      </c>
      <c r="AK62" s="199">
        <f t="shared" si="11"/>
        <v>-1.8E-3</v>
      </c>
      <c r="AL62" s="195" t="str">
        <f t="shared" si="11"/>
        <v>00-PP SBIネオモバイル証券</v>
      </c>
      <c r="AM62" s="195"/>
      <c r="AN62" s="195"/>
      <c r="AO62" s="195"/>
      <c r="AP62" s="200"/>
      <c r="AQ62" s="195"/>
      <c r="AR62" s="200"/>
      <c r="AS62" s="195"/>
      <c r="AT62" s="167"/>
      <c r="AU62" s="167"/>
      <c r="AV62" s="136" t="str">
        <f>VLOOKUP($AC62,デモテーブル[#All],3,FALSE)</f>
        <v>1株式・投信等</v>
      </c>
      <c r="AW62" s="136" t="str">
        <f>VLOOKUP($AC62,デモテーブル[#All],4,FALSE)</f>
        <v>1株式</v>
      </c>
      <c r="AX62" s="136" t="str">
        <f>VLOOKUP($AC62,デモテーブル[#All],5,FALSE)</f>
        <v>指数</v>
      </c>
      <c r="AY62" s="136" t="str">
        <f>VLOOKUP($AC62,デモテーブル[#All],6,FALSE)</f>
        <v>指数・トピックス</v>
      </c>
      <c r="AZ62" s="136" t="str">
        <f>VLOOKUP($AC62,デモテーブル[#All],7,FALSE)</f>
        <v>01 日本円</v>
      </c>
      <c r="BA62" s="136" t="str">
        <f>VLOOKUP($AC62,デモテーブル[#All],12,FALSE)</f>
        <v>リスク・なし</v>
      </c>
      <c r="BB62" s="136" t="str">
        <f>VLOOKUP($AC62,デモテーブル[#All],13,FALSE)</f>
        <v>リスク・有</v>
      </c>
      <c r="BC62" s="207">
        <f>VLOOKUP($AC62,デモテーブル[#All],14,FALSE)</f>
        <v>0</v>
      </c>
      <c r="BD62" s="207">
        <f>VLOOKUP($AC62,デモテーブル[#All],15,FALSE)</f>
        <v>1</v>
      </c>
      <c r="BE62" s="136">
        <f t="shared" si="3"/>
        <v>0</v>
      </c>
      <c r="BF62" s="136">
        <f t="shared" si="4"/>
        <v>7918</v>
      </c>
    </row>
    <row r="63" spans="2:58">
      <c r="B63" s="17">
        <v>44713</v>
      </c>
      <c r="C63" s="69">
        <v>62</v>
      </c>
      <c r="D63" s="154" t="str">
        <f t="shared" si="13"/>
        <v>00-PP</v>
      </c>
      <c r="E63" s="193" t="str">
        <f t="shared" si="14"/>
        <v>SBIネオモバイル証券</v>
      </c>
      <c r="F63" s="195"/>
      <c r="G63" s="1" t="s">
        <v>166</v>
      </c>
      <c r="H63" s="194" t="s">
        <v>604</v>
      </c>
      <c r="I63" s="194">
        <v>30</v>
      </c>
      <c r="J63" s="194">
        <v>1798</v>
      </c>
      <c r="K63" s="194">
        <v>2121</v>
      </c>
      <c r="L63" s="194" t="s">
        <v>605</v>
      </c>
      <c r="M63" s="194" t="s">
        <v>566</v>
      </c>
      <c r="N63" s="194" t="s">
        <v>606</v>
      </c>
      <c r="O63" s="10">
        <v>0.17960000000000001</v>
      </c>
      <c r="P63" s="194" t="s">
        <v>554</v>
      </c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85" t="s">
        <v>563</v>
      </c>
      <c r="AB63" s="195"/>
      <c r="AC63" s="196" t="str">
        <f t="shared" si="10"/>
        <v>1343</v>
      </c>
      <c r="AD63" s="195" t="str">
        <f>VLOOKUP($AC63,デモテーブル[#All],2,FALSE)</f>
        <v>ＮＦＪ－ＲＥＩＴ</v>
      </c>
      <c r="AE63" s="197">
        <f t="shared" si="16"/>
        <v>30</v>
      </c>
      <c r="AF63" s="195">
        <f t="shared" si="16"/>
        <v>1798</v>
      </c>
      <c r="AG63" s="195">
        <f t="shared" si="16"/>
        <v>2121</v>
      </c>
      <c r="AH63" s="198">
        <f t="shared" si="15"/>
        <v>63630</v>
      </c>
      <c r="AI63" s="198">
        <f t="shared" si="15"/>
        <v>0</v>
      </c>
      <c r="AJ63" s="198">
        <f t="shared" si="15"/>
        <v>9690</v>
      </c>
      <c r="AK63" s="199">
        <f t="shared" si="11"/>
        <v>0.17960000000000001</v>
      </c>
      <c r="AL63" s="195" t="str">
        <f t="shared" si="11"/>
        <v>00-PP SBIネオモバイル証券</v>
      </c>
      <c r="AM63" s="195"/>
      <c r="AN63" s="195"/>
      <c r="AO63" s="195"/>
      <c r="AP63" s="200"/>
      <c r="AQ63" s="195"/>
      <c r="AR63" s="200"/>
      <c r="AS63" s="195"/>
      <c r="AT63" s="167"/>
      <c r="AU63" s="167"/>
      <c r="AV63" s="136" t="str">
        <f>VLOOKUP($AC63,デモテーブル[#All],3,FALSE)</f>
        <v>1株式・投信等</v>
      </c>
      <c r="AW63" s="136" t="str">
        <f>VLOOKUP($AC63,デモテーブル[#All],4,FALSE)</f>
        <v>1株式</v>
      </c>
      <c r="AX63" s="136" t="str">
        <f>VLOOKUP($AC63,デモテーブル[#All],5,FALSE)</f>
        <v>不動産</v>
      </c>
      <c r="AY63" s="136" t="str">
        <f>VLOOKUP($AC63,デモテーブル[#All],6,FALSE)</f>
        <v>Jリート</v>
      </c>
      <c r="AZ63" s="136" t="str">
        <f>VLOOKUP($AC63,デモテーブル[#All],7,FALSE)</f>
        <v>01 日本円</v>
      </c>
      <c r="BA63" s="136" t="str">
        <f>VLOOKUP($AC63,デモテーブル[#All],12,FALSE)</f>
        <v>リスク・なし</v>
      </c>
      <c r="BB63" s="136" t="str">
        <f>VLOOKUP($AC63,デモテーブル[#All],13,FALSE)</f>
        <v>リスク・有</v>
      </c>
      <c r="BC63" s="207">
        <f>VLOOKUP($AC63,デモテーブル[#All],14,FALSE)</f>
        <v>0</v>
      </c>
      <c r="BD63" s="207">
        <f>VLOOKUP($AC63,デモテーブル[#All],15,FALSE)</f>
        <v>1</v>
      </c>
      <c r="BE63" s="136">
        <f t="shared" si="3"/>
        <v>0</v>
      </c>
      <c r="BF63" s="136">
        <f t="shared" si="4"/>
        <v>63630</v>
      </c>
    </row>
    <row r="64" spans="2:58">
      <c r="B64" s="17">
        <v>44713</v>
      </c>
      <c r="C64" s="69">
        <v>63</v>
      </c>
      <c r="D64" s="154" t="str">
        <f t="shared" si="13"/>
        <v>00-PP</v>
      </c>
      <c r="E64" s="193" t="str">
        <f t="shared" si="14"/>
        <v>SBIネオモバイル証券</v>
      </c>
      <c r="F64" s="195"/>
      <c r="G64" s="1" t="s">
        <v>149</v>
      </c>
      <c r="H64" s="194" t="s">
        <v>607</v>
      </c>
      <c r="I64" s="194">
        <v>4</v>
      </c>
      <c r="J64" s="194">
        <v>2071</v>
      </c>
      <c r="K64" s="194">
        <v>2003</v>
      </c>
      <c r="L64" s="194" t="s">
        <v>608</v>
      </c>
      <c r="M64" s="194" t="s">
        <v>566</v>
      </c>
      <c r="N64" s="194" t="s">
        <v>609</v>
      </c>
      <c r="O64" s="10">
        <v>-3.3099999999999997E-2</v>
      </c>
      <c r="P64" s="194" t="s">
        <v>554</v>
      </c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85" t="s">
        <v>563</v>
      </c>
      <c r="AB64" s="195"/>
      <c r="AC64" s="196" t="str">
        <f t="shared" si="10"/>
        <v>1345</v>
      </c>
      <c r="AD64" s="195" t="str">
        <f>VLOOKUP($AC64,デモテーブル[#All],2,FALSE)</f>
        <v>上場Ｊリート</v>
      </c>
      <c r="AE64" s="197">
        <f t="shared" si="16"/>
        <v>4</v>
      </c>
      <c r="AF64" s="195">
        <f t="shared" si="16"/>
        <v>2071</v>
      </c>
      <c r="AG64" s="195">
        <f t="shared" si="16"/>
        <v>2003</v>
      </c>
      <c r="AH64" s="198">
        <f t="shared" si="15"/>
        <v>8010</v>
      </c>
      <c r="AI64" s="198">
        <f t="shared" si="15"/>
        <v>0</v>
      </c>
      <c r="AJ64" s="198">
        <f t="shared" si="15"/>
        <v>-274</v>
      </c>
      <c r="AK64" s="199">
        <f t="shared" ref="AK64:AL79" si="17">O64</f>
        <v>-3.3099999999999997E-2</v>
      </c>
      <c r="AL64" s="195" t="str">
        <f t="shared" si="17"/>
        <v>00-PP SBIネオモバイル証券</v>
      </c>
      <c r="AM64" s="195"/>
      <c r="AN64" s="195"/>
      <c r="AO64" s="195"/>
      <c r="AP64" s="200"/>
      <c r="AQ64" s="195"/>
      <c r="AR64" s="200"/>
      <c r="AS64" s="195"/>
      <c r="AT64" s="167"/>
      <c r="AU64" s="167"/>
      <c r="AV64" s="136" t="str">
        <f>VLOOKUP($AC64,デモテーブル[#All],3,FALSE)</f>
        <v>1株式・投信等</v>
      </c>
      <c r="AW64" s="136" t="str">
        <f>VLOOKUP($AC64,デモテーブル[#All],4,FALSE)</f>
        <v>1株式</v>
      </c>
      <c r="AX64" s="136" t="str">
        <f>VLOOKUP($AC64,デモテーブル[#All],5,FALSE)</f>
        <v>不動産</v>
      </c>
      <c r="AY64" s="136" t="str">
        <f>VLOOKUP($AC64,デモテーブル[#All],6,FALSE)</f>
        <v>Jリート</v>
      </c>
      <c r="AZ64" s="136" t="str">
        <f>VLOOKUP($AC64,デモテーブル[#All],7,FALSE)</f>
        <v>01 日本円</v>
      </c>
      <c r="BA64" s="136" t="str">
        <f>VLOOKUP($AC64,デモテーブル[#All],12,FALSE)</f>
        <v>リスク・なし</v>
      </c>
      <c r="BB64" s="136" t="str">
        <f>VLOOKUP($AC64,デモテーブル[#All],13,FALSE)</f>
        <v>リスク・有</v>
      </c>
      <c r="BC64" s="207">
        <f>VLOOKUP($AC64,デモテーブル[#All],14,FALSE)</f>
        <v>0</v>
      </c>
      <c r="BD64" s="207">
        <f>VLOOKUP($AC64,デモテーブル[#All],15,FALSE)</f>
        <v>1</v>
      </c>
      <c r="BE64" s="136">
        <f t="shared" si="3"/>
        <v>0</v>
      </c>
      <c r="BF64" s="136">
        <f t="shared" si="4"/>
        <v>8010</v>
      </c>
    </row>
    <row r="65" spans="2:58">
      <c r="B65" s="17">
        <v>44713</v>
      </c>
      <c r="C65" s="69">
        <v>64</v>
      </c>
      <c r="D65" s="154" t="str">
        <f t="shared" si="13"/>
        <v>00-PP</v>
      </c>
      <c r="E65" s="193" t="str">
        <f t="shared" si="14"/>
        <v>SBIネオモバイル証券</v>
      </c>
      <c r="F65" s="195"/>
      <c r="G65" s="1" t="s">
        <v>167</v>
      </c>
      <c r="H65" s="194" t="s">
        <v>610</v>
      </c>
      <c r="I65" s="194">
        <v>29</v>
      </c>
      <c r="J65" s="194">
        <v>1723</v>
      </c>
      <c r="K65" s="194">
        <v>2038</v>
      </c>
      <c r="L65" s="194" t="s">
        <v>611</v>
      </c>
      <c r="M65" s="194" t="s">
        <v>566</v>
      </c>
      <c r="N65" s="194" t="s">
        <v>612</v>
      </c>
      <c r="O65" s="10">
        <v>0.18279999999999999</v>
      </c>
      <c r="P65" s="194" t="s">
        <v>554</v>
      </c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85" t="s">
        <v>563</v>
      </c>
      <c r="AB65" s="195"/>
      <c r="AC65" s="196" t="str">
        <f t="shared" si="10"/>
        <v>1476</v>
      </c>
      <c r="AD65" s="195" t="str">
        <f>VLOOKUP($AC65,デモテーブル[#All],2,FALSE)</f>
        <v>Ｉシェアーズ・コアＪリート</v>
      </c>
      <c r="AE65" s="197">
        <f t="shared" si="16"/>
        <v>29</v>
      </c>
      <c r="AF65" s="195">
        <f t="shared" si="16"/>
        <v>1723</v>
      </c>
      <c r="AG65" s="195">
        <f t="shared" si="16"/>
        <v>2038</v>
      </c>
      <c r="AH65" s="198">
        <f t="shared" ref="AH65:AJ108" si="18">IF(L65="","",VALUE(LEFT(L65,FIND("円",L65)-1)))</f>
        <v>59102</v>
      </c>
      <c r="AI65" s="198">
        <f t="shared" si="18"/>
        <v>0</v>
      </c>
      <c r="AJ65" s="198">
        <f t="shared" si="18"/>
        <v>9135</v>
      </c>
      <c r="AK65" s="199">
        <f t="shared" si="17"/>
        <v>0.18279999999999999</v>
      </c>
      <c r="AL65" s="195" t="str">
        <f t="shared" si="17"/>
        <v>00-PP SBIネオモバイル証券</v>
      </c>
      <c r="AM65" s="195"/>
      <c r="AN65" s="195"/>
      <c r="AO65" s="195"/>
      <c r="AP65" s="200"/>
      <c r="AQ65" s="195"/>
      <c r="AR65" s="200"/>
      <c r="AS65" s="195"/>
      <c r="AT65" s="167"/>
      <c r="AU65" s="167"/>
      <c r="AV65" s="136" t="str">
        <f>VLOOKUP($AC65,デモテーブル[#All],3,FALSE)</f>
        <v>1株式・投信等</v>
      </c>
      <c r="AW65" s="136" t="str">
        <f>VLOOKUP($AC65,デモテーブル[#All],4,FALSE)</f>
        <v>1株式</v>
      </c>
      <c r="AX65" s="136" t="str">
        <f>VLOOKUP($AC65,デモテーブル[#All],5,FALSE)</f>
        <v>不動産</v>
      </c>
      <c r="AY65" s="136" t="str">
        <f>VLOOKUP($AC65,デモテーブル[#All],6,FALSE)</f>
        <v>Jリート</v>
      </c>
      <c r="AZ65" s="136" t="str">
        <f>VLOOKUP($AC65,デモテーブル[#All],7,FALSE)</f>
        <v>01 日本円</v>
      </c>
      <c r="BA65" s="136" t="str">
        <f>VLOOKUP($AC65,デモテーブル[#All],12,FALSE)</f>
        <v>リスク・なし</v>
      </c>
      <c r="BB65" s="136" t="str">
        <f>VLOOKUP($AC65,デモテーブル[#All],13,FALSE)</f>
        <v>リスク・有</v>
      </c>
      <c r="BC65" s="207">
        <f>VLOOKUP($AC65,デモテーブル[#All],14,FALSE)</f>
        <v>0</v>
      </c>
      <c r="BD65" s="207">
        <f>VLOOKUP($AC65,デモテーブル[#All],15,FALSE)</f>
        <v>1</v>
      </c>
      <c r="BE65" s="136">
        <f t="shared" si="3"/>
        <v>0</v>
      </c>
      <c r="BF65" s="136">
        <f t="shared" si="4"/>
        <v>59102</v>
      </c>
    </row>
    <row r="66" spans="2:58">
      <c r="B66" s="17">
        <v>44713</v>
      </c>
      <c r="C66" s="69">
        <v>65</v>
      </c>
      <c r="D66" s="154" t="str">
        <f t="shared" si="13"/>
        <v>00-PP</v>
      </c>
      <c r="E66" s="193" t="str">
        <f t="shared" si="14"/>
        <v>SBIネオモバイル証券</v>
      </c>
      <c r="F66" s="195"/>
      <c r="G66" s="1" t="s">
        <v>168</v>
      </c>
      <c r="H66" s="194" t="s">
        <v>613</v>
      </c>
      <c r="I66" s="194">
        <v>31</v>
      </c>
      <c r="J66" s="194">
        <v>1740</v>
      </c>
      <c r="K66" s="194">
        <v>2045</v>
      </c>
      <c r="L66" s="194" t="s">
        <v>614</v>
      </c>
      <c r="M66" s="194" t="s">
        <v>566</v>
      </c>
      <c r="N66" s="194" t="s">
        <v>615</v>
      </c>
      <c r="O66" s="10">
        <v>0.17530000000000001</v>
      </c>
      <c r="P66" s="194" t="s">
        <v>554</v>
      </c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85" t="s">
        <v>563</v>
      </c>
      <c r="AB66" s="195"/>
      <c r="AC66" s="196" t="str">
        <f t="shared" si="10"/>
        <v>1488</v>
      </c>
      <c r="AD66" s="195" t="str">
        <f>VLOOKUP($AC66,デモテーブル[#All],2,FALSE)</f>
        <v>ダイワ東証ＲＥＩＴ指数</v>
      </c>
      <c r="AE66" s="197">
        <f t="shared" ref="AD66:AG81" si="19">I66</f>
        <v>31</v>
      </c>
      <c r="AF66" s="195">
        <f t="shared" si="19"/>
        <v>1740</v>
      </c>
      <c r="AG66" s="195">
        <f t="shared" si="19"/>
        <v>2045</v>
      </c>
      <c r="AH66" s="198">
        <f t="shared" si="18"/>
        <v>63395</v>
      </c>
      <c r="AI66" s="198">
        <f t="shared" si="18"/>
        <v>0</v>
      </c>
      <c r="AJ66" s="198">
        <f t="shared" si="18"/>
        <v>9455</v>
      </c>
      <c r="AK66" s="199">
        <f t="shared" si="17"/>
        <v>0.17530000000000001</v>
      </c>
      <c r="AL66" s="195" t="str">
        <f t="shared" si="17"/>
        <v>00-PP SBIネオモバイル証券</v>
      </c>
      <c r="AM66" s="195"/>
      <c r="AN66" s="195"/>
      <c r="AO66" s="195"/>
      <c r="AP66" s="200"/>
      <c r="AQ66" s="195"/>
      <c r="AR66" s="200"/>
      <c r="AS66" s="195"/>
      <c r="AT66" s="167"/>
      <c r="AU66" s="167"/>
      <c r="AV66" s="136" t="str">
        <f>VLOOKUP($AC66,デモテーブル[#All],3,FALSE)</f>
        <v>1株式・投信等</v>
      </c>
      <c r="AW66" s="136" t="str">
        <f>VLOOKUP($AC66,デモテーブル[#All],4,FALSE)</f>
        <v>1株式</v>
      </c>
      <c r="AX66" s="136" t="str">
        <f>VLOOKUP($AC66,デモテーブル[#All],5,FALSE)</f>
        <v>不動産</v>
      </c>
      <c r="AY66" s="136" t="str">
        <f>VLOOKUP($AC66,デモテーブル[#All],6,FALSE)</f>
        <v>Jリート</v>
      </c>
      <c r="AZ66" s="136" t="str">
        <f>VLOOKUP($AC66,デモテーブル[#All],7,FALSE)</f>
        <v>01 日本円</v>
      </c>
      <c r="BA66" s="136" t="str">
        <f>VLOOKUP($AC66,デモテーブル[#All],12,FALSE)</f>
        <v>リスク・なし</v>
      </c>
      <c r="BB66" s="136" t="str">
        <f>VLOOKUP($AC66,デモテーブル[#All],13,FALSE)</f>
        <v>リスク・有</v>
      </c>
      <c r="BC66" s="207">
        <f>VLOOKUP($AC66,デモテーブル[#All],14,FALSE)</f>
        <v>0</v>
      </c>
      <c r="BD66" s="207">
        <f>VLOOKUP($AC66,デモテーブル[#All],15,FALSE)</f>
        <v>1</v>
      </c>
      <c r="BE66" s="136">
        <f t="shared" si="3"/>
        <v>0</v>
      </c>
      <c r="BF66" s="136">
        <f t="shared" si="4"/>
        <v>63395</v>
      </c>
    </row>
    <row r="67" spans="2:58">
      <c r="B67" s="17">
        <v>44713</v>
      </c>
      <c r="C67" s="69">
        <v>66</v>
      </c>
      <c r="D67" s="154" t="str">
        <f t="shared" si="13"/>
        <v>00-PP</v>
      </c>
      <c r="E67" s="193" t="str">
        <f t="shared" si="14"/>
        <v>SBIネオモバイル証券</v>
      </c>
      <c r="F67" s="195"/>
      <c r="G67" s="1" t="s">
        <v>158</v>
      </c>
      <c r="H67" s="194" t="s">
        <v>616</v>
      </c>
      <c r="I67" s="194">
        <v>14</v>
      </c>
      <c r="J67" s="194">
        <v>3147</v>
      </c>
      <c r="K67" s="194">
        <v>3665</v>
      </c>
      <c r="L67" s="194" t="s">
        <v>617</v>
      </c>
      <c r="M67" s="194" t="s">
        <v>566</v>
      </c>
      <c r="N67" s="194" t="s">
        <v>618</v>
      </c>
      <c r="O67" s="10">
        <v>0.1646</v>
      </c>
      <c r="P67" s="194" t="s">
        <v>554</v>
      </c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85" t="s">
        <v>563</v>
      </c>
      <c r="AB67" s="195"/>
      <c r="AC67" s="196" t="str">
        <f t="shared" si="10"/>
        <v>1541</v>
      </c>
      <c r="AD67" s="195" t="str">
        <f>VLOOKUP($AC67,デモテーブル[#All],2,FALSE)</f>
        <v>純プラチナ上場信託</v>
      </c>
      <c r="AE67" s="197">
        <f t="shared" si="19"/>
        <v>14</v>
      </c>
      <c r="AF67" s="195">
        <f t="shared" si="19"/>
        <v>3147</v>
      </c>
      <c r="AG67" s="195">
        <f t="shared" si="19"/>
        <v>3665</v>
      </c>
      <c r="AH67" s="198">
        <f t="shared" si="18"/>
        <v>51310</v>
      </c>
      <c r="AI67" s="198">
        <f t="shared" si="18"/>
        <v>0</v>
      </c>
      <c r="AJ67" s="198">
        <f t="shared" si="18"/>
        <v>7252</v>
      </c>
      <c r="AK67" s="199">
        <f t="shared" si="17"/>
        <v>0.1646</v>
      </c>
      <c r="AL67" s="195" t="str">
        <f t="shared" si="17"/>
        <v>00-PP SBIネオモバイル証券</v>
      </c>
      <c r="AM67" s="195"/>
      <c r="AN67" s="195"/>
      <c r="AO67" s="195"/>
      <c r="AP67" s="200"/>
      <c r="AQ67" s="195"/>
      <c r="AR67" s="200"/>
      <c r="AS67" s="195"/>
      <c r="AT67" s="167"/>
      <c r="AU67" s="167"/>
      <c r="AV67" s="136" t="str">
        <f>VLOOKUP($AC67,デモテーブル[#All],3,FALSE)</f>
        <v>3貴金属･ｺﾓ・仮通</v>
      </c>
      <c r="AW67" s="136" t="str">
        <f>VLOOKUP($AC67,デモテーブル[#All],4,FALSE)</f>
        <v>3貴金属</v>
      </c>
      <c r="AX67" s="136" t="str">
        <f>VLOOKUP($AC67,デモテーブル[#All],5,FALSE)</f>
        <v>プラチナ</v>
      </c>
      <c r="AY67" s="136" t="str">
        <f>VLOOKUP($AC67,デモテーブル[#All],6,FALSE)</f>
        <v>国内・プラチナ</v>
      </c>
      <c r="AZ67" s="136" t="str">
        <f>VLOOKUP($AC67,デモテーブル[#All],7,FALSE)</f>
        <v>01 日本円</v>
      </c>
      <c r="BA67" s="136" t="str">
        <f>VLOOKUP($AC67,デモテーブル[#All],12,FALSE)</f>
        <v>リスク・なし</v>
      </c>
      <c r="BB67" s="136" t="str">
        <f>VLOOKUP($AC67,デモテーブル[#All],13,FALSE)</f>
        <v>リスク・なし</v>
      </c>
      <c r="BC67" s="207">
        <f>VLOOKUP($AC67,デモテーブル[#All],14,FALSE)</f>
        <v>0</v>
      </c>
      <c r="BD67" s="207">
        <f>VLOOKUP($AC67,デモテーブル[#All],15,FALSE)</f>
        <v>0</v>
      </c>
      <c r="BE67" s="136">
        <f t="shared" si="3"/>
        <v>0</v>
      </c>
      <c r="BF67" s="136">
        <f t="shared" si="4"/>
        <v>0</v>
      </c>
    </row>
    <row r="68" spans="2:58">
      <c r="B68" s="17">
        <v>44713</v>
      </c>
      <c r="C68" s="69">
        <v>67</v>
      </c>
      <c r="D68" s="154" t="str">
        <f t="shared" si="13"/>
        <v>00-PP</v>
      </c>
      <c r="E68" s="193" t="str">
        <f t="shared" si="14"/>
        <v>SBIネオモバイル証券</v>
      </c>
      <c r="F68" s="195"/>
      <c r="G68" s="1" t="s">
        <v>160</v>
      </c>
      <c r="H68" s="194" t="s">
        <v>619</v>
      </c>
      <c r="I68" s="194">
        <v>99</v>
      </c>
      <c r="J68" s="194">
        <v>150</v>
      </c>
      <c r="K68" s="194">
        <v>163</v>
      </c>
      <c r="L68" s="194" t="s">
        <v>620</v>
      </c>
      <c r="M68" s="194" t="s">
        <v>566</v>
      </c>
      <c r="N68" s="194" t="s">
        <v>621</v>
      </c>
      <c r="O68" s="10">
        <v>8.7900000000000006E-2</v>
      </c>
      <c r="P68" s="194" t="s">
        <v>554</v>
      </c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85" t="s">
        <v>563</v>
      </c>
      <c r="AB68" s="195"/>
      <c r="AC68" s="196" t="str">
        <f t="shared" si="10"/>
        <v>1615</v>
      </c>
      <c r="AD68" s="195" t="str">
        <f>VLOOKUP($AC68,デモテーブル[#All],2,FALSE)</f>
        <v>ＮＦ銀行業</v>
      </c>
      <c r="AE68" s="197">
        <f t="shared" si="19"/>
        <v>99</v>
      </c>
      <c r="AF68" s="195">
        <f t="shared" si="19"/>
        <v>150</v>
      </c>
      <c r="AG68" s="195">
        <f t="shared" si="19"/>
        <v>163</v>
      </c>
      <c r="AH68" s="198">
        <f t="shared" si="18"/>
        <v>16156</v>
      </c>
      <c r="AI68" s="198">
        <f t="shared" si="18"/>
        <v>0</v>
      </c>
      <c r="AJ68" s="198">
        <f t="shared" si="18"/>
        <v>1306</v>
      </c>
      <c r="AK68" s="199">
        <f t="shared" si="17"/>
        <v>8.7900000000000006E-2</v>
      </c>
      <c r="AL68" s="195" t="str">
        <f t="shared" si="17"/>
        <v>00-PP SBIネオモバイル証券</v>
      </c>
      <c r="AM68" s="195"/>
      <c r="AN68" s="195"/>
      <c r="AO68" s="195"/>
      <c r="AP68" s="200"/>
      <c r="AQ68" s="195"/>
      <c r="AR68" s="200"/>
      <c r="AS68" s="195"/>
      <c r="AT68" s="167"/>
      <c r="AU68" s="167"/>
      <c r="AV68" s="136" t="str">
        <f>VLOOKUP($AC68,デモテーブル[#All],3,FALSE)</f>
        <v>1株式・投信等</v>
      </c>
      <c r="AW68" s="136" t="str">
        <f>VLOOKUP($AC68,デモテーブル[#All],4,FALSE)</f>
        <v>1株式</v>
      </c>
      <c r="AX68" s="136" t="str">
        <f>VLOOKUP($AC68,デモテーブル[#All],5,FALSE)</f>
        <v>金融</v>
      </c>
      <c r="AY68" s="136" t="str">
        <f>VLOOKUP($AC68,デモテーブル[#All],6,FALSE)</f>
        <v>銀行業</v>
      </c>
      <c r="AZ68" s="136" t="str">
        <f>VLOOKUP($AC68,デモテーブル[#All],7,FALSE)</f>
        <v>01 日本円</v>
      </c>
      <c r="BA68" s="136" t="str">
        <f>VLOOKUP($AC68,デモテーブル[#All],12,FALSE)</f>
        <v>リスク・なし</v>
      </c>
      <c r="BB68" s="136" t="str">
        <f>VLOOKUP($AC68,デモテーブル[#All],13,FALSE)</f>
        <v>リスク・有</v>
      </c>
      <c r="BC68" s="207">
        <f>VLOOKUP($AC68,デモテーブル[#All],14,FALSE)</f>
        <v>0</v>
      </c>
      <c r="BD68" s="207">
        <f>VLOOKUP($AC68,デモテーブル[#All],15,FALSE)</f>
        <v>1</v>
      </c>
      <c r="BE68" s="136">
        <f t="shared" si="3"/>
        <v>0</v>
      </c>
      <c r="BF68" s="136">
        <f t="shared" si="4"/>
        <v>16156</v>
      </c>
    </row>
    <row r="69" spans="2:58">
      <c r="B69" s="17">
        <v>44713</v>
      </c>
      <c r="C69" s="69">
        <v>68</v>
      </c>
      <c r="D69" s="154" t="str">
        <f t="shared" si="13"/>
        <v>00-PP</v>
      </c>
      <c r="E69" s="193" t="str">
        <f t="shared" si="14"/>
        <v>SBIネオモバイル証券</v>
      </c>
      <c r="F69" s="195"/>
      <c r="G69" s="1" t="s">
        <v>169</v>
      </c>
      <c r="H69" s="194" t="s">
        <v>622</v>
      </c>
      <c r="I69" s="194">
        <v>50</v>
      </c>
      <c r="J69" s="194">
        <v>201</v>
      </c>
      <c r="K69" s="194">
        <v>362</v>
      </c>
      <c r="L69" s="194" t="s">
        <v>623</v>
      </c>
      <c r="M69" s="194" t="s">
        <v>566</v>
      </c>
      <c r="N69" s="194" t="s">
        <v>624</v>
      </c>
      <c r="O69" s="10">
        <v>0.79949999999999999</v>
      </c>
      <c r="P69" s="194" t="s">
        <v>554</v>
      </c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85" t="s">
        <v>563</v>
      </c>
      <c r="AB69" s="195"/>
      <c r="AC69" s="196" t="str">
        <f t="shared" si="10"/>
        <v>1655</v>
      </c>
      <c r="AD69" s="195" t="str">
        <f>VLOOKUP($AC69,デモテーブル[#All],2,FALSE)</f>
        <v>iShares S&amp;P 500 ETF</v>
      </c>
      <c r="AE69" s="197">
        <f t="shared" si="19"/>
        <v>50</v>
      </c>
      <c r="AF69" s="195">
        <f t="shared" si="19"/>
        <v>201</v>
      </c>
      <c r="AG69" s="195">
        <f t="shared" si="19"/>
        <v>362</v>
      </c>
      <c r="AH69" s="198">
        <f t="shared" si="18"/>
        <v>18085</v>
      </c>
      <c r="AI69" s="198">
        <f t="shared" si="18"/>
        <v>0</v>
      </c>
      <c r="AJ69" s="198">
        <f t="shared" si="18"/>
        <v>8035</v>
      </c>
      <c r="AK69" s="199">
        <f t="shared" si="17"/>
        <v>0.79949999999999999</v>
      </c>
      <c r="AL69" s="195" t="str">
        <f t="shared" si="17"/>
        <v>00-PP SBIネオモバイル証券</v>
      </c>
      <c r="AM69" s="195"/>
      <c r="AN69" s="195"/>
      <c r="AO69" s="195"/>
      <c r="AP69" s="200"/>
      <c r="AQ69" s="195"/>
      <c r="AR69" s="200"/>
      <c r="AS69" s="195"/>
      <c r="AT69" s="167"/>
      <c r="AU69" s="167"/>
      <c r="AV69" s="136" t="str">
        <f>VLOOKUP($AC69,デモテーブル[#All],3,FALSE)</f>
        <v>1株式・投信等</v>
      </c>
      <c r="AW69" s="136" t="str">
        <f>VLOOKUP($AC69,デモテーブル[#All],4,FALSE)</f>
        <v>1株式</v>
      </c>
      <c r="AX69" s="136" t="str">
        <f>VLOOKUP($AC69,デモテーブル[#All],5,FALSE)</f>
        <v>指数</v>
      </c>
      <c r="AY69" s="136" t="str">
        <f>VLOOKUP($AC69,デモテーブル[#All],6,FALSE)</f>
        <v>SP500指数</v>
      </c>
      <c r="AZ69" s="136" t="str">
        <f>VLOOKUP($AC69,デモテーブル[#All],7,FALSE)</f>
        <v>01 日本円</v>
      </c>
      <c r="BA69" s="136" t="str">
        <f>VLOOKUP($AC69,デモテーブル[#All],12,FALSE)</f>
        <v>リスク・有</v>
      </c>
      <c r="BB69" s="136" t="str">
        <f>VLOOKUP($AC69,デモテーブル[#All],13,FALSE)</f>
        <v>リスク・有</v>
      </c>
      <c r="BC69" s="207">
        <f>VLOOKUP($AC69,デモテーブル[#All],14,FALSE)</f>
        <v>1</v>
      </c>
      <c r="BD69" s="207">
        <f>VLOOKUP($AC69,デモテーブル[#All],15,FALSE)</f>
        <v>1</v>
      </c>
      <c r="BE69" s="136">
        <f t="shared" si="3"/>
        <v>18085</v>
      </c>
      <c r="BF69" s="136">
        <f t="shared" si="4"/>
        <v>18085</v>
      </c>
    </row>
    <row r="70" spans="2:58">
      <c r="B70" s="17">
        <v>44713</v>
      </c>
      <c r="C70" s="69">
        <v>69</v>
      </c>
      <c r="D70" s="154" t="str">
        <f t="shared" si="13"/>
        <v>00-PP</v>
      </c>
      <c r="E70" s="193" t="str">
        <f t="shared" si="14"/>
        <v>SBIネオモバイル証券</v>
      </c>
      <c r="F70" s="195"/>
      <c r="G70" s="1" t="s">
        <v>171</v>
      </c>
      <c r="H70" s="194" t="s">
        <v>625</v>
      </c>
      <c r="I70" s="194">
        <v>27</v>
      </c>
      <c r="J70" s="194">
        <v>2560</v>
      </c>
      <c r="K70" s="194">
        <v>2715</v>
      </c>
      <c r="L70" s="194" t="s">
        <v>626</v>
      </c>
      <c r="M70" s="194" t="s">
        <v>566</v>
      </c>
      <c r="N70" s="194" t="s">
        <v>627</v>
      </c>
      <c r="O70" s="10">
        <v>6.0499999999999998E-2</v>
      </c>
      <c r="P70" s="194" t="s">
        <v>554</v>
      </c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85" t="s">
        <v>563</v>
      </c>
      <c r="AB70" s="195"/>
      <c r="AC70" s="196" t="str">
        <f t="shared" si="10"/>
        <v>1656</v>
      </c>
      <c r="AD70" s="195" t="str">
        <f>VLOOKUP($AC70,デモテーブル[#All],2,FALSE)</f>
        <v>ｉシェアーズ・コア　米国債７−１０年　ＥＴＦ</v>
      </c>
      <c r="AE70" s="197">
        <f t="shared" si="19"/>
        <v>27</v>
      </c>
      <c r="AF70" s="195">
        <f t="shared" si="19"/>
        <v>2560</v>
      </c>
      <c r="AG70" s="195">
        <f t="shared" si="19"/>
        <v>2715</v>
      </c>
      <c r="AH70" s="198">
        <f t="shared" si="18"/>
        <v>73305</v>
      </c>
      <c r="AI70" s="198">
        <f t="shared" si="18"/>
        <v>0</v>
      </c>
      <c r="AJ70" s="198">
        <f t="shared" si="18"/>
        <v>4185</v>
      </c>
      <c r="AK70" s="199">
        <f t="shared" si="17"/>
        <v>6.0499999999999998E-2</v>
      </c>
      <c r="AL70" s="195" t="str">
        <f t="shared" si="17"/>
        <v>00-PP SBIネオモバイル証券</v>
      </c>
      <c r="AM70" s="195"/>
      <c r="AN70" s="195"/>
      <c r="AO70" s="195"/>
      <c r="AP70" s="200"/>
      <c r="AQ70" s="195"/>
      <c r="AR70" s="200"/>
      <c r="AS70" s="195"/>
      <c r="AT70" s="167"/>
      <c r="AU70" s="167"/>
      <c r="AV70" s="136" t="str">
        <f>VLOOKUP($AC70,デモテーブル[#All],3,FALSE)</f>
        <v>2現金・米国債など</v>
      </c>
      <c r="AW70" s="136" t="str">
        <f>VLOOKUP($AC70,デモテーブル[#All],4,FALSE)</f>
        <v>2米国債など</v>
      </c>
      <c r="AX70" s="136" t="str">
        <f>VLOOKUP($AC70,デモテーブル[#All],5,FALSE)</f>
        <v>債券</v>
      </c>
      <c r="AY70" s="136" t="str">
        <f>VLOOKUP($AC70,デモテーブル[#All],6,FALSE)</f>
        <v>米国債</v>
      </c>
      <c r="AZ70" s="136" t="str">
        <f>VLOOKUP($AC70,デモテーブル[#All],7,FALSE)</f>
        <v>01 日本円</v>
      </c>
      <c r="BA70" s="136" t="str">
        <f>VLOOKUP($AC70,デモテーブル[#All],12,FALSE)</f>
        <v>リスク・有</v>
      </c>
      <c r="BB70" s="136" t="str">
        <f>VLOOKUP($AC70,デモテーブル[#All],13,FALSE)</f>
        <v>リスク・なし</v>
      </c>
      <c r="BC70" s="207">
        <f>VLOOKUP($AC70,デモテーブル[#All],14,FALSE)</f>
        <v>1</v>
      </c>
      <c r="BD70" s="207">
        <f>VLOOKUP($AC70,デモテーブル[#All],15,FALSE)</f>
        <v>0</v>
      </c>
      <c r="BE70" s="136">
        <f t="shared" ref="BE70:BE133" si="20">AH70*BC70</f>
        <v>73305</v>
      </c>
      <c r="BF70" s="136">
        <f t="shared" ref="BF70:BF133" si="21">AH70*BD70</f>
        <v>0</v>
      </c>
    </row>
    <row r="71" spans="2:58">
      <c r="B71" s="17">
        <v>44713</v>
      </c>
      <c r="C71" s="69">
        <v>70</v>
      </c>
      <c r="D71" s="154" t="str">
        <f t="shared" si="13"/>
        <v>00-PP</v>
      </c>
      <c r="E71" s="193" t="str">
        <f t="shared" si="14"/>
        <v>SBIネオモバイル証券</v>
      </c>
      <c r="F71" s="195"/>
      <c r="G71" s="1" t="s">
        <v>136</v>
      </c>
      <c r="H71" s="194" t="s">
        <v>628</v>
      </c>
      <c r="I71" s="194">
        <v>17</v>
      </c>
      <c r="J71" s="194">
        <v>1618</v>
      </c>
      <c r="K71" s="194">
        <v>2634</v>
      </c>
      <c r="L71" s="194" t="s">
        <v>629</v>
      </c>
      <c r="M71" s="194" t="s">
        <v>566</v>
      </c>
      <c r="N71" s="194" t="s">
        <v>630</v>
      </c>
      <c r="O71" s="10">
        <v>0.62790000000000001</v>
      </c>
      <c r="P71" s="194" t="s">
        <v>554</v>
      </c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85" t="s">
        <v>563</v>
      </c>
      <c r="AB71" s="195"/>
      <c r="AC71" s="196" t="str">
        <f t="shared" si="10"/>
        <v>1659</v>
      </c>
      <c r="AD71" s="195" t="str">
        <f>VLOOKUP($AC71,デモテーブル[#All],2,FALSE)</f>
        <v>ＩＳ米国リートＥＴＦ</v>
      </c>
      <c r="AE71" s="197">
        <f t="shared" si="19"/>
        <v>17</v>
      </c>
      <c r="AF71" s="195">
        <f t="shared" si="19"/>
        <v>1618</v>
      </c>
      <c r="AG71" s="195">
        <f t="shared" si="19"/>
        <v>2634</v>
      </c>
      <c r="AH71" s="198">
        <f t="shared" si="18"/>
        <v>44778</v>
      </c>
      <c r="AI71" s="198">
        <f t="shared" si="18"/>
        <v>0</v>
      </c>
      <c r="AJ71" s="198">
        <f t="shared" si="18"/>
        <v>17272</v>
      </c>
      <c r="AK71" s="199">
        <f t="shared" si="17"/>
        <v>0.62790000000000001</v>
      </c>
      <c r="AL71" s="195" t="str">
        <f t="shared" si="17"/>
        <v>00-PP SBIネオモバイル証券</v>
      </c>
      <c r="AM71" s="195"/>
      <c r="AN71" s="195"/>
      <c r="AO71" s="195"/>
      <c r="AP71" s="200"/>
      <c r="AQ71" s="195"/>
      <c r="AR71" s="200"/>
      <c r="AS71" s="195"/>
      <c r="AT71" s="167"/>
      <c r="AU71" s="167"/>
      <c r="AV71" s="136" t="str">
        <f>VLOOKUP($AC71,デモテーブル[#All],3,FALSE)</f>
        <v>1株式・投信等</v>
      </c>
      <c r="AW71" s="136" t="str">
        <f>VLOOKUP($AC71,デモテーブル[#All],4,FALSE)</f>
        <v>1株式</v>
      </c>
      <c r="AX71" s="136" t="str">
        <f>VLOOKUP($AC71,デモテーブル[#All],5,FALSE)</f>
        <v>不動産</v>
      </c>
      <c r="AY71" s="136" t="str">
        <f>VLOOKUP($AC71,デモテーブル[#All],6,FALSE)</f>
        <v>米国・リート</v>
      </c>
      <c r="AZ71" s="136" t="str">
        <f>VLOOKUP($AC71,デモテーブル[#All],7,FALSE)</f>
        <v>01 日本円</v>
      </c>
      <c r="BA71" s="136" t="str">
        <f>VLOOKUP($AC71,デモテーブル[#All],12,FALSE)</f>
        <v>リスク・有</v>
      </c>
      <c r="BB71" s="136" t="str">
        <f>VLOOKUP($AC71,デモテーブル[#All],13,FALSE)</f>
        <v>リスク・有</v>
      </c>
      <c r="BC71" s="207">
        <f>VLOOKUP($AC71,デモテーブル[#All],14,FALSE)</f>
        <v>1</v>
      </c>
      <c r="BD71" s="207">
        <f>VLOOKUP($AC71,デモテーブル[#All],15,FALSE)</f>
        <v>1</v>
      </c>
      <c r="BE71" s="136">
        <f t="shared" si="20"/>
        <v>44778</v>
      </c>
      <c r="BF71" s="136">
        <f t="shared" si="21"/>
        <v>44778</v>
      </c>
    </row>
    <row r="72" spans="2:58">
      <c r="B72" s="17">
        <v>44713</v>
      </c>
      <c r="C72" s="69">
        <v>71</v>
      </c>
      <c r="D72" s="154" t="str">
        <f t="shared" si="13"/>
        <v>00-PP</v>
      </c>
      <c r="E72" s="193" t="str">
        <f t="shared" si="14"/>
        <v>SBIネオモバイル証券</v>
      </c>
      <c r="F72" s="195"/>
      <c r="G72" s="1" t="s">
        <v>172</v>
      </c>
      <c r="H72" s="194" t="s">
        <v>631</v>
      </c>
      <c r="I72" s="194">
        <v>505</v>
      </c>
      <c r="J72" s="194">
        <v>202</v>
      </c>
      <c r="K72" s="194">
        <v>235</v>
      </c>
      <c r="L72" s="194" t="s">
        <v>632</v>
      </c>
      <c r="M72" s="194" t="s">
        <v>566</v>
      </c>
      <c r="N72" s="194" t="s">
        <v>633</v>
      </c>
      <c r="O72" s="10">
        <v>0.1648</v>
      </c>
      <c r="P72" s="194" t="s">
        <v>554</v>
      </c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85" t="s">
        <v>563</v>
      </c>
      <c r="AB72" s="195"/>
      <c r="AC72" s="196" t="str">
        <f t="shared" si="10"/>
        <v>1678</v>
      </c>
      <c r="AD72" s="195" t="str">
        <f>VLOOKUP($AC72,デモテーブル[#All],2,FALSE)</f>
        <v>ＮＥＸＴ　ＦＵＮＤＳ　インド株式指数・Ｎｉｆｔｙ　５０連動型上場投信</v>
      </c>
      <c r="AE72" s="197">
        <f t="shared" si="19"/>
        <v>505</v>
      </c>
      <c r="AF72" s="195">
        <f t="shared" si="19"/>
        <v>202</v>
      </c>
      <c r="AG72" s="195">
        <f t="shared" si="19"/>
        <v>235</v>
      </c>
      <c r="AH72" s="198">
        <f t="shared" si="18"/>
        <v>118826</v>
      </c>
      <c r="AI72" s="198">
        <f t="shared" si="18"/>
        <v>0</v>
      </c>
      <c r="AJ72" s="198">
        <f t="shared" si="18"/>
        <v>16816</v>
      </c>
      <c r="AK72" s="199">
        <f t="shared" si="17"/>
        <v>0.1648</v>
      </c>
      <c r="AL72" s="195" t="str">
        <f t="shared" si="17"/>
        <v>00-PP SBIネオモバイル証券</v>
      </c>
      <c r="AM72" s="195"/>
      <c r="AN72" s="195"/>
      <c r="AO72" s="195"/>
      <c r="AP72" s="200"/>
      <c r="AQ72" s="195"/>
      <c r="AR72" s="200"/>
      <c r="AS72" s="195"/>
      <c r="AT72" s="167"/>
      <c r="AU72" s="167"/>
      <c r="AV72" s="136" t="str">
        <f>VLOOKUP($AC72,デモテーブル[#All],3,FALSE)</f>
        <v>1株式・投信等</v>
      </c>
      <c r="AW72" s="136" t="str">
        <f>VLOOKUP($AC72,デモテーブル[#All],4,FALSE)</f>
        <v>1株式</v>
      </c>
      <c r="AX72" s="136" t="str">
        <f>VLOOKUP($AC72,デモテーブル[#All],5,FALSE)</f>
        <v>新興国</v>
      </c>
      <c r="AY72" s="136" t="str">
        <f>VLOOKUP($AC72,デモテーブル[#All],6,FALSE)</f>
        <v>インド</v>
      </c>
      <c r="AZ72" s="136" t="str">
        <f>VLOOKUP($AC72,デモテーブル[#All],7,FALSE)</f>
        <v>01 日本円</v>
      </c>
      <c r="BA72" s="136" t="str">
        <f>VLOOKUP($AC72,デモテーブル[#All],12,FALSE)</f>
        <v>リスク・有</v>
      </c>
      <c r="BB72" s="136" t="str">
        <f>VLOOKUP($AC72,デモテーブル[#All],13,FALSE)</f>
        <v>リスク・有</v>
      </c>
      <c r="BC72" s="207">
        <f>VLOOKUP($AC72,デモテーブル[#All],14,FALSE)</f>
        <v>1</v>
      </c>
      <c r="BD72" s="207">
        <f>VLOOKUP($AC72,デモテーブル[#All],15,FALSE)</f>
        <v>1</v>
      </c>
      <c r="BE72" s="136">
        <f t="shared" si="20"/>
        <v>118826</v>
      </c>
      <c r="BF72" s="136">
        <f t="shared" si="21"/>
        <v>118826</v>
      </c>
    </row>
    <row r="73" spans="2:58">
      <c r="B73" s="17">
        <v>44713</v>
      </c>
      <c r="C73" s="69">
        <v>72</v>
      </c>
      <c r="D73" s="154" t="str">
        <f t="shared" si="13"/>
        <v>00-PP</v>
      </c>
      <c r="E73" s="193" t="str">
        <f t="shared" si="14"/>
        <v>SBIネオモバイル証券</v>
      </c>
      <c r="F73" s="195"/>
      <c r="G73" s="1" t="s">
        <v>173</v>
      </c>
      <c r="H73" s="194" t="s">
        <v>634</v>
      </c>
      <c r="I73" s="194">
        <v>7</v>
      </c>
      <c r="J73" s="194">
        <v>1150</v>
      </c>
      <c r="K73" s="194">
        <v>1994</v>
      </c>
      <c r="L73" s="194" t="s">
        <v>635</v>
      </c>
      <c r="M73" s="194" t="s">
        <v>566</v>
      </c>
      <c r="N73" s="194" t="s">
        <v>636</v>
      </c>
      <c r="O73" s="10">
        <v>0.7339</v>
      </c>
      <c r="P73" s="194" t="s">
        <v>554</v>
      </c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85" t="s">
        <v>563</v>
      </c>
      <c r="AB73" s="195"/>
      <c r="AC73" s="196" t="str">
        <f t="shared" si="10"/>
        <v>2169</v>
      </c>
      <c r="AD73" s="195" t="str">
        <f>VLOOKUP($AC73,デモテーブル[#All],2,FALSE)</f>
        <v>ＣＤＳ</v>
      </c>
      <c r="AE73" s="197">
        <f t="shared" si="19"/>
        <v>7</v>
      </c>
      <c r="AF73" s="195">
        <f t="shared" si="19"/>
        <v>1150</v>
      </c>
      <c r="AG73" s="195">
        <f t="shared" si="19"/>
        <v>1994</v>
      </c>
      <c r="AH73" s="198">
        <f t="shared" si="18"/>
        <v>13958</v>
      </c>
      <c r="AI73" s="198">
        <f t="shared" si="18"/>
        <v>0</v>
      </c>
      <c r="AJ73" s="198">
        <f t="shared" si="18"/>
        <v>5908</v>
      </c>
      <c r="AK73" s="199">
        <f t="shared" si="17"/>
        <v>0.7339</v>
      </c>
      <c r="AL73" s="195" t="str">
        <f t="shared" si="17"/>
        <v>00-PP SBIネオモバイル証券</v>
      </c>
      <c r="AM73" s="195"/>
      <c r="AN73" s="195"/>
      <c r="AO73" s="195"/>
      <c r="AP73" s="200"/>
      <c r="AQ73" s="195"/>
      <c r="AR73" s="200"/>
      <c r="AS73" s="195"/>
      <c r="AT73" s="167"/>
      <c r="AU73" s="167"/>
      <c r="AV73" s="136" t="str">
        <f>VLOOKUP($AC73,デモテーブル[#All],3,FALSE)</f>
        <v>1株式・投信等</v>
      </c>
      <c r="AW73" s="136" t="str">
        <f>VLOOKUP($AC73,デモテーブル[#All],4,FALSE)</f>
        <v>1株式</v>
      </c>
      <c r="AX73" s="136" t="str">
        <f>VLOOKUP($AC73,デモテーブル[#All],5,FALSE)</f>
        <v>サービス</v>
      </c>
      <c r="AY73" s="136" t="str">
        <f>VLOOKUP($AC73,デモテーブル[#All],6,FALSE)</f>
        <v>サービス</v>
      </c>
      <c r="AZ73" s="136" t="str">
        <f>VLOOKUP($AC73,デモテーブル[#All],7,FALSE)</f>
        <v>01 日本円</v>
      </c>
      <c r="BA73" s="136" t="str">
        <f>VLOOKUP($AC73,デモテーブル[#All],12,FALSE)</f>
        <v>リスク・なし</v>
      </c>
      <c r="BB73" s="136" t="str">
        <f>VLOOKUP($AC73,デモテーブル[#All],13,FALSE)</f>
        <v>リスク・有</v>
      </c>
      <c r="BC73" s="207">
        <f>VLOOKUP($AC73,デモテーブル[#All],14,FALSE)</f>
        <v>0</v>
      </c>
      <c r="BD73" s="207">
        <f>VLOOKUP($AC73,デモテーブル[#All],15,FALSE)</f>
        <v>1</v>
      </c>
      <c r="BE73" s="136">
        <f t="shared" si="20"/>
        <v>0</v>
      </c>
      <c r="BF73" s="136">
        <f t="shared" si="21"/>
        <v>13958</v>
      </c>
    </row>
    <row r="74" spans="2:58">
      <c r="B74" s="17">
        <v>44713</v>
      </c>
      <c r="C74" s="69">
        <v>73</v>
      </c>
      <c r="D74" s="154" t="str">
        <f t="shared" si="13"/>
        <v>00-PP</v>
      </c>
      <c r="E74" s="193" t="str">
        <f t="shared" si="14"/>
        <v>SBIネオモバイル証券</v>
      </c>
      <c r="F74" s="195"/>
      <c r="G74" s="1" t="s">
        <v>175</v>
      </c>
      <c r="H74" s="194" t="s">
        <v>73</v>
      </c>
      <c r="I74" s="194">
        <v>13</v>
      </c>
      <c r="J74" s="194">
        <v>1268</v>
      </c>
      <c r="K74" s="194">
        <v>1421</v>
      </c>
      <c r="L74" s="194" t="s">
        <v>637</v>
      </c>
      <c r="M74" s="194" t="s">
        <v>566</v>
      </c>
      <c r="N74" s="194" t="s">
        <v>638</v>
      </c>
      <c r="O74" s="10">
        <v>0.1207</v>
      </c>
      <c r="P74" s="194" t="s">
        <v>554</v>
      </c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85" t="s">
        <v>563</v>
      </c>
      <c r="AB74" s="195"/>
      <c r="AC74" s="196" t="str">
        <f t="shared" si="10"/>
        <v>2393</v>
      </c>
      <c r="AD74" s="195" t="str">
        <f>VLOOKUP($AC74,デモテーブル[#All],2,FALSE)</f>
        <v>日本ケアサプライ</v>
      </c>
      <c r="AE74" s="197">
        <f t="shared" si="19"/>
        <v>13</v>
      </c>
      <c r="AF74" s="195">
        <f t="shared" si="19"/>
        <v>1268</v>
      </c>
      <c r="AG74" s="195">
        <f t="shared" si="19"/>
        <v>1421</v>
      </c>
      <c r="AH74" s="198">
        <f t="shared" si="18"/>
        <v>18473</v>
      </c>
      <c r="AI74" s="198">
        <f t="shared" si="18"/>
        <v>0</v>
      </c>
      <c r="AJ74" s="198">
        <f t="shared" si="18"/>
        <v>1989</v>
      </c>
      <c r="AK74" s="199">
        <f t="shared" si="17"/>
        <v>0.1207</v>
      </c>
      <c r="AL74" s="195" t="str">
        <f t="shared" si="17"/>
        <v>00-PP SBIネオモバイル証券</v>
      </c>
      <c r="AM74" s="195"/>
      <c r="AN74" s="195"/>
      <c r="AO74" s="195"/>
      <c r="AP74" s="200"/>
      <c r="AQ74" s="195"/>
      <c r="AR74" s="200"/>
      <c r="AS74" s="195"/>
      <c r="AT74" s="167"/>
      <c r="AU74" s="167"/>
      <c r="AV74" s="136" t="str">
        <f>VLOOKUP($AC74,デモテーブル[#All],3,FALSE)</f>
        <v>1株式・投信等</v>
      </c>
      <c r="AW74" s="136" t="str">
        <f>VLOOKUP($AC74,デモテーブル[#All],4,FALSE)</f>
        <v>1株式</v>
      </c>
      <c r="AX74" s="136" t="str">
        <f>VLOOKUP($AC74,デモテーブル[#All],5,FALSE)</f>
        <v>サービス</v>
      </c>
      <c r="AY74" s="136" t="str">
        <f>VLOOKUP($AC74,デモテーブル[#All],6,FALSE)</f>
        <v>サービス</v>
      </c>
      <c r="AZ74" s="136" t="str">
        <f>VLOOKUP($AC74,デモテーブル[#All],7,FALSE)</f>
        <v>01 日本円</v>
      </c>
      <c r="BA74" s="136" t="str">
        <f>VLOOKUP($AC74,デモテーブル[#All],12,FALSE)</f>
        <v>リスク・なし</v>
      </c>
      <c r="BB74" s="136" t="str">
        <f>VLOOKUP($AC74,デモテーブル[#All],13,FALSE)</f>
        <v>リスク・有</v>
      </c>
      <c r="BC74" s="207">
        <f>VLOOKUP($AC74,デモテーブル[#All],14,FALSE)</f>
        <v>0</v>
      </c>
      <c r="BD74" s="207">
        <f>VLOOKUP($AC74,デモテーブル[#All],15,FALSE)</f>
        <v>1</v>
      </c>
      <c r="BE74" s="136">
        <f t="shared" si="20"/>
        <v>0</v>
      </c>
      <c r="BF74" s="136">
        <f t="shared" si="21"/>
        <v>18473</v>
      </c>
    </row>
    <row r="75" spans="2:58">
      <c r="B75" s="17">
        <v>44713</v>
      </c>
      <c r="C75" s="69">
        <v>74</v>
      </c>
      <c r="D75" s="154" t="str">
        <f t="shared" si="13"/>
        <v>00-PP</v>
      </c>
      <c r="E75" s="193" t="str">
        <f t="shared" si="14"/>
        <v>SBIネオモバイル証券</v>
      </c>
      <c r="F75" s="195"/>
      <c r="G75" s="1" t="s">
        <v>176</v>
      </c>
      <c r="H75" s="194" t="s">
        <v>639</v>
      </c>
      <c r="I75" s="194">
        <v>13</v>
      </c>
      <c r="J75" s="194">
        <v>1009</v>
      </c>
      <c r="K75" s="194">
        <v>996</v>
      </c>
      <c r="L75" s="194" t="s">
        <v>640</v>
      </c>
      <c r="M75" s="194" t="s">
        <v>566</v>
      </c>
      <c r="N75" s="194" t="s">
        <v>641</v>
      </c>
      <c r="O75" s="10">
        <v>-1.2999999999999999E-2</v>
      </c>
      <c r="P75" s="194" t="s">
        <v>554</v>
      </c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85" t="s">
        <v>563</v>
      </c>
      <c r="AB75" s="195"/>
      <c r="AC75" s="196" t="str">
        <f t="shared" si="10"/>
        <v>2511</v>
      </c>
      <c r="AD75" s="195" t="str">
        <f>VLOOKUP($AC75,デモテーブル[#All],2,FALSE)</f>
        <v>ＮＦ外債ヘッジ無</v>
      </c>
      <c r="AE75" s="197">
        <f t="shared" si="19"/>
        <v>13</v>
      </c>
      <c r="AF75" s="195">
        <f t="shared" si="19"/>
        <v>1009</v>
      </c>
      <c r="AG75" s="195">
        <f t="shared" si="19"/>
        <v>996</v>
      </c>
      <c r="AH75" s="198">
        <f t="shared" si="18"/>
        <v>12946</v>
      </c>
      <c r="AI75" s="198">
        <f t="shared" si="18"/>
        <v>0</v>
      </c>
      <c r="AJ75" s="198">
        <f t="shared" si="18"/>
        <v>-170</v>
      </c>
      <c r="AK75" s="199">
        <f t="shared" si="17"/>
        <v>-1.2999999999999999E-2</v>
      </c>
      <c r="AL75" s="195" t="str">
        <f t="shared" si="17"/>
        <v>00-PP SBIネオモバイル証券</v>
      </c>
      <c r="AM75" s="195"/>
      <c r="AN75" s="195"/>
      <c r="AO75" s="195"/>
      <c r="AP75" s="200"/>
      <c r="AQ75" s="195"/>
      <c r="AR75" s="200"/>
      <c r="AS75" s="195"/>
      <c r="AT75" s="167"/>
      <c r="AU75" s="167"/>
      <c r="AV75" s="136" t="str">
        <f>VLOOKUP($AC75,デモテーブル[#All],3,FALSE)</f>
        <v>2現金・米国債など</v>
      </c>
      <c r="AW75" s="136" t="str">
        <f>VLOOKUP($AC75,デモテーブル[#All],4,FALSE)</f>
        <v>2米国債など</v>
      </c>
      <c r="AX75" s="136" t="str">
        <f>VLOOKUP($AC75,デモテーブル[#All],5,FALSE)</f>
        <v>債券</v>
      </c>
      <c r="AY75" s="136" t="str">
        <f>VLOOKUP($AC75,デモテーブル[#All],6,FALSE)</f>
        <v>外国債</v>
      </c>
      <c r="AZ75" s="136" t="str">
        <f>VLOOKUP($AC75,デモテーブル[#All],7,FALSE)</f>
        <v>01 日本円</v>
      </c>
      <c r="BA75" s="136" t="str">
        <f>VLOOKUP($AC75,デモテーブル[#All],12,FALSE)</f>
        <v>リスク・有</v>
      </c>
      <c r="BB75" s="136" t="str">
        <f>VLOOKUP($AC75,デモテーブル[#All],13,FALSE)</f>
        <v>リスク・なし</v>
      </c>
      <c r="BC75" s="207">
        <f>VLOOKUP($AC75,デモテーブル[#All],14,FALSE)</f>
        <v>1</v>
      </c>
      <c r="BD75" s="207">
        <f>VLOOKUP($AC75,デモテーブル[#All],15,FALSE)</f>
        <v>0</v>
      </c>
      <c r="BE75" s="136">
        <f t="shared" si="20"/>
        <v>12946</v>
      </c>
      <c r="BF75" s="136">
        <f t="shared" si="21"/>
        <v>0</v>
      </c>
    </row>
    <row r="76" spans="2:58">
      <c r="B76" s="17">
        <v>44713</v>
      </c>
      <c r="C76" s="69">
        <v>75</v>
      </c>
      <c r="D76" s="154" t="str">
        <f t="shared" si="13"/>
        <v>00-PP</v>
      </c>
      <c r="E76" s="193" t="str">
        <f t="shared" si="14"/>
        <v>SBIネオモバイル証券</v>
      </c>
      <c r="F76" s="195"/>
      <c r="G76" s="1" t="s">
        <v>124</v>
      </c>
      <c r="H76" s="194" t="s">
        <v>642</v>
      </c>
      <c r="I76" s="194">
        <v>38</v>
      </c>
      <c r="J76" s="194">
        <v>869</v>
      </c>
      <c r="K76" s="194">
        <v>507</v>
      </c>
      <c r="L76" s="194" t="s">
        <v>643</v>
      </c>
      <c r="M76" s="194" t="s">
        <v>566</v>
      </c>
      <c r="N76" s="194" t="s">
        <v>644</v>
      </c>
      <c r="O76" s="10">
        <v>-0.41610000000000003</v>
      </c>
      <c r="P76" s="194" t="s">
        <v>554</v>
      </c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85" t="s">
        <v>563</v>
      </c>
      <c r="AB76" s="195"/>
      <c r="AC76" s="196" t="str">
        <f t="shared" si="10"/>
        <v>2516</v>
      </c>
      <c r="AD76" s="195" t="str">
        <f>VLOOKUP($AC76,デモテーブル[#All],2,FALSE)</f>
        <v>東証マザーズＥＴＦ</v>
      </c>
      <c r="AE76" s="197">
        <f t="shared" si="19"/>
        <v>38</v>
      </c>
      <c r="AF76" s="195">
        <f t="shared" si="19"/>
        <v>869</v>
      </c>
      <c r="AG76" s="195">
        <f t="shared" si="19"/>
        <v>507</v>
      </c>
      <c r="AH76" s="198">
        <f t="shared" si="18"/>
        <v>19281</v>
      </c>
      <c r="AI76" s="198">
        <f t="shared" si="18"/>
        <v>0</v>
      </c>
      <c r="AJ76" s="198">
        <f t="shared" si="18"/>
        <v>-13740</v>
      </c>
      <c r="AK76" s="199">
        <f t="shared" si="17"/>
        <v>-0.41610000000000003</v>
      </c>
      <c r="AL76" s="195" t="str">
        <f t="shared" si="17"/>
        <v>00-PP SBIネオモバイル証券</v>
      </c>
      <c r="AM76" s="195"/>
      <c r="AN76" s="195"/>
      <c r="AO76" s="195"/>
      <c r="AP76" s="200"/>
      <c r="AQ76" s="195"/>
      <c r="AR76" s="200"/>
      <c r="AS76" s="195"/>
      <c r="AT76" s="167"/>
      <c r="AU76" s="167"/>
      <c r="AV76" s="136" t="str">
        <f>VLOOKUP($AC76,デモテーブル[#All],3,FALSE)</f>
        <v>1株式・投信等</v>
      </c>
      <c r="AW76" s="136" t="str">
        <f>VLOOKUP($AC76,デモテーブル[#All],4,FALSE)</f>
        <v>1株式</v>
      </c>
      <c r="AX76" s="136" t="str">
        <f>VLOOKUP($AC76,デモテーブル[#All],5,FALSE)</f>
        <v>指数</v>
      </c>
      <c r="AY76" s="136" t="str">
        <f>VLOOKUP($AC76,デモテーブル[#All],6,FALSE)</f>
        <v>マザーズ指数</v>
      </c>
      <c r="AZ76" s="136" t="str">
        <f>VLOOKUP($AC76,デモテーブル[#All],7,FALSE)</f>
        <v>01 日本円</v>
      </c>
      <c r="BA76" s="136" t="str">
        <f>VLOOKUP($AC76,デモテーブル[#All],12,FALSE)</f>
        <v>リスク・なし</v>
      </c>
      <c r="BB76" s="136" t="str">
        <f>VLOOKUP($AC76,デモテーブル[#All],13,FALSE)</f>
        <v>リスク・有</v>
      </c>
      <c r="BC76" s="207">
        <f>VLOOKUP($AC76,デモテーブル[#All],14,FALSE)</f>
        <v>0</v>
      </c>
      <c r="BD76" s="207">
        <f>VLOOKUP($AC76,デモテーブル[#All],15,FALSE)</f>
        <v>1</v>
      </c>
      <c r="BE76" s="136">
        <f t="shared" si="20"/>
        <v>0</v>
      </c>
      <c r="BF76" s="136">
        <f t="shared" si="21"/>
        <v>19281</v>
      </c>
    </row>
    <row r="77" spans="2:58">
      <c r="B77" s="17">
        <v>44713</v>
      </c>
      <c r="C77" s="69">
        <v>76</v>
      </c>
      <c r="D77" s="154" t="str">
        <f t="shared" si="13"/>
        <v>00-PP</v>
      </c>
      <c r="E77" s="193" t="str">
        <f t="shared" si="14"/>
        <v>SBIネオモバイル証券</v>
      </c>
      <c r="F77" s="195"/>
      <c r="G77" s="1" t="s">
        <v>177</v>
      </c>
      <c r="H77" s="194" t="s">
        <v>645</v>
      </c>
      <c r="I77" s="194">
        <v>31</v>
      </c>
      <c r="J77" s="194">
        <v>1709</v>
      </c>
      <c r="K77" s="194">
        <v>2021</v>
      </c>
      <c r="L77" s="194" t="s">
        <v>646</v>
      </c>
      <c r="M77" s="194" t="s">
        <v>566</v>
      </c>
      <c r="N77" s="194" t="s">
        <v>647</v>
      </c>
      <c r="O77" s="10">
        <v>0.18229999999999999</v>
      </c>
      <c r="P77" s="194" t="s">
        <v>554</v>
      </c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85" t="s">
        <v>563</v>
      </c>
      <c r="AB77" s="195"/>
      <c r="AC77" s="196" t="str">
        <f t="shared" si="10"/>
        <v>2556</v>
      </c>
      <c r="AD77" s="195" t="str">
        <f>VLOOKUP($AC77,デモテーブル[#All],2,FALSE)</f>
        <v>ＯＮＥＥＴＦ東証ＲＥＩＴ</v>
      </c>
      <c r="AE77" s="197">
        <f t="shared" si="19"/>
        <v>31</v>
      </c>
      <c r="AF77" s="195">
        <f t="shared" si="19"/>
        <v>1709</v>
      </c>
      <c r="AG77" s="195">
        <f t="shared" si="19"/>
        <v>2021</v>
      </c>
      <c r="AH77" s="198">
        <f t="shared" si="18"/>
        <v>62635</v>
      </c>
      <c r="AI77" s="198">
        <f t="shared" si="18"/>
        <v>0</v>
      </c>
      <c r="AJ77" s="198">
        <f t="shared" si="18"/>
        <v>9656</v>
      </c>
      <c r="AK77" s="199">
        <f t="shared" si="17"/>
        <v>0.18229999999999999</v>
      </c>
      <c r="AL77" s="195" t="str">
        <f t="shared" si="17"/>
        <v>00-PP SBIネオモバイル証券</v>
      </c>
      <c r="AM77" s="195"/>
      <c r="AN77" s="195"/>
      <c r="AO77" s="195"/>
      <c r="AP77" s="200"/>
      <c r="AQ77" s="195"/>
      <c r="AR77" s="200"/>
      <c r="AS77" s="195"/>
      <c r="AT77" s="167"/>
      <c r="AU77" s="167"/>
      <c r="AV77" s="136" t="str">
        <f>VLOOKUP($AC77,デモテーブル[#All],3,FALSE)</f>
        <v>1株式・投信等</v>
      </c>
      <c r="AW77" s="136" t="str">
        <f>VLOOKUP($AC77,デモテーブル[#All],4,FALSE)</f>
        <v>1株式</v>
      </c>
      <c r="AX77" s="136" t="str">
        <f>VLOOKUP($AC77,デモテーブル[#All],5,FALSE)</f>
        <v>不動産</v>
      </c>
      <c r="AY77" s="136" t="str">
        <f>VLOOKUP($AC77,デモテーブル[#All],6,FALSE)</f>
        <v>Jリート</v>
      </c>
      <c r="AZ77" s="136" t="str">
        <f>VLOOKUP($AC77,デモテーブル[#All],7,FALSE)</f>
        <v>01 日本円</v>
      </c>
      <c r="BA77" s="136" t="str">
        <f>VLOOKUP($AC77,デモテーブル[#All],12,FALSE)</f>
        <v>リスク・なし</v>
      </c>
      <c r="BB77" s="136" t="str">
        <f>VLOOKUP($AC77,デモテーブル[#All],13,FALSE)</f>
        <v>リスク・有</v>
      </c>
      <c r="BC77" s="207">
        <f>VLOOKUP($AC77,デモテーブル[#All],14,FALSE)</f>
        <v>0</v>
      </c>
      <c r="BD77" s="207">
        <f>VLOOKUP($AC77,デモテーブル[#All],15,FALSE)</f>
        <v>1</v>
      </c>
      <c r="BE77" s="136">
        <f t="shared" si="20"/>
        <v>0</v>
      </c>
      <c r="BF77" s="136">
        <f t="shared" si="21"/>
        <v>62635</v>
      </c>
    </row>
    <row r="78" spans="2:58">
      <c r="B78" s="17">
        <v>44713</v>
      </c>
      <c r="C78" s="69">
        <v>77</v>
      </c>
      <c r="D78" s="154" t="str">
        <f t="shared" si="13"/>
        <v>00-PP</v>
      </c>
      <c r="E78" s="193" t="str">
        <f t="shared" si="14"/>
        <v>SBIネオモバイル証券</v>
      </c>
      <c r="F78" s="195"/>
      <c r="G78" s="1" t="s">
        <v>178</v>
      </c>
      <c r="H78" s="194" t="s">
        <v>648</v>
      </c>
      <c r="I78" s="194">
        <v>4</v>
      </c>
      <c r="J78" s="194">
        <v>9773</v>
      </c>
      <c r="K78" s="194">
        <v>14470</v>
      </c>
      <c r="L78" s="194" t="s">
        <v>649</v>
      </c>
      <c r="M78" s="194" t="s">
        <v>566</v>
      </c>
      <c r="N78" s="194" t="s">
        <v>650</v>
      </c>
      <c r="O78" s="10">
        <v>0.48060000000000003</v>
      </c>
      <c r="P78" s="194" t="s">
        <v>554</v>
      </c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85" t="s">
        <v>563</v>
      </c>
      <c r="AB78" s="195"/>
      <c r="AC78" s="196" t="str">
        <f t="shared" si="10"/>
        <v>2558</v>
      </c>
      <c r="AD78" s="195" t="str">
        <f>VLOOKUP($AC78,デモテーブル[#All],2,FALSE)</f>
        <v>ＭＡＸＩＳ米国株式（Ｓ＆Ｐ５００）上場投信</v>
      </c>
      <c r="AE78" s="197">
        <f t="shared" si="19"/>
        <v>4</v>
      </c>
      <c r="AF78" s="195">
        <f t="shared" si="19"/>
        <v>9773</v>
      </c>
      <c r="AG78" s="195">
        <f t="shared" si="19"/>
        <v>14470</v>
      </c>
      <c r="AH78" s="198">
        <f t="shared" si="18"/>
        <v>57880</v>
      </c>
      <c r="AI78" s="198">
        <f t="shared" si="18"/>
        <v>0</v>
      </c>
      <c r="AJ78" s="198">
        <f t="shared" si="18"/>
        <v>18788</v>
      </c>
      <c r="AK78" s="199">
        <f t="shared" si="17"/>
        <v>0.48060000000000003</v>
      </c>
      <c r="AL78" s="195" t="str">
        <f t="shared" si="17"/>
        <v>00-PP SBIネオモバイル証券</v>
      </c>
      <c r="AM78" s="195"/>
      <c r="AN78" s="195"/>
      <c r="AO78" s="195"/>
      <c r="AP78" s="200"/>
      <c r="AQ78" s="195"/>
      <c r="AR78" s="200"/>
      <c r="AS78" s="195"/>
      <c r="AT78" s="167"/>
      <c r="AU78" s="167"/>
      <c r="AV78" s="136" t="str">
        <f>VLOOKUP($AC78,デモテーブル[#All],3,FALSE)</f>
        <v>1株式・投信等</v>
      </c>
      <c r="AW78" s="136" t="str">
        <f>VLOOKUP($AC78,デモテーブル[#All],4,FALSE)</f>
        <v>1株式</v>
      </c>
      <c r="AX78" s="136" t="str">
        <f>VLOOKUP($AC78,デモテーブル[#All],5,FALSE)</f>
        <v>指数</v>
      </c>
      <c r="AY78" s="136" t="str">
        <f>VLOOKUP($AC78,デモテーブル[#All],6,FALSE)</f>
        <v>SP500指数</v>
      </c>
      <c r="AZ78" s="136" t="str">
        <f>VLOOKUP($AC78,デモテーブル[#All],7,FALSE)</f>
        <v>01 日本円</v>
      </c>
      <c r="BA78" s="136" t="str">
        <f>VLOOKUP($AC78,デモテーブル[#All],12,FALSE)</f>
        <v>リスク・有</v>
      </c>
      <c r="BB78" s="136" t="str">
        <f>VLOOKUP($AC78,デモテーブル[#All],13,FALSE)</f>
        <v>リスク・有</v>
      </c>
      <c r="BC78" s="207">
        <f>VLOOKUP($AC78,デモテーブル[#All],14,FALSE)</f>
        <v>1</v>
      </c>
      <c r="BD78" s="207">
        <f>VLOOKUP($AC78,デモテーブル[#All],15,FALSE)</f>
        <v>1</v>
      </c>
      <c r="BE78" s="136">
        <f t="shared" si="20"/>
        <v>57880</v>
      </c>
      <c r="BF78" s="136">
        <f t="shared" si="21"/>
        <v>57880</v>
      </c>
    </row>
    <row r="79" spans="2:58">
      <c r="B79" s="17">
        <v>44713</v>
      </c>
      <c r="C79" s="69">
        <v>78</v>
      </c>
      <c r="D79" s="154" t="str">
        <f t="shared" si="13"/>
        <v>00-PP</v>
      </c>
      <c r="E79" s="193" t="str">
        <f t="shared" si="14"/>
        <v>SBIネオモバイル証券</v>
      </c>
      <c r="F79" s="195"/>
      <c r="G79" s="1" t="s">
        <v>179</v>
      </c>
      <c r="H79" s="194" t="s">
        <v>651</v>
      </c>
      <c r="I79" s="194">
        <v>2</v>
      </c>
      <c r="J79" s="194">
        <v>7680</v>
      </c>
      <c r="K79" s="194">
        <v>13400</v>
      </c>
      <c r="L79" s="194" t="s">
        <v>652</v>
      </c>
      <c r="M79" s="194" t="s">
        <v>566</v>
      </c>
      <c r="N79" s="194" t="s">
        <v>653</v>
      </c>
      <c r="O79" s="10">
        <v>0.74480000000000002</v>
      </c>
      <c r="P79" s="194" t="s">
        <v>554</v>
      </c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85" t="s">
        <v>563</v>
      </c>
      <c r="AB79" s="195"/>
      <c r="AC79" s="196" t="str">
        <f t="shared" si="10"/>
        <v>2559</v>
      </c>
      <c r="AD79" s="195" t="str">
        <f>VLOOKUP($AC79,デモテーブル[#All],2,FALSE)</f>
        <v>ＭＡＸＩＳ全世界株式（オール・カントリー）上場投信</v>
      </c>
      <c r="AE79" s="197">
        <f t="shared" si="19"/>
        <v>2</v>
      </c>
      <c r="AF79" s="195">
        <f t="shared" si="19"/>
        <v>7680</v>
      </c>
      <c r="AG79" s="195">
        <f t="shared" si="19"/>
        <v>13400</v>
      </c>
      <c r="AH79" s="198">
        <f t="shared" si="18"/>
        <v>26800</v>
      </c>
      <c r="AI79" s="198">
        <f t="shared" si="18"/>
        <v>0</v>
      </c>
      <c r="AJ79" s="198">
        <f t="shared" si="18"/>
        <v>11440</v>
      </c>
      <c r="AK79" s="199">
        <f t="shared" si="17"/>
        <v>0.74480000000000002</v>
      </c>
      <c r="AL79" s="195" t="str">
        <f t="shared" si="17"/>
        <v>00-PP SBIネオモバイル証券</v>
      </c>
      <c r="AM79" s="195"/>
      <c r="AN79" s="195"/>
      <c r="AO79" s="195"/>
      <c r="AP79" s="200"/>
      <c r="AQ79" s="195"/>
      <c r="AR79" s="200"/>
      <c r="AS79" s="195"/>
      <c r="AT79" s="167"/>
      <c r="AU79" s="167"/>
      <c r="AV79" s="136" t="str">
        <f>VLOOKUP($AC79,デモテーブル[#All],3,FALSE)</f>
        <v>1株式・投信等</v>
      </c>
      <c r="AW79" s="136" t="str">
        <f>VLOOKUP($AC79,デモテーブル[#All],4,FALSE)</f>
        <v>1株式</v>
      </c>
      <c r="AX79" s="136" t="str">
        <f>VLOOKUP($AC79,デモテーブル[#All],5,FALSE)</f>
        <v>指数</v>
      </c>
      <c r="AY79" s="136" t="str">
        <f>VLOOKUP($AC79,デモテーブル[#All],6,FALSE)</f>
        <v>全世界指数</v>
      </c>
      <c r="AZ79" s="136" t="str">
        <f>VLOOKUP($AC79,デモテーブル[#All],7,FALSE)</f>
        <v>01 日本円</v>
      </c>
      <c r="BA79" s="136" t="str">
        <f>VLOOKUP($AC79,デモテーブル[#All],12,FALSE)</f>
        <v>リスク・有</v>
      </c>
      <c r="BB79" s="136" t="str">
        <f>VLOOKUP($AC79,デモテーブル[#All],13,FALSE)</f>
        <v>リスク・有</v>
      </c>
      <c r="BC79" s="207">
        <f>VLOOKUP($AC79,デモテーブル[#All],14,FALSE)</f>
        <v>1</v>
      </c>
      <c r="BD79" s="207">
        <f>VLOOKUP($AC79,デモテーブル[#All],15,FALSE)</f>
        <v>1</v>
      </c>
      <c r="BE79" s="136">
        <f t="shared" si="20"/>
        <v>26800</v>
      </c>
      <c r="BF79" s="136">
        <f t="shared" si="21"/>
        <v>26800</v>
      </c>
    </row>
    <row r="80" spans="2:58">
      <c r="B80" s="17">
        <v>44713</v>
      </c>
      <c r="C80" s="69">
        <v>79</v>
      </c>
      <c r="D80" s="154" t="str">
        <f t="shared" si="13"/>
        <v>00-PP</v>
      </c>
      <c r="E80" s="193" t="str">
        <f t="shared" si="14"/>
        <v>SBIネオモバイル証券</v>
      </c>
      <c r="F80" s="195"/>
      <c r="G80" s="1" t="s">
        <v>161</v>
      </c>
      <c r="H80" s="194" t="s">
        <v>654</v>
      </c>
      <c r="I80" s="194">
        <v>19</v>
      </c>
      <c r="J80" s="194">
        <v>2112</v>
      </c>
      <c r="K80" s="194">
        <v>1755</v>
      </c>
      <c r="L80" s="194" t="s">
        <v>655</v>
      </c>
      <c r="M80" s="194" t="s">
        <v>566</v>
      </c>
      <c r="N80" s="194" t="s">
        <v>656</v>
      </c>
      <c r="O80" s="10">
        <v>-0.16900000000000001</v>
      </c>
      <c r="P80" s="194" t="s">
        <v>554</v>
      </c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85" t="s">
        <v>563</v>
      </c>
      <c r="AB80" s="195"/>
      <c r="AC80" s="196" t="str">
        <f t="shared" si="10"/>
        <v>2621</v>
      </c>
      <c r="AD80" s="195" t="str">
        <f>VLOOKUP($AC80,デモテーブル[#All],2,FALSE)</f>
        <v>ｉＳ米国債二十ヘジ</v>
      </c>
      <c r="AE80" s="197">
        <f t="shared" si="19"/>
        <v>19</v>
      </c>
      <c r="AF80" s="195">
        <f t="shared" si="19"/>
        <v>2112</v>
      </c>
      <c r="AG80" s="195">
        <f t="shared" si="19"/>
        <v>1755</v>
      </c>
      <c r="AH80" s="198">
        <f t="shared" si="18"/>
        <v>33345</v>
      </c>
      <c r="AI80" s="198">
        <f t="shared" si="18"/>
        <v>0</v>
      </c>
      <c r="AJ80" s="198">
        <f t="shared" si="18"/>
        <v>-6783</v>
      </c>
      <c r="AK80" s="199">
        <f t="shared" ref="AK80:AL99" si="22">O80</f>
        <v>-0.16900000000000001</v>
      </c>
      <c r="AL80" s="195" t="str">
        <f t="shared" si="22"/>
        <v>00-PP SBIネオモバイル証券</v>
      </c>
      <c r="AM80" s="195"/>
      <c r="AN80" s="195"/>
      <c r="AO80" s="195"/>
      <c r="AP80" s="200"/>
      <c r="AQ80" s="195"/>
      <c r="AR80" s="200"/>
      <c r="AS80" s="195"/>
      <c r="AT80" s="167"/>
      <c r="AU80" s="167"/>
      <c r="AV80" s="136" t="str">
        <f>VLOOKUP($AC80,デモテーブル[#All],3,FALSE)</f>
        <v>2現金・米国債など</v>
      </c>
      <c r="AW80" s="136" t="str">
        <f>VLOOKUP($AC80,デモテーブル[#All],4,FALSE)</f>
        <v>2米国債など</v>
      </c>
      <c r="AX80" s="136" t="str">
        <f>VLOOKUP($AC80,デモテーブル[#All],5,FALSE)</f>
        <v>債券</v>
      </c>
      <c r="AY80" s="136" t="str">
        <f>VLOOKUP($AC80,デモテーブル[#All],6,FALSE)</f>
        <v>米国債</v>
      </c>
      <c r="AZ80" s="136" t="str">
        <f>VLOOKUP($AC80,デモテーブル[#All],7,FALSE)</f>
        <v>01 日本円</v>
      </c>
      <c r="BA80" s="136" t="str">
        <f>VLOOKUP($AC80,デモテーブル[#All],12,FALSE)</f>
        <v>リスク・有</v>
      </c>
      <c r="BB80" s="136" t="str">
        <f>VLOOKUP($AC80,デモテーブル[#All],13,FALSE)</f>
        <v>リスク・なし</v>
      </c>
      <c r="BC80" s="207">
        <f>VLOOKUP($AC80,デモテーブル[#All],14,FALSE)</f>
        <v>1</v>
      </c>
      <c r="BD80" s="207">
        <f>VLOOKUP($AC80,デモテーブル[#All],15,FALSE)</f>
        <v>0</v>
      </c>
      <c r="BE80" s="136">
        <f t="shared" si="20"/>
        <v>33345</v>
      </c>
      <c r="BF80" s="136">
        <f t="shared" si="21"/>
        <v>0</v>
      </c>
    </row>
    <row r="81" spans="2:58">
      <c r="B81" s="17">
        <v>44713</v>
      </c>
      <c r="C81" s="69">
        <v>80</v>
      </c>
      <c r="D81" s="154" t="str">
        <f t="shared" si="13"/>
        <v>00-PP</v>
      </c>
      <c r="E81" s="193" t="str">
        <f t="shared" si="14"/>
        <v>SBIネオモバイル証券</v>
      </c>
      <c r="F81" s="195"/>
      <c r="G81" s="1" t="s">
        <v>180</v>
      </c>
      <c r="H81" s="194" t="s">
        <v>76</v>
      </c>
      <c r="I81" s="194">
        <v>25</v>
      </c>
      <c r="J81" s="194">
        <v>764</v>
      </c>
      <c r="K81" s="194">
        <v>1050</v>
      </c>
      <c r="L81" s="194" t="s">
        <v>657</v>
      </c>
      <c r="M81" s="194" t="s">
        <v>566</v>
      </c>
      <c r="N81" s="194" t="s">
        <v>658</v>
      </c>
      <c r="O81" s="10">
        <v>0.37430000000000002</v>
      </c>
      <c r="P81" s="194" t="s">
        <v>554</v>
      </c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85" t="s">
        <v>563</v>
      </c>
      <c r="AB81" s="195"/>
      <c r="AC81" s="196" t="str">
        <f t="shared" si="10"/>
        <v>3407</v>
      </c>
      <c r="AD81" s="195" t="str">
        <f>VLOOKUP($AC81,デモテーブル[#All],2,FALSE)</f>
        <v>旭化成</v>
      </c>
      <c r="AE81" s="197">
        <f t="shared" si="19"/>
        <v>25</v>
      </c>
      <c r="AF81" s="195">
        <f t="shared" si="19"/>
        <v>764</v>
      </c>
      <c r="AG81" s="195">
        <f t="shared" si="19"/>
        <v>1050</v>
      </c>
      <c r="AH81" s="198">
        <f t="shared" si="18"/>
        <v>26250</v>
      </c>
      <c r="AI81" s="198">
        <f t="shared" si="18"/>
        <v>0</v>
      </c>
      <c r="AJ81" s="198">
        <f t="shared" si="18"/>
        <v>7150</v>
      </c>
      <c r="AK81" s="199">
        <f t="shared" si="22"/>
        <v>0.37430000000000002</v>
      </c>
      <c r="AL81" s="195" t="str">
        <f t="shared" si="22"/>
        <v>00-PP SBIネオモバイル証券</v>
      </c>
      <c r="AM81" s="195"/>
      <c r="AN81" s="195"/>
      <c r="AO81" s="195"/>
      <c r="AP81" s="200"/>
      <c r="AQ81" s="195"/>
      <c r="AR81" s="200"/>
      <c r="AS81" s="195"/>
      <c r="AT81" s="167"/>
      <c r="AU81" s="167"/>
      <c r="AV81" s="136" t="str">
        <f>VLOOKUP($AC81,デモテーブル[#All],3,FALSE)</f>
        <v>1株式・投信等</v>
      </c>
      <c r="AW81" s="136" t="str">
        <f>VLOOKUP($AC81,デモテーブル[#All],4,FALSE)</f>
        <v>1株式</v>
      </c>
      <c r="AX81" s="136" t="str">
        <f>VLOOKUP($AC81,デモテーブル[#All],5,FALSE)</f>
        <v>化学</v>
      </c>
      <c r="AY81" s="136" t="str">
        <f>VLOOKUP($AC81,デモテーブル[#All],6,FALSE)</f>
        <v>化学</v>
      </c>
      <c r="AZ81" s="136" t="str">
        <f>VLOOKUP($AC81,デモテーブル[#All],7,FALSE)</f>
        <v>01 日本円</v>
      </c>
      <c r="BA81" s="136" t="str">
        <f>VLOOKUP($AC81,デモテーブル[#All],12,FALSE)</f>
        <v>リスク・なし</v>
      </c>
      <c r="BB81" s="136" t="str">
        <f>VLOOKUP($AC81,デモテーブル[#All],13,FALSE)</f>
        <v>リスク・有</v>
      </c>
      <c r="BC81" s="207">
        <f>VLOOKUP($AC81,デモテーブル[#All],14,FALSE)</f>
        <v>0</v>
      </c>
      <c r="BD81" s="207">
        <f>VLOOKUP($AC81,デモテーブル[#All],15,FALSE)</f>
        <v>1</v>
      </c>
      <c r="BE81" s="136">
        <f t="shared" si="20"/>
        <v>0</v>
      </c>
      <c r="BF81" s="136">
        <f t="shared" si="21"/>
        <v>26250</v>
      </c>
    </row>
    <row r="82" spans="2:58">
      <c r="B82" s="17">
        <v>44713</v>
      </c>
      <c r="C82" s="69">
        <v>81</v>
      </c>
      <c r="D82" s="154" t="str">
        <f t="shared" si="13"/>
        <v>00-PP</v>
      </c>
      <c r="E82" s="193" t="str">
        <f t="shared" si="14"/>
        <v>SBIネオモバイル証券</v>
      </c>
      <c r="F82" s="195"/>
      <c r="G82" s="1" t="s">
        <v>181</v>
      </c>
      <c r="H82" s="194" t="s">
        <v>77</v>
      </c>
      <c r="I82" s="194">
        <v>7</v>
      </c>
      <c r="J82" s="194">
        <v>5975</v>
      </c>
      <c r="K82" s="194">
        <v>7120</v>
      </c>
      <c r="L82" s="194" t="s">
        <v>659</v>
      </c>
      <c r="M82" s="194" t="s">
        <v>566</v>
      </c>
      <c r="N82" s="194" t="s">
        <v>660</v>
      </c>
      <c r="O82" s="10">
        <v>0.19159999999999999</v>
      </c>
      <c r="P82" s="194" t="s">
        <v>554</v>
      </c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85" t="s">
        <v>563</v>
      </c>
      <c r="AB82" s="195"/>
      <c r="AC82" s="196" t="str">
        <f t="shared" si="10"/>
        <v>3597</v>
      </c>
      <c r="AD82" s="195" t="str">
        <f>VLOOKUP($AC82,デモテーブル[#All],2,FALSE)</f>
        <v>自重堂</v>
      </c>
      <c r="AE82" s="197">
        <f t="shared" ref="AD82:AG119" si="23">I82</f>
        <v>7</v>
      </c>
      <c r="AF82" s="195">
        <f t="shared" si="23"/>
        <v>5975</v>
      </c>
      <c r="AG82" s="195">
        <f t="shared" si="23"/>
        <v>7120</v>
      </c>
      <c r="AH82" s="198">
        <f t="shared" si="18"/>
        <v>49840</v>
      </c>
      <c r="AI82" s="198">
        <f t="shared" si="18"/>
        <v>0</v>
      </c>
      <c r="AJ82" s="198">
        <f t="shared" si="18"/>
        <v>8015</v>
      </c>
      <c r="AK82" s="199">
        <f t="shared" si="22"/>
        <v>0.19159999999999999</v>
      </c>
      <c r="AL82" s="195" t="str">
        <f t="shared" si="22"/>
        <v>00-PP SBIネオモバイル証券</v>
      </c>
      <c r="AM82" s="195"/>
      <c r="AN82" s="195"/>
      <c r="AO82" s="195"/>
      <c r="AP82" s="200"/>
      <c r="AQ82" s="195"/>
      <c r="AR82" s="200"/>
      <c r="AS82" s="195"/>
      <c r="AT82" s="167"/>
      <c r="AU82" s="167"/>
      <c r="AV82" s="136" t="str">
        <f>VLOOKUP($AC82,デモテーブル[#All],3,FALSE)</f>
        <v>1株式・投信等</v>
      </c>
      <c r="AW82" s="136" t="str">
        <f>VLOOKUP($AC82,デモテーブル[#All],4,FALSE)</f>
        <v>1株式</v>
      </c>
      <c r="AX82" s="136" t="str">
        <f>VLOOKUP($AC82,デモテーブル[#All],5,FALSE)</f>
        <v>製造業</v>
      </c>
      <c r="AY82" s="136" t="str">
        <f>VLOOKUP($AC82,デモテーブル[#All],6,FALSE)</f>
        <v>製造業・繊維製品</v>
      </c>
      <c r="AZ82" s="136" t="str">
        <f>VLOOKUP($AC82,デモテーブル[#All],7,FALSE)</f>
        <v>01 日本円</v>
      </c>
      <c r="BA82" s="136" t="str">
        <f>VLOOKUP($AC82,デモテーブル[#All],12,FALSE)</f>
        <v>リスク・なし</v>
      </c>
      <c r="BB82" s="136" t="str">
        <f>VLOOKUP($AC82,デモテーブル[#All],13,FALSE)</f>
        <v>リスク・有</v>
      </c>
      <c r="BC82" s="207">
        <f>VLOOKUP($AC82,デモテーブル[#All],14,FALSE)</f>
        <v>0</v>
      </c>
      <c r="BD82" s="207">
        <f>VLOOKUP($AC82,デモテーブル[#All],15,FALSE)</f>
        <v>1</v>
      </c>
      <c r="BE82" s="136">
        <f t="shared" si="20"/>
        <v>0</v>
      </c>
      <c r="BF82" s="136">
        <f t="shared" si="21"/>
        <v>49840</v>
      </c>
    </row>
    <row r="83" spans="2:58">
      <c r="B83" s="17">
        <v>44713</v>
      </c>
      <c r="C83" s="69">
        <v>82</v>
      </c>
      <c r="D83" s="154" t="str">
        <f t="shared" si="13"/>
        <v>00-PP</v>
      </c>
      <c r="E83" s="193" t="str">
        <f t="shared" si="14"/>
        <v>SBIネオモバイル証券</v>
      </c>
      <c r="F83" s="195"/>
      <c r="G83" s="1" t="s">
        <v>182</v>
      </c>
      <c r="H83" s="194" t="s">
        <v>78</v>
      </c>
      <c r="I83" s="194">
        <v>8</v>
      </c>
      <c r="J83" s="194">
        <v>1069</v>
      </c>
      <c r="K83" s="194">
        <v>1327</v>
      </c>
      <c r="L83" s="194" t="s">
        <v>661</v>
      </c>
      <c r="M83" s="194" t="s">
        <v>566</v>
      </c>
      <c r="N83" s="194" t="s">
        <v>662</v>
      </c>
      <c r="O83" s="10">
        <v>0.24129999999999999</v>
      </c>
      <c r="P83" s="194" t="s">
        <v>554</v>
      </c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85" t="s">
        <v>563</v>
      </c>
      <c r="AB83" s="195"/>
      <c r="AC83" s="196" t="str">
        <f t="shared" si="10"/>
        <v>3763</v>
      </c>
      <c r="AD83" s="195" t="str">
        <f>VLOOKUP($AC83,デモテーブル[#All],2,FALSE)</f>
        <v>プロシップ</v>
      </c>
      <c r="AE83" s="197">
        <f t="shared" si="23"/>
        <v>8</v>
      </c>
      <c r="AF83" s="195">
        <f t="shared" si="23"/>
        <v>1069</v>
      </c>
      <c r="AG83" s="195">
        <f t="shared" si="23"/>
        <v>1327</v>
      </c>
      <c r="AH83" s="198">
        <f t="shared" si="18"/>
        <v>10616</v>
      </c>
      <c r="AI83" s="198">
        <f t="shared" si="18"/>
        <v>0</v>
      </c>
      <c r="AJ83" s="198">
        <f t="shared" si="18"/>
        <v>2064</v>
      </c>
      <c r="AK83" s="199">
        <f t="shared" si="22"/>
        <v>0.24129999999999999</v>
      </c>
      <c r="AL83" s="195" t="str">
        <f t="shared" si="22"/>
        <v>00-PP SBIネオモバイル証券</v>
      </c>
      <c r="AM83" s="195"/>
      <c r="AN83" s="195"/>
      <c r="AO83" s="195"/>
      <c r="AP83" s="200"/>
      <c r="AQ83" s="195"/>
      <c r="AR83" s="200"/>
      <c r="AS83" s="195"/>
      <c r="AT83" s="167"/>
      <c r="AU83" s="167"/>
      <c r="AV83" s="136" t="str">
        <f>VLOOKUP($AC83,デモテーブル[#All],3,FALSE)</f>
        <v>1株式・投信等</v>
      </c>
      <c r="AW83" s="136" t="str">
        <f>VLOOKUP($AC83,デモテーブル[#All],4,FALSE)</f>
        <v>1株式</v>
      </c>
      <c r="AX83" s="136" t="str">
        <f>VLOOKUP($AC83,デモテーブル[#All],5,FALSE)</f>
        <v>情報・通信</v>
      </c>
      <c r="AY83" s="136" t="str">
        <f>VLOOKUP($AC83,デモテーブル[#All],6,FALSE)</f>
        <v>情報・通信</v>
      </c>
      <c r="AZ83" s="136" t="str">
        <f>VLOOKUP($AC83,デモテーブル[#All],7,FALSE)</f>
        <v>01 日本円</v>
      </c>
      <c r="BA83" s="136" t="str">
        <f>VLOOKUP($AC83,デモテーブル[#All],12,FALSE)</f>
        <v>リスク・なし</v>
      </c>
      <c r="BB83" s="136" t="str">
        <f>VLOOKUP($AC83,デモテーブル[#All],13,FALSE)</f>
        <v>リスク・有</v>
      </c>
      <c r="BC83" s="207">
        <f>VLOOKUP($AC83,デモテーブル[#All],14,FALSE)</f>
        <v>0</v>
      </c>
      <c r="BD83" s="207">
        <f>VLOOKUP($AC83,デモテーブル[#All],15,FALSE)</f>
        <v>1</v>
      </c>
      <c r="BE83" s="136">
        <f t="shared" si="20"/>
        <v>0</v>
      </c>
      <c r="BF83" s="136">
        <f t="shared" si="21"/>
        <v>10616</v>
      </c>
    </row>
    <row r="84" spans="2:58">
      <c r="B84" s="17">
        <v>44713</v>
      </c>
      <c r="C84" s="69">
        <v>83</v>
      </c>
      <c r="D84" s="154" t="str">
        <f t="shared" si="13"/>
        <v>00-PP</v>
      </c>
      <c r="E84" s="193" t="str">
        <f t="shared" si="14"/>
        <v>SBIネオモバイル証券</v>
      </c>
      <c r="F84" s="195"/>
      <c r="G84" s="1" t="s">
        <v>183</v>
      </c>
      <c r="H84" s="194" t="s">
        <v>79</v>
      </c>
      <c r="I84" s="194">
        <v>19</v>
      </c>
      <c r="J84" s="194">
        <v>767</v>
      </c>
      <c r="K84" s="194">
        <v>1470</v>
      </c>
      <c r="L84" s="194" t="s">
        <v>663</v>
      </c>
      <c r="M84" s="194" t="s">
        <v>566</v>
      </c>
      <c r="N84" s="194" t="s">
        <v>664</v>
      </c>
      <c r="O84" s="10">
        <v>0.91659999999999997</v>
      </c>
      <c r="P84" s="194" t="s">
        <v>554</v>
      </c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85" t="s">
        <v>563</v>
      </c>
      <c r="AB84" s="195"/>
      <c r="AC84" s="196" t="str">
        <f t="shared" si="10"/>
        <v>4326</v>
      </c>
      <c r="AD84" s="195" t="str">
        <f>VLOOKUP($AC84,デモテーブル[#All],2,FALSE)</f>
        <v>インテージホールディングス</v>
      </c>
      <c r="AE84" s="197">
        <f t="shared" si="23"/>
        <v>19</v>
      </c>
      <c r="AF84" s="195">
        <f t="shared" si="23"/>
        <v>767</v>
      </c>
      <c r="AG84" s="195">
        <f t="shared" si="23"/>
        <v>1470</v>
      </c>
      <c r="AH84" s="198">
        <f t="shared" si="18"/>
        <v>27930</v>
      </c>
      <c r="AI84" s="198">
        <f t="shared" si="18"/>
        <v>0</v>
      </c>
      <c r="AJ84" s="198">
        <f t="shared" si="18"/>
        <v>13357</v>
      </c>
      <c r="AK84" s="199">
        <f t="shared" si="22"/>
        <v>0.91659999999999997</v>
      </c>
      <c r="AL84" s="195" t="str">
        <f t="shared" si="22"/>
        <v>00-PP SBIネオモバイル証券</v>
      </c>
      <c r="AM84" s="195"/>
      <c r="AN84" s="195"/>
      <c r="AO84" s="195"/>
      <c r="AP84" s="200"/>
      <c r="AQ84" s="195"/>
      <c r="AR84" s="200"/>
      <c r="AS84" s="195"/>
      <c r="AT84" s="167"/>
      <c r="AU84" s="167"/>
      <c r="AV84" s="136" t="str">
        <f>VLOOKUP($AC84,デモテーブル[#All],3,FALSE)</f>
        <v>1株式・投信等</v>
      </c>
      <c r="AW84" s="136" t="str">
        <f>VLOOKUP($AC84,デモテーブル[#All],4,FALSE)</f>
        <v>1株式</v>
      </c>
      <c r="AX84" s="136" t="str">
        <f>VLOOKUP($AC84,デモテーブル[#All],5,FALSE)</f>
        <v>情報・通信</v>
      </c>
      <c r="AY84" s="136" t="str">
        <f>VLOOKUP($AC84,デモテーブル[#All],6,FALSE)</f>
        <v>情報・通信</v>
      </c>
      <c r="AZ84" s="136" t="str">
        <f>VLOOKUP($AC84,デモテーブル[#All],7,FALSE)</f>
        <v>01 日本円</v>
      </c>
      <c r="BA84" s="136" t="str">
        <f>VLOOKUP($AC84,デモテーブル[#All],12,FALSE)</f>
        <v>リスク・なし</v>
      </c>
      <c r="BB84" s="136" t="str">
        <f>VLOOKUP($AC84,デモテーブル[#All],13,FALSE)</f>
        <v>リスク・有</v>
      </c>
      <c r="BC84" s="207">
        <f>VLOOKUP($AC84,デモテーブル[#All],14,FALSE)</f>
        <v>0</v>
      </c>
      <c r="BD84" s="207">
        <f>VLOOKUP($AC84,デモテーブル[#All],15,FALSE)</f>
        <v>1</v>
      </c>
      <c r="BE84" s="136">
        <f t="shared" si="20"/>
        <v>0</v>
      </c>
      <c r="BF84" s="136">
        <f t="shared" si="21"/>
        <v>27930</v>
      </c>
    </row>
    <row r="85" spans="2:58">
      <c r="B85" s="17">
        <v>44713</v>
      </c>
      <c r="C85" s="69">
        <v>84</v>
      </c>
      <c r="D85" s="154" t="str">
        <f t="shared" si="13"/>
        <v>00-PP</v>
      </c>
      <c r="E85" s="193" t="str">
        <f t="shared" si="14"/>
        <v>SBIネオモバイル証券</v>
      </c>
      <c r="F85" s="195"/>
      <c r="G85" s="1" t="s">
        <v>184</v>
      </c>
      <c r="H85" s="194" t="s">
        <v>80</v>
      </c>
      <c r="I85" s="194">
        <v>9</v>
      </c>
      <c r="J85" s="194">
        <v>1976</v>
      </c>
      <c r="K85" s="194">
        <v>2598</v>
      </c>
      <c r="L85" s="194" t="s">
        <v>665</v>
      </c>
      <c r="M85" s="194" t="s">
        <v>566</v>
      </c>
      <c r="N85" s="194" t="s">
        <v>666</v>
      </c>
      <c r="O85" s="10">
        <v>0.31480000000000002</v>
      </c>
      <c r="P85" s="194" t="s">
        <v>554</v>
      </c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85" t="s">
        <v>563</v>
      </c>
      <c r="AB85" s="195"/>
      <c r="AC85" s="196" t="str">
        <f t="shared" si="10"/>
        <v>4327</v>
      </c>
      <c r="AD85" s="195" t="str">
        <f>VLOOKUP($AC85,デモテーブル[#All],2,FALSE)</f>
        <v>日本エス・エイチ・エル</v>
      </c>
      <c r="AE85" s="197">
        <f t="shared" si="23"/>
        <v>9</v>
      </c>
      <c r="AF85" s="195">
        <f t="shared" si="23"/>
        <v>1976</v>
      </c>
      <c r="AG85" s="195">
        <f t="shared" si="23"/>
        <v>2598</v>
      </c>
      <c r="AH85" s="198">
        <f t="shared" si="18"/>
        <v>23382</v>
      </c>
      <c r="AI85" s="198">
        <f t="shared" si="18"/>
        <v>0</v>
      </c>
      <c r="AJ85" s="198">
        <f t="shared" si="18"/>
        <v>5598</v>
      </c>
      <c r="AK85" s="199">
        <f t="shared" si="22"/>
        <v>0.31480000000000002</v>
      </c>
      <c r="AL85" s="195" t="str">
        <f t="shared" si="22"/>
        <v>00-PP SBIネオモバイル証券</v>
      </c>
      <c r="AM85" s="195"/>
      <c r="AN85" s="195"/>
      <c r="AO85" s="195"/>
      <c r="AP85" s="200"/>
      <c r="AQ85" s="195"/>
      <c r="AR85" s="200"/>
      <c r="AS85" s="195"/>
      <c r="AT85" s="167"/>
      <c r="AU85" s="167"/>
      <c r="AV85" s="136" t="str">
        <f>VLOOKUP($AC85,デモテーブル[#All],3,FALSE)</f>
        <v>1株式・投信等</v>
      </c>
      <c r="AW85" s="136" t="str">
        <f>VLOOKUP($AC85,デモテーブル[#All],4,FALSE)</f>
        <v>1株式</v>
      </c>
      <c r="AX85" s="136" t="str">
        <f>VLOOKUP($AC85,デモテーブル[#All],5,FALSE)</f>
        <v>サービス</v>
      </c>
      <c r="AY85" s="136" t="str">
        <f>VLOOKUP($AC85,デモテーブル[#All],6,FALSE)</f>
        <v>サービス</v>
      </c>
      <c r="AZ85" s="136" t="str">
        <f>VLOOKUP($AC85,デモテーブル[#All],7,FALSE)</f>
        <v>01 日本円</v>
      </c>
      <c r="BA85" s="136" t="str">
        <f>VLOOKUP($AC85,デモテーブル[#All],12,FALSE)</f>
        <v>リスク・なし</v>
      </c>
      <c r="BB85" s="136" t="str">
        <f>VLOOKUP($AC85,デモテーブル[#All],13,FALSE)</f>
        <v>リスク・有</v>
      </c>
      <c r="BC85" s="207">
        <f>VLOOKUP($AC85,デモテーブル[#All],14,FALSE)</f>
        <v>0</v>
      </c>
      <c r="BD85" s="207">
        <f>VLOOKUP($AC85,デモテーブル[#All],15,FALSE)</f>
        <v>1</v>
      </c>
      <c r="BE85" s="136">
        <f t="shared" si="20"/>
        <v>0</v>
      </c>
      <c r="BF85" s="136">
        <f t="shared" si="21"/>
        <v>23382</v>
      </c>
    </row>
    <row r="86" spans="2:58">
      <c r="B86" s="17">
        <v>44713</v>
      </c>
      <c r="C86" s="69">
        <v>85</v>
      </c>
      <c r="D86" s="154" t="str">
        <f t="shared" si="13"/>
        <v>00-PP</v>
      </c>
      <c r="E86" s="193" t="str">
        <f t="shared" si="14"/>
        <v>SBIネオモバイル証券</v>
      </c>
      <c r="F86" s="195"/>
      <c r="G86" s="1" t="s">
        <v>185</v>
      </c>
      <c r="H86" s="194" t="s">
        <v>81</v>
      </c>
      <c r="I86" s="194">
        <v>9</v>
      </c>
      <c r="J86" s="194">
        <v>1382</v>
      </c>
      <c r="K86" s="194">
        <v>2494</v>
      </c>
      <c r="L86" s="194" t="s">
        <v>667</v>
      </c>
      <c r="M86" s="194" t="s">
        <v>566</v>
      </c>
      <c r="N86" s="194" t="s">
        <v>668</v>
      </c>
      <c r="O86" s="10">
        <v>0.80459999999999998</v>
      </c>
      <c r="P86" s="194" t="s">
        <v>554</v>
      </c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85" t="s">
        <v>563</v>
      </c>
      <c r="AB86" s="195"/>
      <c r="AC86" s="196" t="str">
        <f t="shared" si="10"/>
        <v>4732</v>
      </c>
      <c r="AD86" s="195" t="str">
        <f>VLOOKUP($AC86,デモテーブル[#All],2,FALSE)</f>
        <v>ユー・エス・エス</v>
      </c>
      <c r="AE86" s="197">
        <f t="shared" si="23"/>
        <v>9</v>
      </c>
      <c r="AF86" s="195">
        <f t="shared" si="23"/>
        <v>1382</v>
      </c>
      <c r="AG86" s="195">
        <f t="shared" si="23"/>
        <v>2494</v>
      </c>
      <c r="AH86" s="198">
        <f t="shared" si="18"/>
        <v>22446</v>
      </c>
      <c r="AI86" s="198">
        <f t="shared" si="18"/>
        <v>0</v>
      </c>
      <c r="AJ86" s="198">
        <f t="shared" si="18"/>
        <v>10008</v>
      </c>
      <c r="AK86" s="199">
        <f t="shared" si="22"/>
        <v>0.80459999999999998</v>
      </c>
      <c r="AL86" s="195" t="str">
        <f t="shared" si="22"/>
        <v>00-PP SBIネオモバイル証券</v>
      </c>
      <c r="AM86" s="195"/>
      <c r="AN86" s="195"/>
      <c r="AO86" s="195"/>
      <c r="AP86" s="200"/>
      <c r="AQ86" s="195"/>
      <c r="AR86" s="200"/>
      <c r="AS86" s="195"/>
      <c r="AT86" s="167"/>
      <c r="AU86" s="167"/>
      <c r="AV86" s="136" t="str">
        <f>VLOOKUP($AC86,デモテーブル[#All],3,FALSE)</f>
        <v>1株式・投信等</v>
      </c>
      <c r="AW86" s="136" t="str">
        <f>VLOOKUP($AC86,デモテーブル[#All],4,FALSE)</f>
        <v>1株式</v>
      </c>
      <c r="AX86" s="136" t="str">
        <f>VLOOKUP($AC86,デモテーブル[#All],5,FALSE)</f>
        <v>サービス</v>
      </c>
      <c r="AY86" s="136" t="str">
        <f>VLOOKUP($AC86,デモテーブル[#All],6,FALSE)</f>
        <v>サービス</v>
      </c>
      <c r="AZ86" s="136" t="str">
        <f>VLOOKUP($AC86,デモテーブル[#All],7,FALSE)</f>
        <v>01 日本円</v>
      </c>
      <c r="BA86" s="136" t="str">
        <f>VLOOKUP($AC86,デモテーブル[#All],12,FALSE)</f>
        <v>リスク・なし</v>
      </c>
      <c r="BB86" s="136" t="str">
        <f>VLOOKUP($AC86,デモテーブル[#All],13,FALSE)</f>
        <v>リスク・有</v>
      </c>
      <c r="BC86" s="207">
        <f>VLOOKUP($AC86,デモテーブル[#All],14,FALSE)</f>
        <v>0</v>
      </c>
      <c r="BD86" s="207">
        <f>VLOOKUP($AC86,デモテーブル[#All],15,FALSE)</f>
        <v>1</v>
      </c>
      <c r="BE86" s="136">
        <f t="shared" si="20"/>
        <v>0</v>
      </c>
      <c r="BF86" s="136">
        <f t="shared" si="21"/>
        <v>22446</v>
      </c>
    </row>
    <row r="87" spans="2:58">
      <c r="B87" s="17">
        <v>44713</v>
      </c>
      <c r="C87" s="69">
        <v>86</v>
      </c>
      <c r="D87" s="154" t="str">
        <f t="shared" si="13"/>
        <v>00-PP</v>
      </c>
      <c r="E87" s="193" t="str">
        <f t="shared" si="14"/>
        <v>SBIネオモバイル証券</v>
      </c>
      <c r="F87" s="195"/>
      <c r="G87" s="1" t="s">
        <v>186</v>
      </c>
      <c r="H87" s="194" t="s">
        <v>82</v>
      </c>
      <c r="I87" s="194">
        <v>5</v>
      </c>
      <c r="J87" s="194">
        <v>3160</v>
      </c>
      <c r="K87" s="194">
        <v>4907</v>
      </c>
      <c r="L87" s="194" t="s">
        <v>669</v>
      </c>
      <c r="M87" s="194" t="s">
        <v>566</v>
      </c>
      <c r="N87" s="194" t="s">
        <v>670</v>
      </c>
      <c r="O87" s="10">
        <v>0.55279999999999996</v>
      </c>
      <c r="P87" s="194" t="s">
        <v>554</v>
      </c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85" t="s">
        <v>563</v>
      </c>
      <c r="AB87" s="195"/>
      <c r="AC87" s="196" t="str">
        <f t="shared" si="10"/>
        <v>5108</v>
      </c>
      <c r="AD87" s="195" t="str">
        <f>VLOOKUP($AC87,デモテーブル[#All],2,FALSE)</f>
        <v>ブリヂストン</v>
      </c>
      <c r="AE87" s="197">
        <f t="shared" si="23"/>
        <v>5</v>
      </c>
      <c r="AF87" s="195">
        <f t="shared" si="23"/>
        <v>3160</v>
      </c>
      <c r="AG87" s="195">
        <f t="shared" si="23"/>
        <v>4907</v>
      </c>
      <c r="AH87" s="198">
        <f t="shared" si="18"/>
        <v>24535</v>
      </c>
      <c r="AI87" s="198">
        <f t="shared" si="18"/>
        <v>0</v>
      </c>
      <c r="AJ87" s="198">
        <f t="shared" si="18"/>
        <v>8735</v>
      </c>
      <c r="AK87" s="199">
        <f t="shared" si="22"/>
        <v>0.55279999999999996</v>
      </c>
      <c r="AL87" s="195" t="str">
        <f t="shared" si="22"/>
        <v>00-PP SBIネオモバイル証券</v>
      </c>
      <c r="AM87" s="195"/>
      <c r="AN87" s="195"/>
      <c r="AO87" s="195"/>
      <c r="AP87" s="200"/>
      <c r="AQ87" s="195"/>
      <c r="AR87" s="200"/>
      <c r="AS87" s="195"/>
      <c r="AT87" s="167"/>
      <c r="AU87" s="167"/>
      <c r="AV87" s="136" t="str">
        <f>VLOOKUP($AC87,デモテーブル[#All],3,FALSE)</f>
        <v>1株式・投信等</v>
      </c>
      <c r="AW87" s="136" t="str">
        <f>VLOOKUP($AC87,デモテーブル[#All],4,FALSE)</f>
        <v>1株式</v>
      </c>
      <c r="AX87" s="136" t="str">
        <f>VLOOKUP($AC87,デモテーブル[#All],5,FALSE)</f>
        <v>製造業</v>
      </c>
      <c r="AY87" s="136" t="str">
        <f>VLOOKUP($AC87,デモテーブル[#All],6,FALSE)</f>
        <v>製造業・ゴム</v>
      </c>
      <c r="AZ87" s="136" t="str">
        <f>VLOOKUP($AC87,デモテーブル[#All],7,FALSE)</f>
        <v>01 日本円</v>
      </c>
      <c r="BA87" s="136" t="str">
        <f>VLOOKUP($AC87,デモテーブル[#All],12,FALSE)</f>
        <v>リスク・なし</v>
      </c>
      <c r="BB87" s="136" t="str">
        <f>VLOOKUP($AC87,デモテーブル[#All],13,FALSE)</f>
        <v>リスク・有</v>
      </c>
      <c r="BC87" s="207">
        <f>VLOOKUP($AC87,デモテーブル[#All],14,FALSE)</f>
        <v>0</v>
      </c>
      <c r="BD87" s="207">
        <f>VLOOKUP($AC87,デモテーブル[#All],15,FALSE)</f>
        <v>1</v>
      </c>
      <c r="BE87" s="136">
        <f t="shared" si="20"/>
        <v>0</v>
      </c>
      <c r="BF87" s="136">
        <f t="shared" si="21"/>
        <v>24535</v>
      </c>
    </row>
    <row r="88" spans="2:58">
      <c r="B88" s="17">
        <v>44713</v>
      </c>
      <c r="C88" s="69">
        <v>87</v>
      </c>
      <c r="D88" s="154" t="str">
        <f t="shared" si="13"/>
        <v>00-PP</v>
      </c>
      <c r="E88" s="193" t="str">
        <f t="shared" si="14"/>
        <v>SBIネオモバイル証券</v>
      </c>
      <c r="F88" s="195"/>
      <c r="G88" s="1" t="s">
        <v>187</v>
      </c>
      <c r="H88" s="194" t="s">
        <v>83</v>
      </c>
      <c r="I88" s="194">
        <v>6</v>
      </c>
      <c r="J88" s="194">
        <v>1625</v>
      </c>
      <c r="K88" s="194">
        <v>2877</v>
      </c>
      <c r="L88" s="194" t="s">
        <v>671</v>
      </c>
      <c r="M88" s="194" t="s">
        <v>566</v>
      </c>
      <c r="N88" s="194" t="s">
        <v>672</v>
      </c>
      <c r="O88" s="10">
        <v>0.77049999999999996</v>
      </c>
      <c r="P88" s="194" t="s">
        <v>554</v>
      </c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85" t="s">
        <v>563</v>
      </c>
      <c r="AB88" s="195"/>
      <c r="AC88" s="196" t="str">
        <f t="shared" si="10"/>
        <v>6087</v>
      </c>
      <c r="AD88" s="195" t="str">
        <f>VLOOKUP($AC88,デモテーブル[#All],2,FALSE)</f>
        <v>アビスト</v>
      </c>
      <c r="AE88" s="197">
        <f t="shared" si="23"/>
        <v>6</v>
      </c>
      <c r="AF88" s="195">
        <f t="shared" si="23"/>
        <v>1625</v>
      </c>
      <c r="AG88" s="195">
        <f t="shared" si="23"/>
        <v>2877</v>
      </c>
      <c r="AH88" s="198">
        <f t="shared" si="18"/>
        <v>17262</v>
      </c>
      <c r="AI88" s="198">
        <f t="shared" si="18"/>
        <v>0</v>
      </c>
      <c r="AJ88" s="198">
        <f t="shared" si="18"/>
        <v>7512</v>
      </c>
      <c r="AK88" s="199">
        <f t="shared" si="22"/>
        <v>0.77049999999999996</v>
      </c>
      <c r="AL88" s="195" t="str">
        <f t="shared" si="22"/>
        <v>00-PP SBIネオモバイル証券</v>
      </c>
      <c r="AM88" s="195"/>
      <c r="AN88" s="195"/>
      <c r="AO88" s="195"/>
      <c r="AP88" s="200"/>
      <c r="AQ88" s="195"/>
      <c r="AR88" s="200"/>
      <c r="AS88" s="195"/>
      <c r="AT88" s="167"/>
      <c r="AU88" s="167"/>
      <c r="AV88" s="136" t="str">
        <f>VLOOKUP($AC88,デモテーブル[#All],3,FALSE)</f>
        <v>1株式・投信等</v>
      </c>
      <c r="AW88" s="136" t="str">
        <f>VLOOKUP($AC88,デモテーブル[#All],4,FALSE)</f>
        <v>1株式</v>
      </c>
      <c r="AX88" s="136" t="str">
        <f>VLOOKUP($AC88,デモテーブル[#All],5,FALSE)</f>
        <v>サービス</v>
      </c>
      <c r="AY88" s="136" t="str">
        <f>VLOOKUP($AC88,デモテーブル[#All],6,FALSE)</f>
        <v>サービス</v>
      </c>
      <c r="AZ88" s="136" t="str">
        <f>VLOOKUP($AC88,デモテーブル[#All],7,FALSE)</f>
        <v>01 日本円</v>
      </c>
      <c r="BA88" s="136" t="str">
        <f>VLOOKUP($AC88,デモテーブル[#All],12,FALSE)</f>
        <v>リスク・なし</v>
      </c>
      <c r="BB88" s="136" t="str">
        <f>VLOOKUP($AC88,デモテーブル[#All],13,FALSE)</f>
        <v>リスク・有</v>
      </c>
      <c r="BC88" s="207">
        <f>VLOOKUP($AC88,デモテーブル[#All],14,FALSE)</f>
        <v>0</v>
      </c>
      <c r="BD88" s="207">
        <f>VLOOKUP($AC88,デモテーブル[#All],15,FALSE)</f>
        <v>1</v>
      </c>
      <c r="BE88" s="136">
        <f t="shared" si="20"/>
        <v>0</v>
      </c>
      <c r="BF88" s="136">
        <f t="shared" si="21"/>
        <v>17262</v>
      </c>
    </row>
    <row r="89" spans="2:58">
      <c r="B89" s="17">
        <v>44713</v>
      </c>
      <c r="C89" s="69">
        <v>88</v>
      </c>
      <c r="D89" s="154" t="str">
        <f t="shared" si="13"/>
        <v>00-PP</v>
      </c>
      <c r="E89" s="193" t="str">
        <f t="shared" si="14"/>
        <v>SBIネオモバイル証券</v>
      </c>
      <c r="F89" s="195"/>
      <c r="G89" s="1" t="s">
        <v>188</v>
      </c>
      <c r="H89" s="194" t="s">
        <v>84</v>
      </c>
      <c r="I89" s="194">
        <v>13</v>
      </c>
      <c r="J89" s="194">
        <v>776</v>
      </c>
      <c r="K89" s="194">
        <v>1013</v>
      </c>
      <c r="L89" s="194" t="s">
        <v>673</v>
      </c>
      <c r="M89" s="194" t="s">
        <v>566</v>
      </c>
      <c r="N89" s="194" t="s">
        <v>674</v>
      </c>
      <c r="O89" s="10">
        <v>0.3054</v>
      </c>
      <c r="P89" s="194" t="s">
        <v>554</v>
      </c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85" t="s">
        <v>563</v>
      </c>
      <c r="AB89" s="195"/>
      <c r="AC89" s="196" t="str">
        <f t="shared" si="10"/>
        <v>6113</v>
      </c>
      <c r="AD89" s="195" t="str">
        <f>VLOOKUP($AC89,デモテーブル[#All],2,FALSE)</f>
        <v>アマダ</v>
      </c>
      <c r="AE89" s="197">
        <f t="shared" si="23"/>
        <v>13</v>
      </c>
      <c r="AF89" s="195">
        <f t="shared" si="23"/>
        <v>776</v>
      </c>
      <c r="AG89" s="195">
        <f t="shared" si="23"/>
        <v>1013</v>
      </c>
      <c r="AH89" s="198">
        <f t="shared" si="18"/>
        <v>13169</v>
      </c>
      <c r="AI89" s="198">
        <f t="shared" si="18"/>
        <v>0</v>
      </c>
      <c r="AJ89" s="198">
        <f t="shared" si="18"/>
        <v>3081</v>
      </c>
      <c r="AK89" s="199">
        <f t="shared" si="22"/>
        <v>0.3054</v>
      </c>
      <c r="AL89" s="195" t="str">
        <f t="shared" si="22"/>
        <v>00-PP SBIネオモバイル証券</v>
      </c>
      <c r="AM89" s="195"/>
      <c r="AN89" s="195"/>
      <c r="AO89" s="195"/>
      <c r="AP89" s="200"/>
      <c r="AQ89" s="195"/>
      <c r="AR89" s="200"/>
      <c r="AS89" s="195"/>
      <c r="AT89" s="167"/>
      <c r="AU89" s="167"/>
      <c r="AV89" s="136" t="str">
        <f>VLOOKUP($AC89,デモテーブル[#All],3,FALSE)</f>
        <v>1株式・投信等</v>
      </c>
      <c r="AW89" s="136" t="str">
        <f>VLOOKUP($AC89,デモテーブル[#All],4,FALSE)</f>
        <v>1株式</v>
      </c>
      <c r="AX89" s="136" t="str">
        <f>VLOOKUP($AC89,デモテーブル[#All],5,FALSE)</f>
        <v>製造業</v>
      </c>
      <c r="AY89" s="136" t="str">
        <f>VLOOKUP($AC89,デモテーブル[#All],6,FALSE)</f>
        <v>製造業・機械</v>
      </c>
      <c r="AZ89" s="136" t="str">
        <f>VLOOKUP($AC89,デモテーブル[#All],7,FALSE)</f>
        <v>01 日本円</v>
      </c>
      <c r="BA89" s="136" t="str">
        <f>VLOOKUP($AC89,デモテーブル[#All],12,FALSE)</f>
        <v>リスク・なし</v>
      </c>
      <c r="BB89" s="136" t="str">
        <f>VLOOKUP($AC89,デモテーブル[#All],13,FALSE)</f>
        <v>リスク・有</v>
      </c>
      <c r="BC89" s="207">
        <f>VLOOKUP($AC89,デモテーブル[#All],14,FALSE)</f>
        <v>0</v>
      </c>
      <c r="BD89" s="207">
        <f>VLOOKUP($AC89,デモテーブル[#All],15,FALSE)</f>
        <v>1</v>
      </c>
      <c r="BE89" s="136">
        <f t="shared" si="20"/>
        <v>0</v>
      </c>
      <c r="BF89" s="136">
        <f t="shared" si="21"/>
        <v>13169</v>
      </c>
    </row>
    <row r="90" spans="2:58">
      <c r="B90" s="17">
        <v>44713</v>
      </c>
      <c r="C90" s="69">
        <v>89</v>
      </c>
      <c r="D90" s="154" t="str">
        <f t="shared" si="13"/>
        <v>00-PP</v>
      </c>
      <c r="E90" s="193" t="str">
        <f t="shared" si="14"/>
        <v>SBIネオモバイル証券</v>
      </c>
      <c r="F90" s="195"/>
      <c r="G90" s="1" t="s">
        <v>189</v>
      </c>
      <c r="H90" s="194" t="s">
        <v>85</v>
      </c>
      <c r="I90" s="194">
        <v>5</v>
      </c>
      <c r="J90" s="194">
        <v>1715</v>
      </c>
      <c r="K90" s="194">
        <v>3211</v>
      </c>
      <c r="L90" s="194" t="s">
        <v>675</v>
      </c>
      <c r="M90" s="194" t="s">
        <v>566</v>
      </c>
      <c r="N90" s="194" t="s">
        <v>676</v>
      </c>
      <c r="O90" s="10">
        <v>0.87229999999999996</v>
      </c>
      <c r="P90" s="194" t="s">
        <v>554</v>
      </c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85" t="s">
        <v>563</v>
      </c>
      <c r="AB90" s="195"/>
      <c r="AC90" s="196" t="str">
        <f t="shared" si="10"/>
        <v>6301</v>
      </c>
      <c r="AD90" s="195" t="str">
        <f>VLOOKUP($AC90,デモテーブル[#All],2,FALSE)</f>
        <v>小松製作所</v>
      </c>
      <c r="AE90" s="197">
        <f t="shared" si="23"/>
        <v>5</v>
      </c>
      <c r="AF90" s="195">
        <f t="shared" si="23"/>
        <v>1715</v>
      </c>
      <c r="AG90" s="195">
        <f t="shared" si="23"/>
        <v>3211</v>
      </c>
      <c r="AH90" s="198">
        <f t="shared" si="18"/>
        <v>16055</v>
      </c>
      <c r="AI90" s="198">
        <f t="shared" si="18"/>
        <v>0</v>
      </c>
      <c r="AJ90" s="198">
        <f t="shared" si="18"/>
        <v>7480</v>
      </c>
      <c r="AK90" s="199">
        <f t="shared" si="22"/>
        <v>0.87229999999999996</v>
      </c>
      <c r="AL90" s="195" t="str">
        <f t="shared" si="22"/>
        <v>00-PP SBIネオモバイル証券</v>
      </c>
      <c r="AM90" s="195"/>
      <c r="AN90" s="195"/>
      <c r="AO90" s="195"/>
      <c r="AP90" s="200"/>
      <c r="AQ90" s="195"/>
      <c r="AR90" s="200"/>
      <c r="AS90" s="195"/>
      <c r="AT90" s="167"/>
      <c r="AU90" s="167"/>
      <c r="AV90" s="136" t="str">
        <f>VLOOKUP($AC90,デモテーブル[#All],3,FALSE)</f>
        <v>1株式・投信等</v>
      </c>
      <c r="AW90" s="136" t="str">
        <f>VLOOKUP($AC90,デモテーブル[#All],4,FALSE)</f>
        <v>1株式</v>
      </c>
      <c r="AX90" s="136" t="str">
        <f>VLOOKUP($AC90,デモテーブル[#All],5,FALSE)</f>
        <v>製造業</v>
      </c>
      <c r="AY90" s="136" t="str">
        <f>VLOOKUP($AC90,デモテーブル[#All],6,FALSE)</f>
        <v>製造業・機械</v>
      </c>
      <c r="AZ90" s="136" t="str">
        <f>VLOOKUP($AC90,デモテーブル[#All],7,FALSE)</f>
        <v>01 日本円</v>
      </c>
      <c r="BA90" s="136" t="str">
        <f>VLOOKUP($AC90,デモテーブル[#All],12,FALSE)</f>
        <v>リスク・なし</v>
      </c>
      <c r="BB90" s="136" t="str">
        <f>VLOOKUP($AC90,デモテーブル[#All],13,FALSE)</f>
        <v>リスク・有</v>
      </c>
      <c r="BC90" s="207">
        <f>VLOOKUP($AC90,デモテーブル[#All],14,FALSE)</f>
        <v>0</v>
      </c>
      <c r="BD90" s="207">
        <f>VLOOKUP($AC90,デモテーブル[#All],15,FALSE)</f>
        <v>1</v>
      </c>
      <c r="BE90" s="136">
        <f t="shared" si="20"/>
        <v>0</v>
      </c>
      <c r="BF90" s="136">
        <f t="shared" si="21"/>
        <v>16055</v>
      </c>
    </row>
    <row r="91" spans="2:58">
      <c r="B91" s="17">
        <v>44713</v>
      </c>
      <c r="C91" s="69">
        <v>90</v>
      </c>
      <c r="D91" s="154" t="str">
        <f t="shared" si="13"/>
        <v>00-PP</v>
      </c>
      <c r="E91" s="193" t="str">
        <f t="shared" si="14"/>
        <v>SBIネオモバイル証券</v>
      </c>
      <c r="F91" s="195"/>
      <c r="G91" s="1" t="s">
        <v>190</v>
      </c>
      <c r="H91" s="194" t="s">
        <v>86</v>
      </c>
      <c r="I91" s="194">
        <v>8</v>
      </c>
      <c r="J91" s="194">
        <v>883</v>
      </c>
      <c r="K91" s="194">
        <v>851</v>
      </c>
      <c r="L91" s="194" t="s">
        <v>677</v>
      </c>
      <c r="M91" s="194" t="s">
        <v>566</v>
      </c>
      <c r="N91" s="194" t="s">
        <v>678</v>
      </c>
      <c r="O91" s="10">
        <v>-3.6200000000000003E-2</v>
      </c>
      <c r="P91" s="194" t="s">
        <v>554</v>
      </c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85" t="s">
        <v>563</v>
      </c>
      <c r="AB91" s="195"/>
      <c r="AC91" s="196" t="str">
        <f t="shared" si="10"/>
        <v>7820</v>
      </c>
      <c r="AD91" s="195" t="str">
        <f>VLOOKUP($AC91,デモテーブル[#All],2,FALSE)</f>
        <v>ニホンフラッシュ</v>
      </c>
      <c r="AE91" s="197">
        <f t="shared" si="23"/>
        <v>8</v>
      </c>
      <c r="AF91" s="195">
        <f t="shared" si="23"/>
        <v>883</v>
      </c>
      <c r="AG91" s="195">
        <f t="shared" si="23"/>
        <v>851</v>
      </c>
      <c r="AH91" s="198">
        <f t="shared" si="18"/>
        <v>6808</v>
      </c>
      <c r="AI91" s="198">
        <f t="shared" si="18"/>
        <v>0</v>
      </c>
      <c r="AJ91" s="198">
        <f t="shared" si="18"/>
        <v>-256</v>
      </c>
      <c r="AK91" s="199">
        <f t="shared" si="22"/>
        <v>-3.6200000000000003E-2</v>
      </c>
      <c r="AL91" s="195" t="str">
        <f t="shared" si="22"/>
        <v>00-PP SBIネオモバイル証券</v>
      </c>
      <c r="AM91" s="195"/>
      <c r="AN91" s="195"/>
      <c r="AO91" s="195"/>
      <c r="AP91" s="200"/>
      <c r="AQ91" s="195"/>
      <c r="AR91" s="200"/>
      <c r="AS91" s="195"/>
      <c r="AT91" s="167"/>
      <c r="AU91" s="167"/>
      <c r="AV91" s="136" t="str">
        <f>VLOOKUP($AC91,デモテーブル[#All],3,FALSE)</f>
        <v>1株式・投信等</v>
      </c>
      <c r="AW91" s="136" t="str">
        <f>VLOOKUP($AC91,デモテーブル[#All],4,FALSE)</f>
        <v>1株式</v>
      </c>
      <c r="AX91" s="136" t="str">
        <f>VLOOKUP($AC91,デモテーブル[#All],5,FALSE)</f>
        <v>製造業</v>
      </c>
      <c r="AY91" s="136" t="str">
        <f>VLOOKUP($AC91,デモテーブル[#All],6,FALSE)</f>
        <v>製造業・その他製品</v>
      </c>
      <c r="AZ91" s="136" t="str">
        <f>VLOOKUP($AC91,デモテーブル[#All],7,FALSE)</f>
        <v>01 日本円</v>
      </c>
      <c r="BA91" s="136" t="str">
        <f>VLOOKUP($AC91,デモテーブル[#All],12,FALSE)</f>
        <v>リスク・なし</v>
      </c>
      <c r="BB91" s="136" t="str">
        <f>VLOOKUP($AC91,デモテーブル[#All],13,FALSE)</f>
        <v>リスク・有</v>
      </c>
      <c r="BC91" s="207">
        <f>VLOOKUP($AC91,デモテーブル[#All],14,FALSE)</f>
        <v>0</v>
      </c>
      <c r="BD91" s="207">
        <f>VLOOKUP($AC91,デモテーブル[#All],15,FALSE)</f>
        <v>1</v>
      </c>
      <c r="BE91" s="136">
        <f t="shared" si="20"/>
        <v>0</v>
      </c>
      <c r="BF91" s="136">
        <f t="shared" si="21"/>
        <v>6808</v>
      </c>
    </row>
    <row r="92" spans="2:58">
      <c r="B92" s="17">
        <v>44713</v>
      </c>
      <c r="C92" s="69">
        <v>91</v>
      </c>
      <c r="D92" s="154" t="str">
        <f t="shared" si="13"/>
        <v>00-PP</v>
      </c>
      <c r="E92" s="193" t="str">
        <f t="shared" si="14"/>
        <v>SBIネオモバイル証券</v>
      </c>
      <c r="F92" s="195"/>
      <c r="G92" s="1" t="s">
        <v>191</v>
      </c>
      <c r="H92" s="194" t="s">
        <v>87</v>
      </c>
      <c r="I92" s="194">
        <v>7</v>
      </c>
      <c r="J92" s="194">
        <v>1872</v>
      </c>
      <c r="K92" s="194">
        <v>2614</v>
      </c>
      <c r="L92" s="194" t="s">
        <v>679</v>
      </c>
      <c r="M92" s="194" t="s">
        <v>566</v>
      </c>
      <c r="N92" s="194" t="s">
        <v>680</v>
      </c>
      <c r="O92" s="10">
        <v>0.39639999999999997</v>
      </c>
      <c r="P92" s="194" t="s">
        <v>554</v>
      </c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85" t="s">
        <v>563</v>
      </c>
      <c r="AB92" s="195"/>
      <c r="AC92" s="196" t="str">
        <f t="shared" si="10"/>
        <v>7995</v>
      </c>
      <c r="AD92" s="195" t="str">
        <f>VLOOKUP($AC92,デモテーブル[#All],2,FALSE)</f>
        <v>バルカー</v>
      </c>
      <c r="AE92" s="197">
        <f t="shared" si="23"/>
        <v>7</v>
      </c>
      <c r="AF92" s="195">
        <f t="shared" si="23"/>
        <v>1872</v>
      </c>
      <c r="AG92" s="195">
        <f t="shared" si="23"/>
        <v>2614</v>
      </c>
      <c r="AH92" s="198">
        <f t="shared" si="18"/>
        <v>18298</v>
      </c>
      <c r="AI92" s="198">
        <f t="shared" si="18"/>
        <v>0</v>
      </c>
      <c r="AJ92" s="198">
        <f t="shared" si="18"/>
        <v>5194</v>
      </c>
      <c r="AK92" s="199">
        <f t="shared" si="22"/>
        <v>0.39639999999999997</v>
      </c>
      <c r="AL92" s="195" t="str">
        <f t="shared" si="22"/>
        <v>00-PP SBIネオモバイル証券</v>
      </c>
      <c r="AM92" s="195"/>
      <c r="AN92" s="195"/>
      <c r="AO92" s="195"/>
      <c r="AP92" s="200"/>
      <c r="AQ92" s="195"/>
      <c r="AR92" s="200"/>
      <c r="AS92" s="195"/>
      <c r="AT92" s="167"/>
      <c r="AU92" s="167"/>
      <c r="AV92" s="136" t="str">
        <f>VLOOKUP($AC92,デモテーブル[#All],3,FALSE)</f>
        <v>1株式・投信等</v>
      </c>
      <c r="AW92" s="136" t="str">
        <f>VLOOKUP($AC92,デモテーブル[#All],4,FALSE)</f>
        <v>1株式</v>
      </c>
      <c r="AX92" s="136" t="str">
        <f>VLOOKUP($AC92,デモテーブル[#All],5,FALSE)</f>
        <v>化学</v>
      </c>
      <c r="AY92" s="136" t="str">
        <f>VLOOKUP($AC92,デモテーブル[#All],6,FALSE)</f>
        <v>化学</v>
      </c>
      <c r="AZ92" s="136" t="str">
        <f>VLOOKUP($AC92,デモテーブル[#All],7,FALSE)</f>
        <v>01 日本円</v>
      </c>
      <c r="BA92" s="136" t="str">
        <f>VLOOKUP($AC92,デモテーブル[#All],12,FALSE)</f>
        <v>リスク・なし</v>
      </c>
      <c r="BB92" s="136" t="str">
        <f>VLOOKUP($AC92,デモテーブル[#All],13,FALSE)</f>
        <v>リスク・有</v>
      </c>
      <c r="BC92" s="207">
        <f>VLOOKUP($AC92,デモテーブル[#All],14,FALSE)</f>
        <v>0</v>
      </c>
      <c r="BD92" s="207">
        <f>VLOOKUP($AC92,デモテーブル[#All],15,FALSE)</f>
        <v>1</v>
      </c>
      <c r="BE92" s="136">
        <f t="shared" si="20"/>
        <v>0</v>
      </c>
      <c r="BF92" s="136">
        <f t="shared" si="21"/>
        <v>18298</v>
      </c>
    </row>
    <row r="93" spans="2:58">
      <c r="B93" s="17">
        <v>44713</v>
      </c>
      <c r="C93" s="69">
        <v>92</v>
      </c>
      <c r="D93" s="154" t="str">
        <f t="shared" si="13"/>
        <v>00-PP</v>
      </c>
      <c r="E93" s="193" t="str">
        <f t="shared" si="14"/>
        <v>楽天証券</v>
      </c>
      <c r="F93" s="195"/>
      <c r="G93" s="1" t="s">
        <v>157</v>
      </c>
      <c r="H93" s="194" t="s">
        <v>5</v>
      </c>
      <c r="I93" s="194">
        <v>1</v>
      </c>
      <c r="J93" s="194">
        <v>5900</v>
      </c>
      <c r="K93" s="194">
        <v>7224</v>
      </c>
      <c r="L93" s="194" t="s">
        <v>681</v>
      </c>
      <c r="M93" s="194" t="s">
        <v>566</v>
      </c>
      <c r="N93" s="194" t="s">
        <v>682</v>
      </c>
      <c r="O93" s="10">
        <v>0.22439999999999999</v>
      </c>
      <c r="P93" s="194" t="s">
        <v>550</v>
      </c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85" t="s">
        <v>563</v>
      </c>
      <c r="AB93" s="195"/>
      <c r="AC93" s="196" t="str">
        <f t="shared" si="10"/>
        <v>1540</v>
      </c>
      <c r="AD93" s="195" t="str">
        <f>VLOOKUP($AC93,デモテーブル[#All],2,FALSE)</f>
        <v>純金上場信託</v>
      </c>
      <c r="AE93" s="197">
        <f t="shared" si="23"/>
        <v>1</v>
      </c>
      <c r="AF93" s="195">
        <f t="shared" si="23"/>
        <v>5900</v>
      </c>
      <c r="AG93" s="195">
        <f t="shared" si="23"/>
        <v>7224</v>
      </c>
      <c r="AH93" s="198">
        <f t="shared" si="18"/>
        <v>7224</v>
      </c>
      <c r="AI93" s="198">
        <f t="shared" si="18"/>
        <v>0</v>
      </c>
      <c r="AJ93" s="198">
        <f t="shared" si="18"/>
        <v>1324</v>
      </c>
      <c r="AK93" s="199">
        <f t="shared" si="22"/>
        <v>0.22439999999999999</v>
      </c>
      <c r="AL93" s="195" t="str">
        <f t="shared" si="22"/>
        <v>00-PP 楽天証券</v>
      </c>
      <c r="AM93" s="195"/>
      <c r="AN93" s="195"/>
      <c r="AO93" s="195"/>
      <c r="AP93" s="200"/>
      <c r="AQ93" s="195"/>
      <c r="AR93" s="200"/>
      <c r="AS93" s="195"/>
      <c r="AT93" s="167"/>
      <c r="AU93" s="167"/>
      <c r="AV93" s="136" t="str">
        <f>VLOOKUP($AC93,デモテーブル[#All],3,FALSE)</f>
        <v>3貴金属･ｺﾓ・仮通</v>
      </c>
      <c r="AW93" s="136" t="str">
        <f>VLOOKUP($AC93,デモテーブル[#All],4,FALSE)</f>
        <v>3貴金属</v>
      </c>
      <c r="AX93" s="136" t="str">
        <f>VLOOKUP($AC93,デモテーブル[#All],5,FALSE)</f>
        <v>ゴールド</v>
      </c>
      <c r="AY93" s="136" t="str">
        <f>VLOOKUP($AC93,デモテーブル[#All],6,FALSE)</f>
        <v>国内・ゴールド</v>
      </c>
      <c r="AZ93" s="136" t="str">
        <f>VLOOKUP($AC93,デモテーブル[#All],7,FALSE)</f>
        <v>01 日本円</v>
      </c>
      <c r="BA93" s="136" t="str">
        <f>VLOOKUP($AC93,デモテーブル[#All],12,FALSE)</f>
        <v>リスク・なし</v>
      </c>
      <c r="BB93" s="136" t="str">
        <f>VLOOKUP($AC93,デモテーブル[#All],13,FALSE)</f>
        <v>リスク・なし</v>
      </c>
      <c r="BC93" s="207">
        <f>VLOOKUP($AC93,デモテーブル[#All],14,FALSE)</f>
        <v>0</v>
      </c>
      <c r="BD93" s="207">
        <f>VLOOKUP($AC93,デモテーブル[#All],15,FALSE)</f>
        <v>0</v>
      </c>
      <c r="BE93" s="136">
        <f t="shared" si="20"/>
        <v>0</v>
      </c>
      <c r="BF93" s="136">
        <f t="shared" si="21"/>
        <v>0</v>
      </c>
    </row>
    <row r="94" spans="2:58">
      <c r="B94" s="17">
        <v>44713</v>
      </c>
      <c r="C94" s="69">
        <v>93</v>
      </c>
      <c r="D94" s="154" t="str">
        <f t="shared" si="13"/>
        <v>00-PP</v>
      </c>
      <c r="E94" s="193" t="str">
        <f t="shared" si="14"/>
        <v>楽天証券</v>
      </c>
      <c r="F94" s="195"/>
      <c r="G94" s="1" t="s">
        <v>157</v>
      </c>
      <c r="H94" s="194" t="s">
        <v>5</v>
      </c>
      <c r="I94" s="194">
        <v>20</v>
      </c>
      <c r="J94" s="194">
        <v>5954</v>
      </c>
      <c r="K94" s="194">
        <v>7224</v>
      </c>
      <c r="L94" s="194" t="s">
        <v>683</v>
      </c>
      <c r="M94" s="194" t="s">
        <v>566</v>
      </c>
      <c r="N94" s="194" t="s">
        <v>684</v>
      </c>
      <c r="O94" s="10">
        <v>0.21329999999999999</v>
      </c>
      <c r="P94" s="194" t="s">
        <v>550</v>
      </c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85" t="s">
        <v>563</v>
      </c>
      <c r="AB94" s="195"/>
      <c r="AC94" s="196" t="str">
        <f t="shared" si="10"/>
        <v>1540</v>
      </c>
      <c r="AD94" s="195" t="str">
        <f>VLOOKUP($AC94,デモテーブル[#All],2,FALSE)</f>
        <v>純金上場信託</v>
      </c>
      <c r="AE94" s="197">
        <f t="shared" si="23"/>
        <v>20</v>
      </c>
      <c r="AF94" s="195">
        <f t="shared" si="23"/>
        <v>5954</v>
      </c>
      <c r="AG94" s="195">
        <f t="shared" si="23"/>
        <v>7224</v>
      </c>
      <c r="AH94" s="198">
        <f t="shared" si="18"/>
        <v>144480</v>
      </c>
      <c r="AI94" s="198">
        <f t="shared" si="18"/>
        <v>0</v>
      </c>
      <c r="AJ94" s="198">
        <f t="shared" si="18"/>
        <v>25400</v>
      </c>
      <c r="AK94" s="199">
        <f t="shared" si="22"/>
        <v>0.21329999999999999</v>
      </c>
      <c r="AL94" s="195" t="str">
        <f t="shared" si="22"/>
        <v>00-PP 楽天証券</v>
      </c>
      <c r="AM94" s="195"/>
      <c r="AN94" s="195"/>
      <c r="AO94" s="195"/>
      <c r="AP94" s="200"/>
      <c r="AQ94" s="195"/>
      <c r="AR94" s="200"/>
      <c r="AS94" s="195"/>
      <c r="AT94" s="167"/>
      <c r="AU94" s="167"/>
      <c r="AV94" s="136" t="str">
        <f>VLOOKUP($AC94,デモテーブル[#All],3,FALSE)</f>
        <v>3貴金属･ｺﾓ・仮通</v>
      </c>
      <c r="AW94" s="136" t="str">
        <f>VLOOKUP($AC94,デモテーブル[#All],4,FALSE)</f>
        <v>3貴金属</v>
      </c>
      <c r="AX94" s="136" t="str">
        <f>VLOOKUP($AC94,デモテーブル[#All],5,FALSE)</f>
        <v>ゴールド</v>
      </c>
      <c r="AY94" s="136" t="str">
        <f>VLOOKUP($AC94,デモテーブル[#All],6,FALSE)</f>
        <v>国内・ゴールド</v>
      </c>
      <c r="AZ94" s="136" t="str">
        <f>VLOOKUP($AC94,デモテーブル[#All],7,FALSE)</f>
        <v>01 日本円</v>
      </c>
      <c r="BA94" s="136" t="str">
        <f>VLOOKUP($AC94,デモテーブル[#All],12,FALSE)</f>
        <v>リスク・なし</v>
      </c>
      <c r="BB94" s="136" t="str">
        <f>VLOOKUP($AC94,デモテーブル[#All],13,FALSE)</f>
        <v>リスク・なし</v>
      </c>
      <c r="BC94" s="207">
        <f>VLOOKUP($AC94,デモテーブル[#All],14,FALSE)</f>
        <v>0</v>
      </c>
      <c r="BD94" s="207">
        <f>VLOOKUP($AC94,デモテーブル[#All],15,FALSE)</f>
        <v>0</v>
      </c>
      <c r="BE94" s="136">
        <f t="shared" si="20"/>
        <v>0</v>
      </c>
      <c r="BF94" s="136">
        <f t="shared" si="21"/>
        <v>0</v>
      </c>
    </row>
    <row r="95" spans="2:58">
      <c r="B95" s="17">
        <v>44713</v>
      </c>
      <c r="C95" s="69">
        <v>94</v>
      </c>
      <c r="D95" s="154" t="str">
        <f t="shared" si="13"/>
        <v>00-PP</v>
      </c>
      <c r="E95" s="193" t="str">
        <f t="shared" si="14"/>
        <v>楽天証券</v>
      </c>
      <c r="F95" s="195"/>
      <c r="G95" s="1" t="s">
        <v>158</v>
      </c>
      <c r="H95" s="194" t="s">
        <v>6</v>
      </c>
      <c r="I95" s="194">
        <v>6</v>
      </c>
      <c r="J95" s="194">
        <v>3270</v>
      </c>
      <c r="K95" s="194">
        <v>3665</v>
      </c>
      <c r="L95" s="194" t="s">
        <v>685</v>
      </c>
      <c r="M95" s="194" t="s">
        <v>566</v>
      </c>
      <c r="N95" s="194" t="s">
        <v>686</v>
      </c>
      <c r="O95" s="10">
        <v>0.1208</v>
      </c>
      <c r="P95" s="194" t="s">
        <v>550</v>
      </c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85" t="s">
        <v>563</v>
      </c>
      <c r="AB95" s="195"/>
      <c r="AC95" s="196" t="str">
        <f t="shared" si="10"/>
        <v>1541</v>
      </c>
      <c r="AD95" s="195" t="str">
        <f>VLOOKUP($AC95,デモテーブル[#All],2,FALSE)</f>
        <v>純プラチナ上場信託</v>
      </c>
      <c r="AE95" s="197">
        <f t="shared" si="23"/>
        <v>6</v>
      </c>
      <c r="AF95" s="195">
        <f t="shared" si="23"/>
        <v>3270</v>
      </c>
      <c r="AG95" s="195">
        <f t="shared" si="23"/>
        <v>3665</v>
      </c>
      <c r="AH95" s="198">
        <f t="shared" si="18"/>
        <v>21990</v>
      </c>
      <c r="AI95" s="198">
        <f t="shared" si="18"/>
        <v>0</v>
      </c>
      <c r="AJ95" s="198">
        <f t="shared" si="18"/>
        <v>2370</v>
      </c>
      <c r="AK95" s="199">
        <f t="shared" si="22"/>
        <v>0.1208</v>
      </c>
      <c r="AL95" s="195" t="str">
        <f t="shared" si="22"/>
        <v>00-PP 楽天証券</v>
      </c>
      <c r="AM95" s="195"/>
      <c r="AN95" s="195"/>
      <c r="AO95" s="195"/>
      <c r="AP95" s="200"/>
      <c r="AQ95" s="195"/>
      <c r="AR95" s="200"/>
      <c r="AS95" s="195"/>
      <c r="AT95" s="167"/>
      <c r="AU95" s="167"/>
      <c r="AV95" s="136" t="str">
        <f>VLOOKUP($AC95,デモテーブル[#All],3,FALSE)</f>
        <v>3貴金属･ｺﾓ・仮通</v>
      </c>
      <c r="AW95" s="136" t="str">
        <f>VLOOKUP($AC95,デモテーブル[#All],4,FALSE)</f>
        <v>3貴金属</v>
      </c>
      <c r="AX95" s="136" t="str">
        <f>VLOOKUP($AC95,デモテーブル[#All],5,FALSE)</f>
        <v>プラチナ</v>
      </c>
      <c r="AY95" s="136" t="str">
        <f>VLOOKUP($AC95,デモテーブル[#All],6,FALSE)</f>
        <v>国内・プラチナ</v>
      </c>
      <c r="AZ95" s="136" t="str">
        <f>VLOOKUP($AC95,デモテーブル[#All],7,FALSE)</f>
        <v>01 日本円</v>
      </c>
      <c r="BA95" s="136" t="str">
        <f>VLOOKUP($AC95,デモテーブル[#All],12,FALSE)</f>
        <v>リスク・なし</v>
      </c>
      <c r="BB95" s="136" t="str">
        <f>VLOOKUP($AC95,デモテーブル[#All],13,FALSE)</f>
        <v>リスク・なし</v>
      </c>
      <c r="BC95" s="207">
        <f>VLOOKUP($AC95,デモテーブル[#All],14,FALSE)</f>
        <v>0</v>
      </c>
      <c r="BD95" s="207">
        <f>VLOOKUP($AC95,デモテーブル[#All],15,FALSE)</f>
        <v>0</v>
      </c>
      <c r="BE95" s="136">
        <f t="shared" si="20"/>
        <v>0</v>
      </c>
      <c r="BF95" s="136">
        <f t="shared" si="21"/>
        <v>0</v>
      </c>
    </row>
    <row r="96" spans="2:58">
      <c r="B96" s="17">
        <v>44713</v>
      </c>
      <c r="C96" s="69">
        <v>95</v>
      </c>
      <c r="D96" s="154" t="str">
        <f t="shared" si="13"/>
        <v>00-PP</v>
      </c>
      <c r="E96" s="193" t="str">
        <f t="shared" si="14"/>
        <v>楽天証券</v>
      </c>
      <c r="F96" s="195"/>
      <c r="G96" s="1" t="s">
        <v>160</v>
      </c>
      <c r="H96" s="194" t="s">
        <v>687</v>
      </c>
      <c r="I96" s="194">
        <v>600</v>
      </c>
      <c r="J96" s="194">
        <v>168</v>
      </c>
      <c r="K96" s="194">
        <v>163</v>
      </c>
      <c r="L96" s="194" t="s">
        <v>688</v>
      </c>
      <c r="M96" s="194" t="s">
        <v>566</v>
      </c>
      <c r="N96" s="194" t="s">
        <v>689</v>
      </c>
      <c r="O96" s="10">
        <v>-2.86E-2</v>
      </c>
      <c r="P96" s="194" t="s">
        <v>550</v>
      </c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85" t="s">
        <v>563</v>
      </c>
      <c r="AB96" s="195"/>
      <c r="AC96" s="196" t="str">
        <f t="shared" si="10"/>
        <v>1615</v>
      </c>
      <c r="AD96" s="195" t="str">
        <f>VLOOKUP($AC96,デモテーブル[#All],2,FALSE)</f>
        <v>ＮＦ銀行業</v>
      </c>
      <c r="AE96" s="197">
        <f t="shared" si="23"/>
        <v>600</v>
      </c>
      <c r="AF96" s="195">
        <f t="shared" si="23"/>
        <v>168</v>
      </c>
      <c r="AG96" s="195">
        <f t="shared" si="23"/>
        <v>163</v>
      </c>
      <c r="AH96" s="198">
        <f t="shared" si="18"/>
        <v>97920</v>
      </c>
      <c r="AI96" s="198">
        <f t="shared" si="18"/>
        <v>0</v>
      </c>
      <c r="AJ96" s="198">
        <f t="shared" si="18"/>
        <v>-2880</v>
      </c>
      <c r="AK96" s="199">
        <f t="shared" si="22"/>
        <v>-2.86E-2</v>
      </c>
      <c r="AL96" s="195" t="str">
        <f t="shared" si="22"/>
        <v>00-PP 楽天証券</v>
      </c>
      <c r="AM96" s="195"/>
      <c r="AN96" s="195"/>
      <c r="AO96" s="195"/>
      <c r="AP96" s="200"/>
      <c r="AQ96" s="195"/>
      <c r="AR96" s="200"/>
      <c r="AS96" s="195"/>
      <c r="AT96" s="167"/>
      <c r="AU96" s="167"/>
      <c r="AV96" s="136" t="str">
        <f>VLOOKUP($AC96,デモテーブル[#All],3,FALSE)</f>
        <v>1株式・投信等</v>
      </c>
      <c r="AW96" s="136" t="str">
        <f>VLOOKUP($AC96,デモテーブル[#All],4,FALSE)</f>
        <v>1株式</v>
      </c>
      <c r="AX96" s="136" t="str">
        <f>VLOOKUP($AC96,デモテーブル[#All],5,FALSE)</f>
        <v>金融</v>
      </c>
      <c r="AY96" s="136" t="str">
        <f>VLOOKUP($AC96,デモテーブル[#All],6,FALSE)</f>
        <v>銀行業</v>
      </c>
      <c r="AZ96" s="136" t="str">
        <f>VLOOKUP($AC96,デモテーブル[#All],7,FALSE)</f>
        <v>01 日本円</v>
      </c>
      <c r="BA96" s="136" t="str">
        <f>VLOOKUP($AC96,デモテーブル[#All],12,FALSE)</f>
        <v>リスク・なし</v>
      </c>
      <c r="BB96" s="136" t="str">
        <f>VLOOKUP($AC96,デモテーブル[#All],13,FALSE)</f>
        <v>リスク・有</v>
      </c>
      <c r="BC96" s="207">
        <f>VLOOKUP($AC96,デモテーブル[#All],14,FALSE)</f>
        <v>0</v>
      </c>
      <c r="BD96" s="207">
        <f>VLOOKUP($AC96,デモテーブル[#All],15,FALSE)</f>
        <v>1</v>
      </c>
      <c r="BE96" s="136">
        <f t="shared" si="20"/>
        <v>0</v>
      </c>
      <c r="BF96" s="136">
        <f t="shared" si="21"/>
        <v>97920</v>
      </c>
    </row>
    <row r="97" spans="2:58">
      <c r="B97" s="17">
        <v>44713</v>
      </c>
      <c r="C97" s="69">
        <v>96</v>
      </c>
      <c r="D97" s="154" t="str">
        <f t="shared" si="13"/>
        <v>00-PP</v>
      </c>
      <c r="E97" s="193" t="str">
        <f t="shared" si="14"/>
        <v>楽天証券</v>
      </c>
      <c r="F97" s="195"/>
      <c r="G97" s="1" t="s">
        <v>136</v>
      </c>
      <c r="H97" s="194" t="s">
        <v>690</v>
      </c>
      <c r="I97" s="194">
        <v>100</v>
      </c>
      <c r="J97" s="194">
        <v>1457</v>
      </c>
      <c r="K97" s="194">
        <v>2634</v>
      </c>
      <c r="L97" s="194" t="s">
        <v>691</v>
      </c>
      <c r="M97" s="194" t="s">
        <v>566</v>
      </c>
      <c r="N97" s="194" t="s">
        <v>692</v>
      </c>
      <c r="O97" s="10">
        <v>0.80789999999999995</v>
      </c>
      <c r="P97" s="194" t="s">
        <v>550</v>
      </c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85" t="s">
        <v>563</v>
      </c>
      <c r="AB97" s="195"/>
      <c r="AC97" s="196" t="str">
        <f t="shared" si="10"/>
        <v>1659</v>
      </c>
      <c r="AD97" s="195" t="str">
        <f>VLOOKUP($AC97,デモテーブル[#All],2,FALSE)</f>
        <v>ＩＳ米国リートＥＴＦ</v>
      </c>
      <c r="AE97" s="197">
        <f t="shared" si="23"/>
        <v>100</v>
      </c>
      <c r="AF97" s="195">
        <f t="shared" si="23"/>
        <v>1457</v>
      </c>
      <c r="AG97" s="195">
        <f t="shared" si="23"/>
        <v>2634</v>
      </c>
      <c r="AH97" s="198">
        <f t="shared" si="18"/>
        <v>263400</v>
      </c>
      <c r="AI97" s="198">
        <f t="shared" si="18"/>
        <v>0</v>
      </c>
      <c r="AJ97" s="198">
        <f t="shared" si="18"/>
        <v>117703</v>
      </c>
      <c r="AK97" s="199">
        <f t="shared" si="22"/>
        <v>0.80789999999999995</v>
      </c>
      <c r="AL97" s="195" t="str">
        <f t="shared" si="22"/>
        <v>00-PP 楽天証券</v>
      </c>
      <c r="AM97" s="195"/>
      <c r="AN97" s="195"/>
      <c r="AO97" s="195"/>
      <c r="AP97" s="200"/>
      <c r="AQ97" s="195"/>
      <c r="AR97" s="200"/>
      <c r="AS97" s="195"/>
      <c r="AT97" s="167"/>
      <c r="AU97" s="167"/>
      <c r="AV97" s="136" t="str">
        <f>VLOOKUP($AC97,デモテーブル[#All],3,FALSE)</f>
        <v>1株式・投信等</v>
      </c>
      <c r="AW97" s="136" t="str">
        <f>VLOOKUP($AC97,デモテーブル[#All],4,FALSE)</f>
        <v>1株式</v>
      </c>
      <c r="AX97" s="136" t="str">
        <f>VLOOKUP($AC97,デモテーブル[#All],5,FALSE)</f>
        <v>不動産</v>
      </c>
      <c r="AY97" s="136" t="str">
        <f>VLOOKUP($AC97,デモテーブル[#All],6,FALSE)</f>
        <v>米国・リート</v>
      </c>
      <c r="AZ97" s="136" t="str">
        <f>VLOOKUP($AC97,デモテーブル[#All],7,FALSE)</f>
        <v>01 日本円</v>
      </c>
      <c r="BA97" s="136" t="str">
        <f>VLOOKUP($AC97,デモテーブル[#All],12,FALSE)</f>
        <v>リスク・有</v>
      </c>
      <c r="BB97" s="136" t="str">
        <f>VLOOKUP($AC97,デモテーブル[#All],13,FALSE)</f>
        <v>リスク・有</v>
      </c>
      <c r="BC97" s="207">
        <f>VLOOKUP($AC97,デモテーブル[#All],14,FALSE)</f>
        <v>1</v>
      </c>
      <c r="BD97" s="207">
        <f>VLOOKUP($AC97,デモテーブル[#All],15,FALSE)</f>
        <v>1</v>
      </c>
      <c r="BE97" s="136">
        <f t="shared" si="20"/>
        <v>263400</v>
      </c>
      <c r="BF97" s="136">
        <f t="shared" si="21"/>
        <v>263400</v>
      </c>
    </row>
    <row r="98" spans="2:58">
      <c r="B98" s="17">
        <v>44713</v>
      </c>
      <c r="C98" s="69">
        <v>97</v>
      </c>
      <c r="D98" s="154" t="str">
        <f t="shared" si="13"/>
        <v>00-PP</v>
      </c>
      <c r="E98" s="193" t="str">
        <f t="shared" si="14"/>
        <v>楽天証券</v>
      </c>
      <c r="F98" s="195"/>
      <c r="G98" s="1" t="s">
        <v>136</v>
      </c>
      <c r="H98" s="194" t="s">
        <v>690</v>
      </c>
      <c r="I98" s="194">
        <v>1</v>
      </c>
      <c r="J98" s="194">
        <v>1454</v>
      </c>
      <c r="K98" s="194">
        <v>2634</v>
      </c>
      <c r="L98" s="194" t="s">
        <v>693</v>
      </c>
      <c r="M98" s="194" t="s">
        <v>566</v>
      </c>
      <c r="N98" s="194" t="s">
        <v>694</v>
      </c>
      <c r="O98" s="10">
        <v>0.81159999999999999</v>
      </c>
      <c r="P98" s="194" t="s">
        <v>550</v>
      </c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85" t="s">
        <v>563</v>
      </c>
      <c r="AB98" s="195"/>
      <c r="AC98" s="196" t="str">
        <f t="shared" si="10"/>
        <v>1659</v>
      </c>
      <c r="AD98" s="195" t="str">
        <f>VLOOKUP($AC98,デモテーブル[#All],2,FALSE)</f>
        <v>ＩＳ米国リートＥＴＦ</v>
      </c>
      <c r="AE98" s="197">
        <f t="shared" si="23"/>
        <v>1</v>
      </c>
      <c r="AF98" s="195">
        <f t="shared" si="23"/>
        <v>1454</v>
      </c>
      <c r="AG98" s="195">
        <f t="shared" si="23"/>
        <v>2634</v>
      </c>
      <c r="AH98" s="198">
        <f t="shared" si="18"/>
        <v>2634</v>
      </c>
      <c r="AI98" s="198">
        <f t="shared" si="18"/>
        <v>0</v>
      </c>
      <c r="AJ98" s="198">
        <f t="shared" si="18"/>
        <v>1180</v>
      </c>
      <c r="AK98" s="199">
        <f t="shared" si="22"/>
        <v>0.81159999999999999</v>
      </c>
      <c r="AL98" s="195" t="str">
        <f t="shared" si="22"/>
        <v>00-PP 楽天証券</v>
      </c>
      <c r="AM98" s="195"/>
      <c r="AN98" s="195"/>
      <c r="AO98" s="195"/>
      <c r="AP98" s="200"/>
      <c r="AQ98" s="195"/>
      <c r="AR98" s="200"/>
      <c r="AS98" s="195"/>
      <c r="AT98" s="167"/>
      <c r="AU98" s="167"/>
      <c r="AV98" s="136" t="str">
        <f>VLOOKUP($AC98,デモテーブル[#All],3,FALSE)</f>
        <v>1株式・投信等</v>
      </c>
      <c r="AW98" s="136" t="str">
        <f>VLOOKUP($AC98,デモテーブル[#All],4,FALSE)</f>
        <v>1株式</v>
      </c>
      <c r="AX98" s="136" t="str">
        <f>VLOOKUP($AC98,デモテーブル[#All],5,FALSE)</f>
        <v>不動産</v>
      </c>
      <c r="AY98" s="136" t="str">
        <f>VLOOKUP($AC98,デモテーブル[#All],6,FALSE)</f>
        <v>米国・リート</v>
      </c>
      <c r="AZ98" s="136" t="str">
        <f>VLOOKUP($AC98,デモテーブル[#All],7,FALSE)</f>
        <v>01 日本円</v>
      </c>
      <c r="BA98" s="136" t="str">
        <f>VLOOKUP($AC98,デモテーブル[#All],12,FALSE)</f>
        <v>リスク・有</v>
      </c>
      <c r="BB98" s="136" t="str">
        <f>VLOOKUP($AC98,デモテーブル[#All],13,FALSE)</f>
        <v>リスク・有</v>
      </c>
      <c r="BC98" s="207">
        <f>VLOOKUP($AC98,デモテーブル[#All],14,FALSE)</f>
        <v>1</v>
      </c>
      <c r="BD98" s="207">
        <f>VLOOKUP($AC98,デモテーブル[#All],15,FALSE)</f>
        <v>1</v>
      </c>
      <c r="BE98" s="136">
        <f t="shared" si="20"/>
        <v>2634</v>
      </c>
      <c r="BF98" s="136">
        <f t="shared" si="21"/>
        <v>2634</v>
      </c>
    </row>
    <row r="99" spans="2:58">
      <c r="B99" s="17">
        <v>44713</v>
      </c>
      <c r="C99" s="69">
        <v>98</v>
      </c>
      <c r="D99" s="154" t="str">
        <f t="shared" si="13"/>
        <v>00-PP</v>
      </c>
      <c r="E99" s="193" t="str">
        <f t="shared" si="14"/>
        <v>楽天証券</v>
      </c>
      <c r="F99" s="195"/>
      <c r="G99" s="1" t="s">
        <v>172</v>
      </c>
      <c r="H99" s="194" t="s">
        <v>695</v>
      </c>
      <c r="I99" s="194">
        <v>100</v>
      </c>
      <c r="J99" s="194">
        <v>248</v>
      </c>
      <c r="K99" s="194">
        <v>235</v>
      </c>
      <c r="L99" s="194" t="s">
        <v>696</v>
      </c>
      <c r="M99" s="194" t="s">
        <v>566</v>
      </c>
      <c r="N99" s="194" t="s">
        <v>697</v>
      </c>
      <c r="O99" s="10">
        <v>-5.04E-2</v>
      </c>
      <c r="P99" s="194" t="s">
        <v>550</v>
      </c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85" t="s">
        <v>563</v>
      </c>
      <c r="AB99" s="195"/>
      <c r="AC99" s="196" t="str">
        <f t="shared" si="10"/>
        <v>1678</v>
      </c>
      <c r="AD99" s="195" t="str">
        <f>VLOOKUP($AC99,デモテーブル[#All],2,FALSE)</f>
        <v>ＮＥＸＴ　ＦＵＮＤＳ　インド株式指数・Ｎｉｆｔｙ　５０連動型上場投信</v>
      </c>
      <c r="AE99" s="197">
        <f t="shared" si="23"/>
        <v>100</v>
      </c>
      <c r="AF99" s="195">
        <f t="shared" si="23"/>
        <v>248</v>
      </c>
      <c r="AG99" s="195">
        <f t="shared" si="23"/>
        <v>235</v>
      </c>
      <c r="AH99" s="198">
        <f t="shared" si="18"/>
        <v>23530</v>
      </c>
      <c r="AI99" s="198">
        <f t="shared" si="18"/>
        <v>0</v>
      </c>
      <c r="AJ99" s="198">
        <f t="shared" si="18"/>
        <v>-1250</v>
      </c>
      <c r="AK99" s="199">
        <f t="shared" si="22"/>
        <v>-5.04E-2</v>
      </c>
      <c r="AL99" s="195" t="str">
        <f t="shared" si="22"/>
        <v>00-PP 楽天証券</v>
      </c>
      <c r="AM99" s="195"/>
      <c r="AN99" s="195"/>
      <c r="AO99" s="195"/>
      <c r="AP99" s="200"/>
      <c r="AQ99" s="195"/>
      <c r="AR99" s="200"/>
      <c r="AS99" s="195"/>
      <c r="AT99" s="167"/>
      <c r="AU99" s="167"/>
      <c r="AV99" s="136" t="str">
        <f>VLOOKUP($AC99,デモテーブル[#All],3,FALSE)</f>
        <v>1株式・投信等</v>
      </c>
      <c r="AW99" s="136" t="str">
        <f>VLOOKUP($AC99,デモテーブル[#All],4,FALSE)</f>
        <v>1株式</v>
      </c>
      <c r="AX99" s="136" t="str">
        <f>VLOOKUP($AC99,デモテーブル[#All],5,FALSE)</f>
        <v>新興国</v>
      </c>
      <c r="AY99" s="136" t="str">
        <f>VLOOKUP($AC99,デモテーブル[#All],6,FALSE)</f>
        <v>インド</v>
      </c>
      <c r="AZ99" s="136" t="str">
        <f>VLOOKUP($AC99,デモテーブル[#All],7,FALSE)</f>
        <v>01 日本円</v>
      </c>
      <c r="BA99" s="136" t="str">
        <f>VLOOKUP($AC99,デモテーブル[#All],12,FALSE)</f>
        <v>リスク・有</v>
      </c>
      <c r="BB99" s="136" t="str">
        <f>VLOOKUP($AC99,デモテーブル[#All],13,FALSE)</f>
        <v>リスク・有</v>
      </c>
      <c r="BC99" s="207">
        <f>VLOOKUP($AC99,デモテーブル[#All],14,FALSE)</f>
        <v>1</v>
      </c>
      <c r="BD99" s="207">
        <f>VLOOKUP($AC99,デモテーブル[#All],15,FALSE)</f>
        <v>1</v>
      </c>
      <c r="BE99" s="136">
        <f t="shared" si="20"/>
        <v>23530</v>
      </c>
      <c r="BF99" s="136">
        <f t="shared" si="21"/>
        <v>23530</v>
      </c>
    </row>
    <row r="100" spans="2:58">
      <c r="B100" s="17">
        <v>44713</v>
      </c>
      <c r="C100" s="69">
        <v>99</v>
      </c>
      <c r="D100" s="154" t="str">
        <f t="shared" si="13"/>
        <v>00-PP</v>
      </c>
      <c r="E100" s="193" t="str">
        <f t="shared" si="14"/>
        <v>楽天証券</v>
      </c>
      <c r="F100" s="195"/>
      <c r="G100" s="1" t="s">
        <v>135</v>
      </c>
      <c r="H100" s="194" t="s">
        <v>8</v>
      </c>
      <c r="I100" s="194">
        <v>100</v>
      </c>
      <c r="J100" s="194">
        <v>2137</v>
      </c>
      <c r="K100" s="194">
        <v>2594</v>
      </c>
      <c r="L100" s="194" t="s">
        <v>698</v>
      </c>
      <c r="M100" s="194" t="s">
        <v>566</v>
      </c>
      <c r="N100" s="194" t="s">
        <v>699</v>
      </c>
      <c r="O100" s="10">
        <v>0.21390000000000001</v>
      </c>
      <c r="P100" s="194" t="s">
        <v>550</v>
      </c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85" t="s">
        <v>563</v>
      </c>
      <c r="AB100" s="195"/>
      <c r="AC100" s="196" t="str">
        <f t="shared" si="10"/>
        <v>9142</v>
      </c>
      <c r="AD100" s="195" t="str">
        <f>VLOOKUP($AC100,デモテーブル[#All],2,FALSE)</f>
        <v>九州旅客鉄道</v>
      </c>
      <c r="AE100" s="197">
        <f t="shared" si="23"/>
        <v>100</v>
      </c>
      <c r="AF100" s="195">
        <f t="shared" si="23"/>
        <v>2137</v>
      </c>
      <c r="AG100" s="195">
        <f t="shared" si="23"/>
        <v>2594</v>
      </c>
      <c r="AH100" s="198">
        <f t="shared" si="18"/>
        <v>259400</v>
      </c>
      <c r="AI100" s="198">
        <f t="shared" si="18"/>
        <v>0</v>
      </c>
      <c r="AJ100" s="198">
        <f t="shared" si="18"/>
        <v>45700</v>
      </c>
      <c r="AK100" s="199">
        <f t="shared" ref="AK100:AL148" si="24">O100</f>
        <v>0.21390000000000001</v>
      </c>
      <c r="AL100" s="195" t="str">
        <f t="shared" si="24"/>
        <v>00-PP 楽天証券</v>
      </c>
      <c r="AM100" s="195"/>
      <c r="AN100" s="195"/>
      <c r="AO100" s="195"/>
      <c r="AP100" s="200"/>
      <c r="AQ100" s="195"/>
      <c r="AR100" s="200"/>
      <c r="AS100" s="195"/>
      <c r="AT100" s="167"/>
      <c r="AU100" s="167"/>
      <c r="AV100" s="136" t="str">
        <f>VLOOKUP($AC100,デモテーブル[#All],3,FALSE)</f>
        <v>1株式・投信等</v>
      </c>
      <c r="AW100" s="136" t="str">
        <f>VLOOKUP($AC100,デモテーブル[#All],4,FALSE)</f>
        <v>1株式</v>
      </c>
      <c r="AX100" s="136" t="str">
        <f>VLOOKUP($AC100,デモテーブル[#All],5,FALSE)</f>
        <v>観光</v>
      </c>
      <c r="AY100" s="136" t="str">
        <f>VLOOKUP($AC100,デモテーブル[#All],6,FALSE)</f>
        <v>鉄道</v>
      </c>
      <c r="AZ100" s="136" t="str">
        <f>VLOOKUP($AC100,デモテーブル[#All],7,FALSE)</f>
        <v>01 日本円</v>
      </c>
      <c r="BA100" s="136" t="str">
        <f>VLOOKUP($AC100,デモテーブル[#All],12,FALSE)</f>
        <v>リスク・なし</v>
      </c>
      <c r="BB100" s="136" t="str">
        <f>VLOOKUP($AC100,デモテーブル[#All],13,FALSE)</f>
        <v>リスク・有</v>
      </c>
      <c r="BC100" s="207">
        <f>VLOOKUP($AC100,デモテーブル[#All],14,FALSE)</f>
        <v>0</v>
      </c>
      <c r="BD100" s="207">
        <f>VLOOKUP($AC100,デモテーブル[#All],15,FALSE)</f>
        <v>1</v>
      </c>
      <c r="BE100" s="136">
        <f t="shared" si="20"/>
        <v>0</v>
      </c>
      <c r="BF100" s="136">
        <f t="shared" si="21"/>
        <v>259400</v>
      </c>
    </row>
    <row r="101" spans="2:58">
      <c r="B101" s="17">
        <v>44713</v>
      </c>
      <c r="C101" s="69">
        <v>100</v>
      </c>
      <c r="D101" s="154" t="str">
        <f t="shared" si="13"/>
        <v>00-PP</v>
      </c>
      <c r="E101" s="193" t="str">
        <f t="shared" si="14"/>
        <v>楽天証券</v>
      </c>
      <c r="F101" s="195"/>
      <c r="G101" s="1" t="s">
        <v>137</v>
      </c>
      <c r="H101" s="194" t="s">
        <v>700</v>
      </c>
      <c r="I101" s="194">
        <v>100</v>
      </c>
      <c r="J101" s="194">
        <v>2191</v>
      </c>
      <c r="K101" s="194">
        <v>2507</v>
      </c>
      <c r="L101" s="194" t="s">
        <v>701</v>
      </c>
      <c r="M101" s="194" t="s">
        <v>566</v>
      </c>
      <c r="N101" s="194" t="s">
        <v>702</v>
      </c>
      <c r="O101" s="10">
        <v>0.14399999999999999</v>
      </c>
      <c r="P101" s="194" t="s">
        <v>550</v>
      </c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85" t="s">
        <v>563</v>
      </c>
      <c r="AB101" s="195"/>
      <c r="AC101" s="196" t="str">
        <f t="shared" si="10"/>
        <v>9202</v>
      </c>
      <c r="AD101" s="195" t="str">
        <f>VLOOKUP($AC101,デモテーブル[#All],2,FALSE)</f>
        <v>ＡＮＡホールディングス</v>
      </c>
      <c r="AE101" s="197">
        <f t="shared" si="23"/>
        <v>100</v>
      </c>
      <c r="AF101" s="195">
        <f t="shared" si="23"/>
        <v>2191</v>
      </c>
      <c r="AG101" s="195">
        <f t="shared" si="23"/>
        <v>2507</v>
      </c>
      <c r="AH101" s="198">
        <f t="shared" si="18"/>
        <v>250650</v>
      </c>
      <c r="AI101" s="198">
        <f t="shared" si="18"/>
        <v>0</v>
      </c>
      <c r="AJ101" s="198">
        <f t="shared" si="18"/>
        <v>31550</v>
      </c>
      <c r="AK101" s="199">
        <f t="shared" si="24"/>
        <v>0.14399999999999999</v>
      </c>
      <c r="AL101" s="195" t="str">
        <f t="shared" si="24"/>
        <v>00-PP 楽天証券</v>
      </c>
      <c r="AM101" s="195"/>
      <c r="AN101" s="195"/>
      <c r="AO101" s="195"/>
      <c r="AP101" s="200"/>
      <c r="AQ101" s="195"/>
      <c r="AR101" s="200"/>
      <c r="AS101" s="195"/>
      <c r="AT101" s="167"/>
      <c r="AU101" s="167"/>
      <c r="AV101" s="136" t="str">
        <f>VLOOKUP($AC101,デモテーブル[#All],3,FALSE)</f>
        <v>1株式・投信等</v>
      </c>
      <c r="AW101" s="136" t="str">
        <f>VLOOKUP($AC101,デモテーブル[#All],4,FALSE)</f>
        <v>1株式</v>
      </c>
      <c r="AX101" s="136" t="str">
        <f>VLOOKUP($AC101,デモテーブル[#All],5,FALSE)</f>
        <v>観光</v>
      </c>
      <c r="AY101" s="136" t="str">
        <f>VLOOKUP($AC101,デモテーブル[#All],6,FALSE)</f>
        <v>航空</v>
      </c>
      <c r="AZ101" s="136" t="str">
        <f>VLOOKUP($AC101,デモテーブル[#All],7,FALSE)</f>
        <v>01 日本円</v>
      </c>
      <c r="BA101" s="136" t="str">
        <f>VLOOKUP($AC101,デモテーブル[#All],12,FALSE)</f>
        <v>リスク・なし</v>
      </c>
      <c r="BB101" s="136" t="str">
        <f>VLOOKUP($AC101,デモテーブル[#All],13,FALSE)</f>
        <v>リスク・有</v>
      </c>
      <c r="BC101" s="207">
        <f>VLOOKUP($AC101,デモテーブル[#All],14,FALSE)</f>
        <v>0</v>
      </c>
      <c r="BD101" s="207">
        <f>VLOOKUP($AC101,デモテーブル[#All],15,FALSE)</f>
        <v>1</v>
      </c>
      <c r="BE101" s="136">
        <f t="shared" si="20"/>
        <v>0</v>
      </c>
      <c r="BF101" s="136">
        <f t="shared" si="21"/>
        <v>250650</v>
      </c>
    </row>
    <row r="102" spans="2:58">
      <c r="B102" s="17">
        <v>44713</v>
      </c>
      <c r="C102" s="69">
        <v>101</v>
      </c>
      <c r="D102" s="154" t="str">
        <f t="shared" si="13"/>
        <v>02-A子</v>
      </c>
      <c r="E102" s="193" t="str">
        <f t="shared" si="14"/>
        <v>楽天証券</v>
      </c>
      <c r="F102" s="195"/>
      <c r="G102" s="1" t="s">
        <v>165</v>
      </c>
      <c r="H102" s="194" t="s">
        <v>703</v>
      </c>
      <c r="I102" s="194">
        <v>60</v>
      </c>
      <c r="J102" s="194">
        <v>2020</v>
      </c>
      <c r="K102" s="194">
        <v>1980</v>
      </c>
      <c r="L102" s="194" t="s">
        <v>704</v>
      </c>
      <c r="M102" s="194" t="s">
        <v>566</v>
      </c>
      <c r="N102" s="194" t="s">
        <v>705</v>
      </c>
      <c r="O102" s="10">
        <v>-0.02</v>
      </c>
      <c r="P102" s="194" t="s">
        <v>552</v>
      </c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85" t="s">
        <v>563</v>
      </c>
      <c r="AB102" s="195"/>
      <c r="AC102" s="196" t="str">
        <f t="shared" si="10"/>
        <v>1306</v>
      </c>
      <c r="AD102" s="195" t="str">
        <f>VLOOKUP($AC102,デモテーブル[#All],2,FALSE)</f>
        <v>ＮＥＸＴ　ＦＵＮＤＳ　ＴＯＰＩＸ連動型上場投信</v>
      </c>
      <c r="AE102" s="197">
        <f t="shared" si="23"/>
        <v>60</v>
      </c>
      <c r="AF102" s="195">
        <f t="shared" si="23"/>
        <v>2020</v>
      </c>
      <c r="AG102" s="195">
        <f t="shared" si="23"/>
        <v>1980</v>
      </c>
      <c r="AH102" s="198">
        <f t="shared" si="18"/>
        <v>118770</v>
      </c>
      <c r="AI102" s="198">
        <f t="shared" si="18"/>
        <v>0</v>
      </c>
      <c r="AJ102" s="198">
        <f t="shared" si="18"/>
        <v>-2430</v>
      </c>
      <c r="AK102" s="199">
        <f t="shared" si="24"/>
        <v>-0.02</v>
      </c>
      <c r="AL102" s="195" t="str">
        <f t="shared" si="24"/>
        <v>02-A子 楽天証券</v>
      </c>
      <c r="AM102" s="195"/>
      <c r="AN102" s="195"/>
      <c r="AO102" s="195"/>
      <c r="AP102" s="200"/>
      <c r="AQ102" s="195"/>
      <c r="AR102" s="200"/>
      <c r="AS102" s="195"/>
      <c r="AT102" s="167"/>
      <c r="AU102" s="167"/>
      <c r="AV102" s="136" t="str">
        <f>VLOOKUP($AC102,デモテーブル[#All],3,FALSE)</f>
        <v>1株式・投信等</v>
      </c>
      <c r="AW102" s="136" t="str">
        <f>VLOOKUP($AC102,デモテーブル[#All],4,FALSE)</f>
        <v>1株式</v>
      </c>
      <c r="AX102" s="136" t="str">
        <f>VLOOKUP($AC102,デモテーブル[#All],5,FALSE)</f>
        <v>指数</v>
      </c>
      <c r="AY102" s="136" t="str">
        <f>VLOOKUP($AC102,デモテーブル[#All],6,FALSE)</f>
        <v>指数・トピックス</v>
      </c>
      <c r="AZ102" s="136" t="str">
        <f>VLOOKUP($AC102,デモテーブル[#All],7,FALSE)</f>
        <v>01 日本円</v>
      </c>
      <c r="BA102" s="136" t="str">
        <f>VLOOKUP($AC102,デモテーブル[#All],12,FALSE)</f>
        <v>リスク・なし</v>
      </c>
      <c r="BB102" s="136" t="str">
        <f>VLOOKUP($AC102,デモテーブル[#All],13,FALSE)</f>
        <v>リスク・有</v>
      </c>
      <c r="BC102" s="207">
        <f>VLOOKUP($AC102,デモテーブル[#All],14,FALSE)</f>
        <v>0</v>
      </c>
      <c r="BD102" s="207">
        <f>VLOOKUP($AC102,デモテーブル[#All],15,FALSE)</f>
        <v>1</v>
      </c>
      <c r="BE102" s="136">
        <f t="shared" si="20"/>
        <v>0</v>
      </c>
      <c r="BF102" s="136">
        <f t="shared" si="21"/>
        <v>118770</v>
      </c>
    </row>
    <row r="103" spans="2:58">
      <c r="B103" s="17">
        <v>44713</v>
      </c>
      <c r="C103" s="69">
        <v>102</v>
      </c>
      <c r="D103" s="154" t="str">
        <f t="shared" si="13"/>
        <v>02-A子</v>
      </c>
      <c r="E103" s="193" t="str">
        <f t="shared" si="14"/>
        <v>楽天証券</v>
      </c>
      <c r="F103" s="195"/>
      <c r="G103" s="1" t="s">
        <v>166</v>
      </c>
      <c r="H103" s="194" t="s">
        <v>706</v>
      </c>
      <c r="I103" s="194">
        <v>20</v>
      </c>
      <c r="J103" s="194">
        <v>1789</v>
      </c>
      <c r="K103" s="194">
        <v>2121</v>
      </c>
      <c r="L103" s="194" t="s">
        <v>707</v>
      </c>
      <c r="M103" s="194" t="s">
        <v>566</v>
      </c>
      <c r="N103" s="194" t="s">
        <v>708</v>
      </c>
      <c r="O103" s="10">
        <v>0.18559999999999999</v>
      </c>
      <c r="P103" s="194" t="s">
        <v>552</v>
      </c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85" t="s">
        <v>563</v>
      </c>
      <c r="AB103" s="195"/>
      <c r="AC103" s="196" t="str">
        <f t="shared" si="10"/>
        <v>1343</v>
      </c>
      <c r="AD103" s="195" t="str">
        <f>VLOOKUP($AC103,デモテーブル[#All],2,FALSE)</f>
        <v>ＮＦＪ－ＲＥＩＴ</v>
      </c>
      <c r="AE103" s="197">
        <f t="shared" si="23"/>
        <v>20</v>
      </c>
      <c r="AF103" s="195">
        <f t="shared" si="23"/>
        <v>1789</v>
      </c>
      <c r="AG103" s="195">
        <f t="shared" si="23"/>
        <v>2121</v>
      </c>
      <c r="AH103" s="198">
        <f t="shared" si="18"/>
        <v>42420</v>
      </c>
      <c r="AI103" s="198">
        <f t="shared" si="18"/>
        <v>0</v>
      </c>
      <c r="AJ103" s="198">
        <f t="shared" si="18"/>
        <v>6640</v>
      </c>
      <c r="AK103" s="199">
        <f t="shared" si="24"/>
        <v>0.18559999999999999</v>
      </c>
      <c r="AL103" s="195" t="str">
        <f t="shared" si="24"/>
        <v>02-A子 楽天証券</v>
      </c>
      <c r="AM103" s="195"/>
      <c r="AN103" s="195"/>
      <c r="AO103" s="195"/>
      <c r="AP103" s="200"/>
      <c r="AQ103" s="195"/>
      <c r="AR103" s="200"/>
      <c r="AS103" s="195"/>
      <c r="AT103" s="167"/>
      <c r="AU103" s="167"/>
      <c r="AV103" s="136" t="str">
        <f>VLOOKUP($AC103,デモテーブル[#All],3,FALSE)</f>
        <v>1株式・投信等</v>
      </c>
      <c r="AW103" s="136" t="str">
        <f>VLOOKUP($AC103,デモテーブル[#All],4,FALSE)</f>
        <v>1株式</v>
      </c>
      <c r="AX103" s="136" t="str">
        <f>VLOOKUP($AC103,デモテーブル[#All],5,FALSE)</f>
        <v>不動産</v>
      </c>
      <c r="AY103" s="136" t="str">
        <f>VLOOKUP($AC103,デモテーブル[#All],6,FALSE)</f>
        <v>Jリート</v>
      </c>
      <c r="AZ103" s="136" t="str">
        <f>VLOOKUP($AC103,デモテーブル[#All],7,FALSE)</f>
        <v>01 日本円</v>
      </c>
      <c r="BA103" s="136" t="str">
        <f>VLOOKUP($AC103,デモテーブル[#All],12,FALSE)</f>
        <v>リスク・なし</v>
      </c>
      <c r="BB103" s="136" t="str">
        <f>VLOOKUP($AC103,デモテーブル[#All],13,FALSE)</f>
        <v>リスク・有</v>
      </c>
      <c r="BC103" s="207">
        <f>VLOOKUP($AC103,デモテーブル[#All],14,FALSE)</f>
        <v>0</v>
      </c>
      <c r="BD103" s="207">
        <f>VLOOKUP($AC103,デモテーブル[#All],15,FALSE)</f>
        <v>1</v>
      </c>
      <c r="BE103" s="136">
        <f t="shared" si="20"/>
        <v>0</v>
      </c>
      <c r="BF103" s="136">
        <f t="shared" si="21"/>
        <v>42420</v>
      </c>
    </row>
    <row r="104" spans="2:58">
      <c r="B104" s="17">
        <v>44713</v>
      </c>
      <c r="C104" s="69">
        <v>103</v>
      </c>
      <c r="D104" s="154" t="str">
        <f t="shared" si="13"/>
        <v>02-A子</v>
      </c>
      <c r="E104" s="193" t="str">
        <f t="shared" si="14"/>
        <v>楽天証券</v>
      </c>
      <c r="F104" s="195"/>
      <c r="G104" s="1" t="s">
        <v>149</v>
      </c>
      <c r="H104" s="194" t="s">
        <v>564</v>
      </c>
      <c r="I104" s="194">
        <v>100</v>
      </c>
      <c r="J104" s="194">
        <v>2058</v>
      </c>
      <c r="K104" s="194">
        <v>2003</v>
      </c>
      <c r="L104" s="194" t="s">
        <v>709</v>
      </c>
      <c r="M104" s="194" t="s">
        <v>566</v>
      </c>
      <c r="N104" s="194" t="s">
        <v>710</v>
      </c>
      <c r="O104" s="10">
        <v>-2.6800000000000001E-2</v>
      </c>
      <c r="P104" s="194" t="s">
        <v>552</v>
      </c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85" t="s">
        <v>563</v>
      </c>
      <c r="AB104" s="195"/>
      <c r="AC104" s="196" t="str">
        <f t="shared" si="10"/>
        <v>1345</v>
      </c>
      <c r="AD104" s="195" t="str">
        <f>VLOOKUP($AC104,デモテーブル[#All],2,FALSE)</f>
        <v>上場Ｊリート</v>
      </c>
      <c r="AE104" s="197">
        <f t="shared" si="23"/>
        <v>100</v>
      </c>
      <c r="AF104" s="195">
        <f t="shared" si="23"/>
        <v>2058</v>
      </c>
      <c r="AG104" s="195">
        <f t="shared" si="23"/>
        <v>2003</v>
      </c>
      <c r="AH104" s="198">
        <f t="shared" si="18"/>
        <v>200250</v>
      </c>
      <c r="AI104" s="198">
        <f t="shared" si="18"/>
        <v>0</v>
      </c>
      <c r="AJ104" s="198">
        <f t="shared" si="18"/>
        <v>-5525</v>
      </c>
      <c r="AK104" s="199">
        <f t="shared" si="24"/>
        <v>-2.6800000000000001E-2</v>
      </c>
      <c r="AL104" s="195" t="str">
        <f t="shared" si="24"/>
        <v>02-A子 楽天証券</v>
      </c>
      <c r="AM104" s="195"/>
      <c r="AN104" s="195"/>
      <c r="AO104" s="195"/>
      <c r="AP104" s="200"/>
      <c r="AQ104" s="195"/>
      <c r="AR104" s="200"/>
      <c r="AS104" s="195"/>
      <c r="AT104" s="167"/>
      <c r="AU104" s="167"/>
      <c r="AV104" s="136" t="str">
        <f>VLOOKUP($AC104,デモテーブル[#All],3,FALSE)</f>
        <v>1株式・投信等</v>
      </c>
      <c r="AW104" s="136" t="str">
        <f>VLOOKUP($AC104,デモテーブル[#All],4,FALSE)</f>
        <v>1株式</v>
      </c>
      <c r="AX104" s="136" t="str">
        <f>VLOOKUP($AC104,デモテーブル[#All],5,FALSE)</f>
        <v>不動産</v>
      </c>
      <c r="AY104" s="136" t="str">
        <f>VLOOKUP($AC104,デモテーブル[#All],6,FALSE)</f>
        <v>Jリート</v>
      </c>
      <c r="AZ104" s="136" t="str">
        <f>VLOOKUP($AC104,デモテーブル[#All],7,FALSE)</f>
        <v>01 日本円</v>
      </c>
      <c r="BA104" s="136" t="str">
        <f>VLOOKUP($AC104,デモテーブル[#All],12,FALSE)</f>
        <v>リスク・なし</v>
      </c>
      <c r="BB104" s="136" t="str">
        <f>VLOOKUP($AC104,デモテーブル[#All],13,FALSE)</f>
        <v>リスク・有</v>
      </c>
      <c r="BC104" s="207">
        <f>VLOOKUP($AC104,デモテーブル[#All],14,FALSE)</f>
        <v>0</v>
      </c>
      <c r="BD104" s="207">
        <f>VLOOKUP($AC104,デモテーブル[#All],15,FALSE)</f>
        <v>1</v>
      </c>
      <c r="BE104" s="136">
        <f t="shared" si="20"/>
        <v>0</v>
      </c>
      <c r="BF104" s="136">
        <f t="shared" si="21"/>
        <v>200250</v>
      </c>
    </row>
    <row r="105" spans="2:58">
      <c r="B105" s="17">
        <v>44713</v>
      </c>
      <c r="C105" s="69">
        <v>104</v>
      </c>
      <c r="D105" s="154" t="str">
        <f t="shared" si="13"/>
        <v>02-A子</v>
      </c>
      <c r="E105" s="193" t="str">
        <f t="shared" si="14"/>
        <v>楽天証券</v>
      </c>
      <c r="F105" s="195"/>
      <c r="G105" s="1" t="s">
        <v>167</v>
      </c>
      <c r="H105" s="194" t="s">
        <v>711</v>
      </c>
      <c r="I105" s="194">
        <v>29</v>
      </c>
      <c r="J105" s="194">
        <v>1722</v>
      </c>
      <c r="K105" s="194">
        <v>2038</v>
      </c>
      <c r="L105" s="194" t="s">
        <v>611</v>
      </c>
      <c r="M105" s="194" t="s">
        <v>566</v>
      </c>
      <c r="N105" s="194" t="s">
        <v>712</v>
      </c>
      <c r="O105" s="10">
        <v>0.1835</v>
      </c>
      <c r="P105" s="194" t="s">
        <v>552</v>
      </c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85" t="s">
        <v>563</v>
      </c>
      <c r="AB105" s="195"/>
      <c r="AC105" s="196" t="str">
        <f t="shared" si="10"/>
        <v>1476</v>
      </c>
      <c r="AD105" s="195" t="str">
        <f>VLOOKUP($AC105,デモテーブル[#All],2,FALSE)</f>
        <v>Ｉシェアーズ・コアＪリート</v>
      </c>
      <c r="AE105" s="197">
        <f t="shared" si="23"/>
        <v>29</v>
      </c>
      <c r="AF105" s="195">
        <f t="shared" si="23"/>
        <v>1722</v>
      </c>
      <c r="AG105" s="195">
        <f t="shared" si="23"/>
        <v>2038</v>
      </c>
      <c r="AH105" s="198">
        <f t="shared" si="18"/>
        <v>59102</v>
      </c>
      <c r="AI105" s="198">
        <f t="shared" si="18"/>
        <v>0</v>
      </c>
      <c r="AJ105" s="198">
        <f t="shared" si="18"/>
        <v>9164</v>
      </c>
      <c r="AK105" s="199">
        <f t="shared" si="24"/>
        <v>0.1835</v>
      </c>
      <c r="AL105" s="195" t="str">
        <f t="shared" si="24"/>
        <v>02-A子 楽天証券</v>
      </c>
      <c r="AM105" s="195"/>
      <c r="AN105" s="195"/>
      <c r="AO105" s="195"/>
      <c r="AP105" s="200"/>
      <c r="AQ105" s="195"/>
      <c r="AR105" s="200"/>
      <c r="AS105" s="195"/>
      <c r="AT105" s="167"/>
      <c r="AU105" s="167"/>
      <c r="AV105" s="136" t="str">
        <f>VLOOKUP($AC105,デモテーブル[#All],3,FALSE)</f>
        <v>1株式・投信等</v>
      </c>
      <c r="AW105" s="136" t="str">
        <f>VLOOKUP($AC105,デモテーブル[#All],4,FALSE)</f>
        <v>1株式</v>
      </c>
      <c r="AX105" s="136" t="str">
        <f>VLOOKUP($AC105,デモテーブル[#All],5,FALSE)</f>
        <v>不動産</v>
      </c>
      <c r="AY105" s="136" t="str">
        <f>VLOOKUP($AC105,デモテーブル[#All],6,FALSE)</f>
        <v>Jリート</v>
      </c>
      <c r="AZ105" s="136" t="str">
        <f>VLOOKUP($AC105,デモテーブル[#All],7,FALSE)</f>
        <v>01 日本円</v>
      </c>
      <c r="BA105" s="136" t="str">
        <f>VLOOKUP($AC105,デモテーブル[#All],12,FALSE)</f>
        <v>リスク・なし</v>
      </c>
      <c r="BB105" s="136" t="str">
        <f>VLOOKUP($AC105,デモテーブル[#All],13,FALSE)</f>
        <v>リスク・有</v>
      </c>
      <c r="BC105" s="207">
        <f>VLOOKUP($AC105,デモテーブル[#All],14,FALSE)</f>
        <v>0</v>
      </c>
      <c r="BD105" s="207">
        <f>VLOOKUP($AC105,デモテーブル[#All],15,FALSE)</f>
        <v>1</v>
      </c>
      <c r="BE105" s="136">
        <f t="shared" si="20"/>
        <v>0</v>
      </c>
      <c r="BF105" s="136">
        <f t="shared" si="21"/>
        <v>59102</v>
      </c>
    </row>
    <row r="106" spans="2:58">
      <c r="B106" s="17">
        <v>44713</v>
      </c>
      <c r="C106" s="69">
        <v>105</v>
      </c>
      <c r="D106" s="154" t="str">
        <f t="shared" si="13"/>
        <v>02-A子</v>
      </c>
      <c r="E106" s="193" t="str">
        <f t="shared" si="14"/>
        <v>楽天証券</v>
      </c>
      <c r="F106" s="195"/>
      <c r="G106" s="1" t="s">
        <v>168</v>
      </c>
      <c r="H106" s="194" t="s">
        <v>713</v>
      </c>
      <c r="I106" s="194">
        <v>20</v>
      </c>
      <c r="J106" s="194">
        <v>1741</v>
      </c>
      <c r="K106" s="194">
        <v>2045</v>
      </c>
      <c r="L106" s="194" t="s">
        <v>714</v>
      </c>
      <c r="M106" s="194" t="s">
        <v>566</v>
      </c>
      <c r="N106" s="194" t="s">
        <v>715</v>
      </c>
      <c r="O106" s="10">
        <v>0.17460000000000001</v>
      </c>
      <c r="P106" s="194" t="s">
        <v>552</v>
      </c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85" t="s">
        <v>563</v>
      </c>
      <c r="AB106" s="195"/>
      <c r="AC106" s="196" t="str">
        <f t="shared" si="10"/>
        <v>1488</v>
      </c>
      <c r="AD106" s="195" t="str">
        <f>VLOOKUP($AC106,デモテーブル[#All],2,FALSE)</f>
        <v>ダイワ東証ＲＥＩＴ指数</v>
      </c>
      <c r="AE106" s="197">
        <f t="shared" si="23"/>
        <v>20</v>
      </c>
      <c r="AF106" s="195">
        <f t="shared" si="23"/>
        <v>1741</v>
      </c>
      <c r="AG106" s="195">
        <f t="shared" si="23"/>
        <v>2045</v>
      </c>
      <c r="AH106" s="198">
        <f t="shared" si="18"/>
        <v>40900</v>
      </c>
      <c r="AI106" s="198">
        <f t="shared" si="18"/>
        <v>0</v>
      </c>
      <c r="AJ106" s="198">
        <f t="shared" si="18"/>
        <v>6080</v>
      </c>
      <c r="AK106" s="199">
        <f t="shared" si="24"/>
        <v>0.17460000000000001</v>
      </c>
      <c r="AL106" s="195" t="str">
        <f t="shared" si="24"/>
        <v>02-A子 楽天証券</v>
      </c>
      <c r="AM106" s="195"/>
      <c r="AN106" s="195"/>
      <c r="AO106" s="195"/>
      <c r="AP106" s="200"/>
      <c r="AQ106" s="195"/>
      <c r="AR106" s="200"/>
      <c r="AS106" s="195"/>
      <c r="AT106" s="167"/>
      <c r="AU106" s="167"/>
      <c r="AV106" s="136" t="str">
        <f>VLOOKUP($AC106,デモテーブル[#All],3,FALSE)</f>
        <v>1株式・投信等</v>
      </c>
      <c r="AW106" s="136" t="str">
        <f>VLOOKUP($AC106,デモテーブル[#All],4,FALSE)</f>
        <v>1株式</v>
      </c>
      <c r="AX106" s="136" t="str">
        <f>VLOOKUP($AC106,デモテーブル[#All],5,FALSE)</f>
        <v>不動産</v>
      </c>
      <c r="AY106" s="136" t="str">
        <f>VLOOKUP($AC106,デモテーブル[#All],6,FALSE)</f>
        <v>Jリート</v>
      </c>
      <c r="AZ106" s="136" t="str">
        <f>VLOOKUP($AC106,デモテーブル[#All],7,FALSE)</f>
        <v>01 日本円</v>
      </c>
      <c r="BA106" s="136" t="str">
        <f>VLOOKUP($AC106,デモテーブル[#All],12,FALSE)</f>
        <v>リスク・なし</v>
      </c>
      <c r="BB106" s="136" t="str">
        <f>VLOOKUP($AC106,デモテーブル[#All],13,FALSE)</f>
        <v>リスク・有</v>
      </c>
      <c r="BC106" s="207">
        <f>VLOOKUP($AC106,デモテーブル[#All],14,FALSE)</f>
        <v>0</v>
      </c>
      <c r="BD106" s="207">
        <f>VLOOKUP($AC106,デモテーブル[#All],15,FALSE)</f>
        <v>1</v>
      </c>
      <c r="BE106" s="136">
        <f t="shared" si="20"/>
        <v>0</v>
      </c>
      <c r="BF106" s="136">
        <f t="shared" si="21"/>
        <v>40900</v>
      </c>
    </row>
    <row r="107" spans="2:58">
      <c r="B107" s="17">
        <v>44713</v>
      </c>
      <c r="C107" s="69">
        <v>106</v>
      </c>
      <c r="D107" s="154" t="str">
        <f t="shared" si="13"/>
        <v>02-A子</v>
      </c>
      <c r="E107" s="193" t="str">
        <f t="shared" si="14"/>
        <v>楽天証券</v>
      </c>
      <c r="F107" s="195"/>
      <c r="G107" s="1" t="s">
        <v>157</v>
      </c>
      <c r="H107" s="194" t="s">
        <v>5</v>
      </c>
      <c r="I107" s="194">
        <v>33</v>
      </c>
      <c r="J107" s="194">
        <v>5930</v>
      </c>
      <c r="K107" s="194">
        <v>7224</v>
      </c>
      <c r="L107" s="194" t="s">
        <v>716</v>
      </c>
      <c r="M107" s="194" t="s">
        <v>566</v>
      </c>
      <c r="N107" s="194" t="s">
        <v>717</v>
      </c>
      <c r="O107" s="10">
        <v>0.21820000000000001</v>
      </c>
      <c r="P107" s="194" t="s">
        <v>552</v>
      </c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85" t="s">
        <v>563</v>
      </c>
      <c r="AB107" s="195"/>
      <c r="AC107" s="196" t="str">
        <f t="shared" si="10"/>
        <v>1540</v>
      </c>
      <c r="AD107" s="195" t="str">
        <f>VLOOKUP($AC107,デモテーブル[#All],2,FALSE)</f>
        <v>純金上場信託</v>
      </c>
      <c r="AE107" s="197">
        <f t="shared" si="23"/>
        <v>33</v>
      </c>
      <c r="AF107" s="195">
        <f t="shared" si="23"/>
        <v>5930</v>
      </c>
      <c r="AG107" s="195">
        <f t="shared" si="23"/>
        <v>7224</v>
      </c>
      <c r="AH107" s="198">
        <f t="shared" si="18"/>
        <v>238392</v>
      </c>
      <c r="AI107" s="198">
        <f t="shared" si="18"/>
        <v>0</v>
      </c>
      <c r="AJ107" s="198">
        <f t="shared" si="18"/>
        <v>42702</v>
      </c>
      <c r="AK107" s="199">
        <f t="shared" si="24"/>
        <v>0.21820000000000001</v>
      </c>
      <c r="AL107" s="195" t="str">
        <f t="shared" si="24"/>
        <v>02-A子 楽天証券</v>
      </c>
      <c r="AM107" s="195"/>
      <c r="AN107" s="195"/>
      <c r="AO107" s="195"/>
      <c r="AP107" s="200"/>
      <c r="AQ107" s="195"/>
      <c r="AR107" s="200"/>
      <c r="AS107" s="195"/>
      <c r="AT107" s="167"/>
      <c r="AU107" s="167"/>
      <c r="AV107" s="136" t="str">
        <f>VLOOKUP($AC107,デモテーブル[#All],3,FALSE)</f>
        <v>3貴金属･ｺﾓ・仮通</v>
      </c>
      <c r="AW107" s="136" t="str">
        <f>VLOOKUP($AC107,デモテーブル[#All],4,FALSE)</f>
        <v>3貴金属</v>
      </c>
      <c r="AX107" s="136" t="str">
        <f>VLOOKUP($AC107,デモテーブル[#All],5,FALSE)</f>
        <v>ゴールド</v>
      </c>
      <c r="AY107" s="136" t="str">
        <f>VLOOKUP($AC107,デモテーブル[#All],6,FALSE)</f>
        <v>国内・ゴールド</v>
      </c>
      <c r="AZ107" s="136" t="str">
        <f>VLOOKUP($AC107,デモテーブル[#All],7,FALSE)</f>
        <v>01 日本円</v>
      </c>
      <c r="BA107" s="136" t="str">
        <f>VLOOKUP($AC107,デモテーブル[#All],12,FALSE)</f>
        <v>リスク・なし</v>
      </c>
      <c r="BB107" s="136" t="str">
        <f>VLOOKUP($AC107,デモテーブル[#All],13,FALSE)</f>
        <v>リスク・なし</v>
      </c>
      <c r="BC107" s="207">
        <f>VLOOKUP($AC107,デモテーブル[#All],14,FALSE)</f>
        <v>0</v>
      </c>
      <c r="BD107" s="207">
        <f>VLOOKUP($AC107,デモテーブル[#All],15,FALSE)</f>
        <v>0</v>
      </c>
      <c r="BE107" s="136">
        <f t="shared" si="20"/>
        <v>0</v>
      </c>
      <c r="BF107" s="136">
        <f t="shared" si="21"/>
        <v>0</v>
      </c>
    </row>
    <row r="108" spans="2:58">
      <c r="B108" s="17">
        <v>44713</v>
      </c>
      <c r="C108" s="69">
        <v>107</v>
      </c>
      <c r="D108" s="154" t="str">
        <f t="shared" si="13"/>
        <v>02-A子</v>
      </c>
      <c r="E108" s="193" t="str">
        <f t="shared" si="14"/>
        <v>楽天証券</v>
      </c>
      <c r="F108" s="195"/>
      <c r="G108" s="1" t="s">
        <v>160</v>
      </c>
      <c r="H108" s="194" t="s">
        <v>687</v>
      </c>
      <c r="I108" s="194">
        <v>500</v>
      </c>
      <c r="J108" s="194">
        <v>141</v>
      </c>
      <c r="K108" s="194">
        <v>163</v>
      </c>
      <c r="L108" s="194" t="s">
        <v>718</v>
      </c>
      <c r="M108" s="194" t="s">
        <v>566</v>
      </c>
      <c r="N108" s="194" t="s">
        <v>719</v>
      </c>
      <c r="O108" s="10">
        <v>0.16139999999999999</v>
      </c>
      <c r="P108" s="194" t="s">
        <v>552</v>
      </c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85" t="s">
        <v>563</v>
      </c>
      <c r="AB108" s="195"/>
      <c r="AC108" s="196" t="str">
        <f t="shared" si="10"/>
        <v>1615</v>
      </c>
      <c r="AD108" s="195" t="str">
        <f>VLOOKUP($AC108,デモテーブル[#All],2,FALSE)</f>
        <v>ＮＦ銀行業</v>
      </c>
      <c r="AE108" s="197">
        <f t="shared" si="23"/>
        <v>500</v>
      </c>
      <c r="AF108" s="195">
        <f t="shared" si="23"/>
        <v>141</v>
      </c>
      <c r="AG108" s="195">
        <f t="shared" si="23"/>
        <v>163</v>
      </c>
      <c r="AH108" s="198">
        <f t="shared" si="18"/>
        <v>81600</v>
      </c>
      <c r="AI108" s="198">
        <f t="shared" si="18"/>
        <v>0</v>
      </c>
      <c r="AJ108" s="198">
        <f t="shared" si="18"/>
        <v>11340</v>
      </c>
      <c r="AK108" s="199">
        <f t="shared" si="24"/>
        <v>0.16139999999999999</v>
      </c>
      <c r="AL108" s="195" t="str">
        <f t="shared" si="24"/>
        <v>02-A子 楽天証券</v>
      </c>
      <c r="AM108" s="195"/>
      <c r="AN108" s="195"/>
      <c r="AO108" s="195"/>
      <c r="AP108" s="200"/>
      <c r="AQ108" s="195"/>
      <c r="AR108" s="200"/>
      <c r="AS108" s="195"/>
      <c r="AT108" s="167"/>
      <c r="AU108" s="167"/>
      <c r="AV108" s="136" t="str">
        <f>VLOOKUP($AC108,デモテーブル[#All],3,FALSE)</f>
        <v>1株式・投信等</v>
      </c>
      <c r="AW108" s="136" t="str">
        <f>VLOOKUP($AC108,デモテーブル[#All],4,FALSE)</f>
        <v>1株式</v>
      </c>
      <c r="AX108" s="136" t="str">
        <f>VLOOKUP($AC108,デモテーブル[#All],5,FALSE)</f>
        <v>金融</v>
      </c>
      <c r="AY108" s="136" t="str">
        <f>VLOOKUP($AC108,デモテーブル[#All],6,FALSE)</f>
        <v>銀行業</v>
      </c>
      <c r="AZ108" s="136" t="str">
        <f>VLOOKUP($AC108,デモテーブル[#All],7,FALSE)</f>
        <v>01 日本円</v>
      </c>
      <c r="BA108" s="136" t="str">
        <f>VLOOKUP($AC108,デモテーブル[#All],12,FALSE)</f>
        <v>リスク・なし</v>
      </c>
      <c r="BB108" s="136" t="str">
        <f>VLOOKUP($AC108,デモテーブル[#All],13,FALSE)</f>
        <v>リスク・有</v>
      </c>
      <c r="BC108" s="207">
        <f>VLOOKUP($AC108,デモテーブル[#All],14,FALSE)</f>
        <v>0</v>
      </c>
      <c r="BD108" s="207">
        <f>VLOOKUP($AC108,デモテーブル[#All],15,FALSE)</f>
        <v>1</v>
      </c>
      <c r="BE108" s="136">
        <f t="shared" si="20"/>
        <v>0</v>
      </c>
      <c r="BF108" s="136">
        <f t="shared" si="21"/>
        <v>81600</v>
      </c>
    </row>
    <row r="109" spans="2:58">
      <c r="B109" s="17">
        <v>44713</v>
      </c>
      <c r="C109" s="69">
        <v>108</v>
      </c>
      <c r="D109" s="154" t="str">
        <f t="shared" si="13"/>
        <v>02-A子</v>
      </c>
      <c r="E109" s="193" t="str">
        <f t="shared" si="14"/>
        <v>楽天証券</v>
      </c>
      <c r="F109" s="195"/>
      <c r="G109" s="1" t="s">
        <v>171</v>
      </c>
      <c r="H109" s="194" t="s">
        <v>720</v>
      </c>
      <c r="I109" s="194">
        <v>28</v>
      </c>
      <c r="J109" s="194">
        <v>2575</v>
      </c>
      <c r="K109" s="194">
        <v>2715</v>
      </c>
      <c r="L109" s="194" t="s">
        <v>721</v>
      </c>
      <c r="M109" s="194" t="s">
        <v>566</v>
      </c>
      <c r="N109" s="194" t="s">
        <v>722</v>
      </c>
      <c r="O109" s="10">
        <v>5.4199999999999998E-2</v>
      </c>
      <c r="P109" s="194" t="s">
        <v>552</v>
      </c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85" t="s">
        <v>563</v>
      </c>
      <c r="AB109" s="195"/>
      <c r="AC109" s="196" t="str">
        <f t="shared" si="10"/>
        <v>1656</v>
      </c>
      <c r="AD109" s="195" t="str">
        <f>VLOOKUP($AC109,デモテーブル[#All],2,FALSE)</f>
        <v>ｉシェアーズ・コア　米国債７−１０年　ＥＴＦ</v>
      </c>
      <c r="AE109" s="197">
        <f t="shared" si="23"/>
        <v>28</v>
      </c>
      <c r="AF109" s="195">
        <f t="shared" si="23"/>
        <v>2575</v>
      </c>
      <c r="AG109" s="195">
        <f t="shared" si="23"/>
        <v>2715</v>
      </c>
      <c r="AH109" s="198">
        <f t="shared" ref="AH109:AJ142" si="25">IF(L109="","",VALUE(LEFT(L109,FIND("円",L109)-1)))</f>
        <v>76020</v>
      </c>
      <c r="AI109" s="198">
        <f t="shared" si="25"/>
        <v>0</v>
      </c>
      <c r="AJ109" s="198">
        <f t="shared" si="25"/>
        <v>3908</v>
      </c>
      <c r="AK109" s="199">
        <f t="shared" si="24"/>
        <v>5.4199999999999998E-2</v>
      </c>
      <c r="AL109" s="195" t="str">
        <f t="shared" si="24"/>
        <v>02-A子 楽天証券</v>
      </c>
      <c r="AM109" s="195"/>
      <c r="AN109" s="195"/>
      <c r="AO109" s="195"/>
      <c r="AP109" s="200"/>
      <c r="AQ109" s="195"/>
      <c r="AR109" s="200"/>
      <c r="AS109" s="195"/>
      <c r="AT109" s="167"/>
      <c r="AU109" s="167"/>
      <c r="AV109" s="136" t="str">
        <f>VLOOKUP($AC109,デモテーブル[#All],3,FALSE)</f>
        <v>2現金・米国債など</v>
      </c>
      <c r="AW109" s="136" t="str">
        <f>VLOOKUP($AC109,デモテーブル[#All],4,FALSE)</f>
        <v>2米国債など</v>
      </c>
      <c r="AX109" s="136" t="str">
        <f>VLOOKUP($AC109,デモテーブル[#All],5,FALSE)</f>
        <v>債券</v>
      </c>
      <c r="AY109" s="136" t="str">
        <f>VLOOKUP($AC109,デモテーブル[#All],6,FALSE)</f>
        <v>米国債</v>
      </c>
      <c r="AZ109" s="136" t="str">
        <f>VLOOKUP($AC109,デモテーブル[#All],7,FALSE)</f>
        <v>01 日本円</v>
      </c>
      <c r="BA109" s="136" t="str">
        <f>VLOOKUP($AC109,デモテーブル[#All],12,FALSE)</f>
        <v>リスク・有</v>
      </c>
      <c r="BB109" s="136" t="str">
        <f>VLOOKUP($AC109,デモテーブル[#All],13,FALSE)</f>
        <v>リスク・なし</v>
      </c>
      <c r="BC109" s="207">
        <f>VLOOKUP($AC109,デモテーブル[#All],14,FALSE)</f>
        <v>1</v>
      </c>
      <c r="BD109" s="207">
        <f>VLOOKUP($AC109,デモテーブル[#All],15,FALSE)</f>
        <v>0</v>
      </c>
      <c r="BE109" s="136">
        <f t="shared" si="20"/>
        <v>76020</v>
      </c>
      <c r="BF109" s="136">
        <f t="shared" si="21"/>
        <v>0</v>
      </c>
    </row>
    <row r="110" spans="2:58">
      <c r="B110" s="17">
        <v>44713</v>
      </c>
      <c r="C110" s="69">
        <v>109</v>
      </c>
      <c r="D110" s="154" t="str">
        <f t="shared" si="13"/>
        <v>02-A子</v>
      </c>
      <c r="E110" s="193" t="str">
        <f t="shared" si="14"/>
        <v>楽天証券</v>
      </c>
      <c r="F110" s="195"/>
      <c r="G110" s="1" t="s">
        <v>172</v>
      </c>
      <c r="H110" s="194" t="s">
        <v>695</v>
      </c>
      <c r="I110" s="194">
        <v>100</v>
      </c>
      <c r="J110" s="194">
        <v>245</v>
      </c>
      <c r="K110" s="194">
        <v>235</v>
      </c>
      <c r="L110" s="194" t="s">
        <v>696</v>
      </c>
      <c r="M110" s="194" t="s">
        <v>566</v>
      </c>
      <c r="N110" s="194" t="s">
        <v>723</v>
      </c>
      <c r="O110" s="10">
        <v>-3.9600000000000003E-2</v>
      </c>
      <c r="P110" s="194" t="s">
        <v>552</v>
      </c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85" t="s">
        <v>563</v>
      </c>
      <c r="AB110" s="195"/>
      <c r="AC110" s="196" t="str">
        <f t="shared" si="10"/>
        <v>1678</v>
      </c>
      <c r="AD110" s="195" t="str">
        <f>VLOOKUP($AC110,デモテーブル[#All],2,FALSE)</f>
        <v>ＮＥＸＴ　ＦＵＮＤＳ　インド株式指数・Ｎｉｆｔｙ　５０連動型上場投信</v>
      </c>
      <c r="AE110" s="197">
        <f t="shared" si="23"/>
        <v>100</v>
      </c>
      <c r="AF110" s="195">
        <f t="shared" si="23"/>
        <v>245</v>
      </c>
      <c r="AG110" s="195">
        <f t="shared" si="23"/>
        <v>235</v>
      </c>
      <c r="AH110" s="198">
        <f t="shared" si="25"/>
        <v>23530</v>
      </c>
      <c r="AI110" s="198">
        <f t="shared" si="25"/>
        <v>0</v>
      </c>
      <c r="AJ110" s="198">
        <f t="shared" si="25"/>
        <v>-970</v>
      </c>
      <c r="AK110" s="199">
        <f t="shared" si="24"/>
        <v>-3.9600000000000003E-2</v>
      </c>
      <c r="AL110" s="195" t="str">
        <f t="shared" si="24"/>
        <v>02-A子 楽天証券</v>
      </c>
      <c r="AM110" s="195"/>
      <c r="AN110" s="195"/>
      <c r="AO110" s="195"/>
      <c r="AP110" s="200"/>
      <c r="AQ110" s="195"/>
      <c r="AR110" s="200"/>
      <c r="AS110" s="195"/>
      <c r="AT110" s="167"/>
      <c r="AU110" s="167"/>
      <c r="AV110" s="136" t="str">
        <f>VLOOKUP($AC110,デモテーブル[#All],3,FALSE)</f>
        <v>1株式・投信等</v>
      </c>
      <c r="AW110" s="136" t="str">
        <f>VLOOKUP($AC110,デモテーブル[#All],4,FALSE)</f>
        <v>1株式</v>
      </c>
      <c r="AX110" s="136" t="str">
        <f>VLOOKUP($AC110,デモテーブル[#All],5,FALSE)</f>
        <v>新興国</v>
      </c>
      <c r="AY110" s="136" t="str">
        <f>VLOOKUP($AC110,デモテーブル[#All],6,FALSE)</f>
        <v>インド</v>
      </c>
      <c r="AZ110" s="136" t="str">
        <f>VLOOKUP($AC110,デモテーブル[#All],7,FALSE)</f>
        <v>01 日本円</v>
      </c>
      <c r="BA110" s="136" t="str">
        <f>VLOOKUP($AC110,デモテーブル[#All],12,FALSE)</f>
        <v>リスク・有</v>
      </c>
      <c r="BB110" s="136" t="str">
        <f>VLOOKUP($AC110,デモテーブル[#All],13,FALSE)</f>
        <v>リスク・有</v>
      </c>
      <c r="BC110" s="207">
        <f>VLOOKUP($AC110,デモテーブル[#All],14,FALSE)</f>
        <v>1</v>
      </c>
      <c r="BD110" s="207">
        <f>VLOOKUP($AC110,デモテーブル[#All],15,FALSE)</f>
        <v>1</v>
      </c>
      <c r="BE110" s="136">
        <f t="shared" si="20"/>
        <v>23530</v>
      </c>
      <c r="BF110" s="136">
        <f t="shared" si="21"/>
        <v>23530</v>
      </c>
    </row>
    <row r="111" spans="2:58">
      <c r="B111" s="17">
        <v>44713</v>
      </c>
      <c r="C111" s="69">
        <v>110</v>
      </c>
      <c r="D111" s="154" t="str">
        <f t="shared" si="13"/>
        <v>02-A子</v>
      </c>
      <c r="E111" s="193" t="str">
        <f t="shared" si="14"/>
        <v>楽天証券</v>
      </c>
      <c r="F111" s="195"/>
      <c r="G111" s="1" t="s">
        <v>172</v>
      </c>
      <c r="H111" s="194" t="s">
        <v>695</v>
      </c>
      <c r="I111" s="194">
        <v>100</v>
      </c>
      <c r="J111" s="194">
        <v>248</v>
      </c>
      <c r="K111" s="194">
        <v>235</v>
      </c>
      <c r="L111" s="194" t="s">
        <v>696</v>
      </c>
      <c r="M111" s="194" t="s">
        <v>566</v>
      </c>
      <c r="N111" s="194" t="s">
        <v>724</v>
      </c>
      <c r="O111" s="10">
        <v>-5.1999999999999998E-2</v>
      </c>
      <c r="P111" s="194" t="s">
        <v>552</v>
      </c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  <c r="AA111" s="185" t="s">
        <v>563</v>
      </c>
      <c r="AB111" s="195"/>
      <c r="AC111" s="196" t="str">
        <f t="shared" si="10"/>
        <v>1678</v>
      </c>
      <c r="AD111" s="195" t="str">
        <f>VLOOKUP($AC111,デモテーブル[#All],2,FALSE)</f>
        <v>ＮＥＸＴ　ＦＵＮＤＳ　インド株式指数・Ｎｉｆｔｙ　５０連動型上場投信</v>
      </c>
      <c r="AE111" s="197">
        <f t="shared" si="23"/>
        <v>100</v>
      </c>
      <c r="AF111" s="195">
        <f t="shared" si="23"/>
        <v>248</v>
      </c>
      <c r="AG111" s="195">
        <f t="shared" si="23"/>
        <v>235</v>
      </c>
      <c r="AH111" s="198">
        <f t="shared" si="25"/>
        <v>23530</v>
      </c>
      <c r="AI111" s="198">
        <f t="shared" si="25"/>
        <v>0</v>
      </c>
      <c r="AJ111" s="198">
        <f t="shared" si="25"/>
        <v>-1290</v>
      </c>
      <c r="AK111" s="199">
        <f t="shared" si="24"/>
        <v>-5.1999999999999998E-2</v>
      </c>
      <c r="AL111" s="195" t="str">
        <f t="shared" si="24"/>
        <v>02-A子 楽天証券</v>
      </c>
      <c r="AM111" s="195"/>
      <c r="AN111" s="195"/>
      <c r="AO111" s="195"/>
      <c r="AP111" s="200"/>
      <c r="AQ111" s="195"/>
      <c r="AR111" s="200"/>
      <c r="AS111" s="195"/>
      <c r="AT111" s="167"/>
      <c r="AU111" s="167"/>
      <c r="AV111" s="136" t="str">
        <f>VLOOKUP($AC111,デモテーブル[#All],3,FALSE)</f>
        <v>1株式・投信等</v>
      </c>
      <c r="AW111" s="136" t="str">
        <f>VLOOKUP($AC111,デモテーブル[#All],4,FALSE)</f>
        <v>1株式</v>
      </c>
      <c r="AX111" s="136" t="str">
        <f>VLOOKUP($AC111,デモテーブル[#All],5,FALSE)</f>
        <v>新興国</v>
      </c>
      <c r="AY111" s="136" t="str">
        <f>VLOOKUP($AC111,デモテーブル[#All],6,FALSE)</f>
        <v>インド</v>
      </c>
      <c r="AZ111" s="136" t="str">
        <f>VLOOKUP($AC111,デモテーブル[#All],7,FALSE)</f>
        <v>01 日本円</v>
      </c>
      <c r="BA111" s="136" t="str">
        <f>VLOOKUP($AC111,デモテーブル[#All],12,FALSE)</f>
        <v>リスク・有</v>
      </c>
      <c r="BB111" s="136" t="str">
        <f>VLOOKUP($AC111,デモテーブル[#All],13,FALSE)</f>
        <v>リスク・有</v>
      </c>
      <c r="BC111" s="207">
        <f>VLOOKUP($AC111,デモテーブル[#All],14,FALSE)</f>
        <v>1</v>
      </c>
      <c r="BD111" s="207">
        <f>VLOOKUP($AC111,デモテーブル[#All],15,FALSE)</f>
        <v>1</v>
      </c>
      <c r="BE111" s="136">
        <f t="shared" si="20"/>
        <v>23530</v>
      </c>
      <c r="BF111" s="136">
        <f t="shared" si="21"/>
        <v>23530</v>
      </c>
    </row>
    <row r="112" spans="2:58">
      <c r="B112" s="17">
        <v>44713</v>
      </c>
      <c r="C112" s="69">
        <v>111</v>
      </c>
      <c r="D112" s="154" t="str">
        <f t="shared" si="13"/>
        <v>02-A子</v>
      </c>
      <c r="E112" s="193" t="str">
        <f t="shared" si="14"/>
        <v>楽天証券</v>
      </c>
      <c r="F112" s="195"/>
      <c r="G112" s="1" t="s">
        <v>248</v>
      </c>
      <c r="H112" s="194" t="s">
        <v>725</v>
      </c>
      <c r="I112" s="194">
        <v>10</v>
      </c>
      <c r="J112" s="194">
        <v>2385</v>
      </c>
      <c r="K112" s="194">
        <v>3444</v>
      </c>
      <c r="L112" s="194" t="s">
        <v>726</v>
      </c>
      <c r="M112" s="194" t="s">
        <v>566</v>
      </c>
      <c r="N112" s="194" t="s">
        <v>727</v>
      </c>
      <c r="O112" s="10">
        <v>0.44429999999999997</v>
      </c>
      <c r="P112" s="194" t="s">
        <v>552</v>
      </c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  <c r="AA112" s="185" t="s">
        <v>563</v>
      </c>
      <c r="AB112" s="195"/>
      <c r="AC112" s="196" t="str">
        <f t="shared" ref="AC112:AC175" si="26">TEXT(G112,"@")</f>
        <v>1694</v>
      </c>
      <c r="AD112" s="195" t="str">
        <f>VLOOKUP($AC112,デモテーブル[#All],2,FALSE)</f>
        <v>ＷＴニッケル上場投信</v>
      </c>
      <c r="AE112" s="197">
        <f t="shared" si="23"/>
        <v>10</v>
      </c>
      <c r="AF112" s="195">
        <f t="shared" si="23"/>
        <v>2385</v>
      </c>
      <c r="AG112" s="195">
        <f t="shared" si="23"/>
        <v>3444</v>
      </c>
      <c r="AH112" s="198">
        <f t="shared" si="25"/>
        <v>34440</v>
      </c>
      <c r="AI112" s="198">
        <f t="shared" si="25"/>
        <v>0</v>
      </c>
      <c r="AJ112" s="198">
        <f t="shared" si="25"/>
        <v>10595</v>
      </c>
      <c r="AK112" s="199">
        <f t="shared" si="24"/>
        <v>0.44429999999999997</v>
      </c>
      <c r="AL112" s="195" t="str">
        <f t="shared" si="24"/>
        <v>02-A子 楽天証券</v>
      </c>
      <c r="AM112" s="195"/>
      <c r="AN112" s="195"/>
      <c r="AO112" s="195"/>
      <c r="AP112" s="200"/>
      <c r="AQ112" s="195"/>
      <c r="AR112" s="200"/>
      <c r="AS112" s="195"/>
      <c r="AT112" s="167"/>
      <c r="AU112" s="167"/>
      <c r="AV112" s="136" t="str">
        <f>VLOOKUP($AC112,デモテーブル[#All],3,FALSE)</f>
        <v>3貴金属･ｺﾓ・仮通</v>
      </c>
      <c r="AW112" s="136" t="str">
        <f>VLOOKUP($AC112,デモテーブル[#All],4,FALSE)</f>
        <v>3ｺﾓﾃﾞｨﾃｲ</v>
      </c>
      <c r="AX112" s="136" t="str">
        <f>VLOOKUP($AC112,デモテーブル[#All],5,FALSE)</f>
        <v>ニッケル</v>
      </c>
      <c r="AY112" s="136" t="str">
        <f>VLOOKUP($AC112,デモテーブル[#All],6,FALSE)</f>
        <v>WT・ニッケル</v>
      </c>
      <c r="AZ112" s="136" t="str">
        <f>VLOOKUP($AC112,デモテーブル[#All],7,FALSE)</f>
        <v>01 日本円</v>
      </c>
      <c r="BA112" s="136" t="str">
        <f>VLOOKUP($AC112,デモテーブル[#All],12,FALSE)</f>
        <v>リスク・なし</v>
      </c>
      <c r="BB112" s="136" t="str">
        <f>VLOOKUP($AC112,デモテーブル[#All],13,FALSE)</f>
        <v>リスク・なし</v>
      </c>
      <c r="BC112" s="207">
        <f>VLOOKUP($AC112,デモテーブル[#All],14,FALSE)</f>
        <v>0</v>
      </c>
      <c r="BD112" s="207">
        <f>VLOOKUP($AC112,デモテーブル[#All],15,FALSE)</f>
        <v>0</v>
      </c>
      <c r="BE112" s="136">
        <f t="shared" si="20"/>
        <v>0</v>
      </c>
      <c r="BF112" s="136">
        <f t="shared" si="21"/>
        <v>0</v>
      </c>
    </row>
    <row r="113" spans="2:58">
      <c r="B113" s="17">
        <v>44713</v>
      </c>
      <c r="C113" s="69">
        <v>112</v>
      </c>
      <c r="D113" s="154" t="str">
        <f t="shared" ref="D113:D176" si="27">LEFT(P113,5)</f>
        <v>02-A子</v>
      </c>
      <c r="E113" s="193" t="str">
        <f t="shared" ref="E113:E176" si="28">MID(P113,7,100)</f>
        <v>楽天証券</v>
      </c>
      <c r="F113" s="195"/>
      <c r="G113" s="1" t="s">
        <v>176</v>
      </c>
      <c r="H113" s="194" t="s">
        <v>728</v>
      </c>
      <c r="I113" s="194">
        <v>10</v>
      </c>
      <c r="J113" s="194">
        <v>1008</v>
      </c>
      <c r="K113" s="194">
        <v>996</v>
      </c>
      <c r="L113" s="194" t="s">
        <v>729</v>
      </c>
      <c r="M113" s="194" t="s">
        <v>566</v>
      </c>
      <c r="N113" s="194" t="s">
        <v>730</v>
      </c>
      <c r="O113" s="10">
        <v>-1.2E-2</v>
      </c>
      <c r="P113" s="194" t="s">
        <v>552</v>
      </c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85" t="s">
        <v>563</v>
      </c>
      <c r="AB113" s="195"/>
      <c r="AC113" s="196" t="str">
        <f t="shared" si="26"/>
        <v>2511</v>
      </c>
      <c r="AD113" s="195" t="str">
        <f>VLOOKUP($AC113,デモテーブル[#All],2,FALSE)</f>
        <v>ＮＦ外債ヘッジ無</v>
      </c>
      <c r="AE113" s="197">
        <f t="shared" si="23"/>
        <v>10</v>
      </c>
      <c r="AF113" s="195">
        <f t="shared" si="23"/>
        <v>1008</v>
      </c>
      <c r="AG113" s="195">
        <f t="shared" si="23"/>
        <v>996</v>
      </c>
      <c r="AH113" s="198">
        <f t="shared" si="25"/>
        <v>9959</v>
      </c>
      <c r="AI113" s="198">
        <f t="shared" si="25"/>
        <v>0</v>
      </c>
      <c r="AJ113" s="198">
        <f t="shared" si="25"/>
        <v>-121</v>
      </c>
      <c r="AK113" s="199">
        <f t="shared" si="24"/>
        <v>-1.2E-2</v>
      </c>
      <c r="AL113" s="195" t="str">
        <f t="shared" si="24"/>
        <v>02-A子 楽天証券</v>
      </c>
      <c r="AM113" s="195"/>
      <c r="AN113" s="195"/>
      <c r="AO113" s="195"/>
      <c r="AP113" s="200"/>
      <c r="AQ113" s="195"/>
      <c r="AR113" s="200"/>
      <c r="AS113" s="195"/>
      <c r="AT113" s="167"/>
      <c r="AU113" s="167"/>
      <c r="AV113" s="136" t="str">
        <f>VLOOKUP($AC113,デモテーブル[#All],3,FALSE)</f>
        <v>2現金・米国債など</v>
      </c>
      <c r="AW113" s="136" t="str">
        <f>VLOOKUP($AC113,デモテーブル[#All],4,FALSE)</f>
        <v>2米国債など</v>
      </c>
      <c r="AX113" s="136" t="str">
        <f>VLOOKUP($AC113,デモテーブル[#All],5,FALSE)</f>
        <v>債券</v>
      </c>
      <c r="AY113" s="136" t="str">
        <f>VLOOKUP($AC113,デモテーブル[#All],6,FALSE)</f>
        <v>外国債</v>
      </c>
      <c r="AZ113" s="136" t="str">
        <f>VLOOKUP($AC113,デモテーブル[#All],7,FALSE)</f>
        <v>01 日本円</v>
      </c>
      <c r="BA113" s="136" t="str">
        <f>VLOOKUP($AC113,デモテーブル[#All],12,FALSE)</f>
        <v>リスク・有</v>
      </c>
      <c r="BB113" s="136" t="str">
        <f>VLOOKUP($AC113,デモテーブル[#All],13,FALSE)</f>
        <v>リスク・なし</v>
      </c>
      <c r="BC113" s="207">
        <f>VLOOKUP($AC113,デモテーブル[#All],14,FALSE)</f>
        <v>1</v>
      </c>
      <c r="BD113" s="207">
        <f>VLOOKUP($AC113,デモテーブル[#All],15,FALSE)</f>
        <v>0</v>
      </c>
      <c r="BE113" s="136">
        <f t="shared" si="20"/>
        <v>9959</v>
      </c>
      <c r="BF113" s="136">
        <f t="shared" si="21"/>
        <v>0</v>
      </c>
    </row>
    <row r="114" spans="2:58">
      <c r="B114" s="17">
        <v>44713</v>
      </c>
      <c r="C114" s="69">
        <v>113</v>
      </c>
      <c r="D114" s="154" t="str">
        <f t="shared" si="27"/>
        <v>02-A子</v>
      </c>
      <c r="E114" s="193" t="str">
        <f t="shared" si="28"/>
        <v>楽天証券</v>
      </c>
      <c r="F114" s="195"/>
      <c r="G114" s="1" t="s">
        <v>177</v>
      </c>
      <c r="H114" s="194" t="s">
        <v>731</v>
      </c>
      <c r="I114" s="194">
        <v>20</v>
      </c>
      <c r="J114" s="194">
        <v>1709</v>
      </c>
      <c r="K114" s="194">
        <v>2021</v>
      </c>
      <c r="L114" s="194" t="s">
        <v>732</v>
      </c>
      <c r="M114" s="194" t="s">
        <v>566</v>
      </c>
      <c r="N114" s="194" t="s">
        <v>733</v>
      </c>
      <c r="O114" s="10">
        <v>0.18229999999999999</v>
      </c>
      <c r="P114" s="194" t="s">
        <v>552</v>
      </c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85" t="s">
        <v>563</v>
      </c>
      <c r="AB114" s="195"/>
      <c r="AC114" s="196" t="str">
        <f t="shared" si="26"/>
        <v>2556</v>
      </c>
      <c r="AD114" s="195" t="str">
        <f>VLOOKUP($AC114,デモテーブル[#All],2,FALSE)</f>
        <v>ＯＮＥＥＴＦ東証ＲＥＩＴ</v>
      </c>
      <c r="AE114" s="197">
        <f t="shared" si="23"/>
        <v>20</v>
      </c>
      <c r="AF114" s="195">
        <f t="shared" si="23"/>
        <v>1709</v>
      </c>
      <c r="AG114" s="195">
        <f t="shared" si="23"/>
        <v>2021</v>
      </c>
      <c r="AH114" s="198">
        <f t="shared" si="25"/>
        <v>40410</v>
      </c>
      <c r="AI114" s="198">
        <f t="shared" si="25"/>
        <v>0</v>
      </c>
      <c r="AJ114" s="198">
        <f t="shared" si="25"/>
        <v>6230</v>
      </c>
      <c r="AK114" s="199">
        <f t="shared" si="24"/>
        <v>0.18229999999999999</v>
      </c>
      <c r="AL114" s="195" t="str">
        <f t="shared" si="24"/>
        <v>02-A子 楽天証券</v>
      </c>
      <c r="AM114" s="195"/>
      <c r="AN114" s="195"/>
      <c r="AO114" s="195"/>
      <c r="AP114" s="200"/>
      <c r="AQ114" s="195"/>
      <c r="AR114" s="200"/>
      <c r="AS114" s="195"/>
      <c r="AT114" s="167"/>
      <c r="AU114" s="167"/>
      <c r="AV114" s="136" t="str">
        <f>VLOOKUP($AC114,デモテーブル[#All],3,FALSE)</f>
        <v>1株式・投信等</v>
      </c>
      <c r="AW114" s="136" t="str">
        <f>VLOOKUP($AC114,デモテーブル[#All],4,FALSE)</f>
        <v>1株式</v>
      </c>
      <c r="AX114" s="136" t="str">
        <f>VLOOKUP($AC114,デモテーブル[#All],5,FALSE)</f>
        <v>不動産</v>
      </c>
      <c r="AY114" s="136" t="str">
        <f>VLOOKUP($AC114,デモテーブル[#All],6,FALSE)</f>
        <v>Jリート</v>
      </c>
      <c r="AZ114" s="136" t="str">
        <f>VLOOKUP($AC114,デモテーブル[#All],7,FALSE)</f>
        <v>01 日本円</v>
      </c>
      <c r="BA114" s="136" t="str">
        <f>VLOOKUP($AC114,デモテーブル[#All],12,FALSE)</f>
        <v>リスク・なし</v>
      </c>
      <c r="BB114" s="136" t="str">
        <f>VLOOKUP($AC114,デモテーブル[#All],13,FALSE)</f>
        <v>リスク・有</v>
      </c>
      <c r="BC114" s="207">
        <f>VLOOKUP($AC114,デモテーブル[#All],14,FALSE)</f>
        <v>0</v>
      </c>
      <c r="BD114" s="207">
        <f>VLOOKUP($AC114,デモテーブル[#All],15,FALSE)</f>
        <v>1</v>
      </c>
      <c r="BE114" s="136">
        <f t="shared" si="20"/>
        <v>0</v>
      </c>
      <c r="BF114" s="136">
        <f t="shared" si="21"/>
        <v>40410</v>
      </c>
    </row>
    <row r="115" spans="2:58">
      <c r="B115" s="17">
        <v>44713</v>
      </c>
      <c r="C115" s="69">
        <v>114</v>
      </c>
      <c r="D115" s="154" t="str">
        <f t="shared" si="27"/>
        <v>02-A子</v>
      </c>
      <c r="E115" s="193" t="str">
        <f t="shared" si="28"/>
        <v>楽天証券</v>
      </c>
      <c r="F115" s="195"/>
      <c r="G115" s="1" t="s">
        <v>161</v>
      </c>
      <c r="H115" s="194" t="s">
        <v>734</v>
      </c>
      <c r="I115" s="194">
        <v>23</v>
      </c>
      <c r="J115" s="194">
        <v>2148</v>
      </c>
      <c r="K115" s="194">
        <v>1755</v>
      </c>
      <c r="L115" s="194" t="s">
        <v>735</v>
      </c>
      <c r="M115" s="194" t="s">
        <v>566</v>
      </c>
      <c r="N115" s="194" t="s">
        <v>736</v>
      </c>
      <c r="O115" s="10">
        <v>-0.183</v>
      </c>
      <c r="P115" s="194" t="s">
        <v>552</v>
      </c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85" t="s">
        <v>563</v>
      </c>
      <c r="AB115" s="195"/>
      <c r="AC115" s="196" t="str">
        <f t="shared" si="26"/>
        <v>2621</v>
      </c>
      <c r="AD115" s="195" t="str">
        <f>VLOOKUP($AC115,デモテーブル[#All],2,FALSE)</f>
        <v>ｉＳ米国債二十ヘジ</v>
      </c>
      <c r="AE115" s="197">
        <f t="shared" si="23"/>
        <v>23</v>
      </c>
      <c r="AF115" s="195">
        <f t="shared" si="23"/>
        <v>2148</v>
      </c>
      <c r="AG115" s="195">
        <f t="shared" si="23"/>
        <v>1755</v>
      </c>
      <c r="AH115" s="198">
        <f t="shared" si="25"/>
        <v>40365</v>
      </c>
      <c r="AI115" s="198">
        <f t="shared" si="25"/>
        <v>0</v>
      </c>
      <c r="AJ115" s="198">
        <f t="shared" si="25"/>
        <v>-9039</v>
      </c>
      <c r="AK115" s="199">
        <f t="shared" si="24"/>
        <v>-0.183</v>
      </c>
      <c r="AL115" s="195" t="str">
        <f t="shared" si="24"/>
        <v>02-A子 楽天証券</v>
      </c>
      <c r="AM115" s="195"/>
      <c r="AN115" s="195"/>
      <c r="AO115" s="195"/>
      <c r="AP115" s="200"/>
      <c r="AQ115" s="195"/>
      <c r="AR115" s="200"/>
      <c r="AS115" s="195"/>
      <c r="AT115" s="167"/>
      <c r="AU115" s="167"/>
      <c r="AV115" s="136" t="str">
        <f>VLOOKUP($AC115,デモテーブル[#All],3,FALSE)</f>
        <v>2現金・米国債など</v>
      </c>
      <c r="AW115" s="136" t="str">
        <f>VLOOKUP($AC115,デモテーブル[#All],4,FALSE)</f>
        <v>2米国債など</v>
      </c>
      <c r="AX115" s="136" t="str">
        <f>VLOOKUP($AC115,デモテーブル[#All],5,FALSE)</f>
        <v>債券</v>
      </c>
      <c r="AY115" s="136" t="str">
        <f>VLOOKUP($AC115,デモテーブル[#All],6,FALSE)</f>
        <v>米国債</v>
      </c>
      <c r="AZ115" s="136" t="str">
        <f>VLOOKUP($AC115,デモテーブル[#All],7,FALSE)</f>
        <v>01 日本円</v>
      </c>
      <c r="BA115" s="136" t="str">
        <f>VLOOKUP($AC115,デモテーブル[#All],12,FALSE)</f>
        <v>リスク・有</v>
      </c>
      <c r="BB115" s="136" t="str">
        <f>VLOOKUP($AC115,デモテーブル[#All],13,FALSE)</f>
        <v>リスク・なし</v>
      </c>
      <c r="BC115" s="207">
        <f>VLOOKUP($AC115,デモテーブル[#All],14,FALSE)</f>
        <v>1</v>
      </c>
      <c r="BD115" s="207">
        <f>VLOOKUP($AC115,デモテーブル[#All],15,FALSE)</f>
        <v>0</v>
      </c>
      <c r="BE115" s="136">
        <f t="shared" si="20"/>
        <v>40365</v>
      </c>
      <c r="BF115" s="136">
        <f t="shared" si="21"/>
        <v>0</v>
      </c>
    </row>
    <row r="116" spans="2:58">
      <c r="B116" s="17">
        <v>44713</v>
      </c>
      <c r="C116" s="69">
        <v>115</v>
      </c>
      <c r="D116" s="154" t="str">
        <f t="shared" si="27"/>
        <v>00-PP</v>
      </c>
      <c r="E116" s="193" t="str">
        <f t="shared" si="28"/>
        <v>SBI証券</v>
      </c>
      <c r="F116" s="195"/>
      <c r="G116" s="1" t="s">
        <v>56</v>
      </c>
      <c r="H116" s="194" t="s">
        <v>737</v>
      </c>
      <c r="I116" s="194">
        <v>1</v>
      </c>
      <c r="J116" s="194">
        <v>110.27</v>
      </c>
      <c r="K116" s="194">
        <v>103.16</v>
      </c>
      <c r="L116" s="194" t="s">
        <v>738</v>
      </c>
      <c r="M116" s="194" t="s">
        <v>566</v>
      </c>
      <c r="N116" s="194" t="s">
        <v>739</v>
      </c>
      <c r="O116" s="10">
        <v>-6.4500000000000002E-2</v>
      </c>
      <c r="P116" s="194" t="s">
        <v>543</v>
      </c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85" t="s">
        <v>563</v>
      </c>
      <c r="AB116" s="195"/>
      <c r="AC116" s="196" t="str">
        <f t="shared" si="26"/>
        <v>AGG</v>
      </c>
      <c r="AD116" s="195" t="str">
        <f>VLOOKUP($AC116,デモテーブル[#All],2,FALSE)</f>
        <v>iシェアーズ　コア米国総合債券ETF</v>
      </c>
      <c r="AE116" s="197">
        <f t="shared" si="23"/>
        <v>1</v>
      </c>
      <c r="AF116" s="195">
        <f t="shared" si="23"/>
        <v>110.27</v>
      </c>
      <c r="AG116" s="195">
        <f t="shared" si="23"/>
        <v>103.16</v>
      </c>
      <c r="AH116" s="198">
        <f t="shared" si="25"/>
        <v>13184</v>
      </c>
      <c r="AI116" s="198">
        <f t="shared" si="25"/>
        <v>0</v>
      </c>
      <c r="AJ116" s="198">
        <f t="shared" si="25"/>
        <v>-909</v>
      </c>
      <c r="AK116" s="199">
        <f t="shared" si="24"/>
        <v>-6.4500000000000002E-2</v>
      </c>
      <c r="AL116" s="195" t="str">
        <f t="shared" si="24"/>
        <v>00-PP SBI証券</v>
      </c>
      <c r="AM116" s="195"/>
      <c r="AN116" s="195"/>
      <c r="AO116" s="195"/>
      <c r="AP116" s="200"/>
      <c r="AQ116" s="195"/>
      <c r="AR116" s="200"/>
      <c r="AS116" s="195"/>
      <c r="AT116" s="167"/>
      <c r="AU116" s="167"/>
      <c r="AV116" s="136" t="str">
        <f>VLOOKUP($AC116,デモテーブル[#All],3,FALSE)</f>
        <v>2現金・米国債など</v>
      </c>
      <c r="AW116" s="136" t="str">
        <f>VLOOKUP($AC116,デモテーブル[#All],4,FALSE)</f>
        <v>2米国債など</v>
      </c>
      <c r="AX116" s="136" t="str">
        <f>VLOOKUP($AC116,デモテーブル[#All],5,FALSE)</f>
        <v>債券</v>
      </c>
      <c r="AY116" s="136" t="str">
        <f>VLOOKUP($AC116,デモテーブル[#All],6,FALSE)</f>
        <v>米国債</v>
      </c>
      <c r="AZ116" s="136" t="str">
        <f>VLOOKUP($AC116,デモテーブル[#All],7,FALSE)</f>
        <v>02 米ドル（円換算）</v>
      </c>
      <c r="BA116" s="136" t="str">
        <f>VLOOKUP($AC116,デモテーブル[#All],12,FALSE)</f>
        <v>リスク・有</v>
      </c>
      <c r="BB116" s="136" t="str">
        <f>VLOOKUP($AC116,デモテーブル[#All],13,FALSE)</f>
        <v>リスク・なし</v>
      </c>
      <c r="BC116" s="207">
        <f>VLOOKUP($AC116,デモテーブル[#All],14,FALSE)</f>
        <v>1</v>
      </c>
      <c r="BD116" s="207">
        <f>VLOOKUP($AC116,デモテーブル[#All],15,FALSE)</f>
        <v>0</v>
      </c>
      <c r="BE116" s="136">
        <f t="shared" si="20"/>
        <v>13184</v>
      </c>
      <c r="BF116" s="136">
        <f t="shared" si="21"/>
        <v>0</v>
      </c>
    </row>
    <row r="117" spans="2:58">
      <c r="B117" s="17">
        <v>44713</v>
      </c>
      <c r="C117" s="69">
        <v>116</v>
      </c>
      <c r="D117" s="154" t="str">
        <f t="shared" si="27"/>
        <v>00-PP</v>
      </c>
      <c r="E117" s="193" t="str">
        <f t="shared" si="28"/>
        <v>SBI証券</v>
      </c>
      <c r="F117" s="195"/>
      <c r="G117" s="1" t="s">
        <v>16</v>
      </c>
      <c r="H117" s="194" t="s">
        <v>740</v>
      </c>
      <c r="I117" s="194">
        <v>33</v>
      </c>
      <c r="J117" s="194">
        <v>84</v>
      </c>
      <c r="K117" s="194">
        <v>76.319999999999993</v>
      </c>
      <c r="L117" s="194" t="s">
        <v>741</v>
      </c>
      <c r="M117" s="194" t="s">
        <v>566</v>
      </c>
      <c r="N117" s="194" t="s">
        <v>742</v>
      </c>
      <c r="O117" s="10">
        <v>-9.1399999999999995E-2</v>
      </c>
      <c r="P117" s="194" t="s">
        <v>543</v>
      </c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85" t="s">
        <v>563</v>
      </c>
      <c r="AB117" s="195"/>
      <c r="AC117" s="196" t="str">
        <f t="shared" si="26"/>
        <v>BND</v>
      </c>
      <c r="AD117" s="195" t="str">
        <f>VLOOKUP($AC117,デモテーブル[#All],2,FALSE)</f>
        <v>バンガード・米国トータル債券市場ETF</v>
      </c>
      <c r="AE117" s="197">
        <f t="shared" si="23"/>
        <v>33</v>
      </c>
      <c r="AF117" s="195">
        <f t="shared" si="23"/>
        <v>84</v>
      </c>
      <c r="AG117" s="195">
        <f t="shared" si="23"/>
        <v>76.319999999999993</v>
      </c>
      <c r="AH117" s="198">
        <f t="shared" si="25"/>
        <v>321897</v>
      </c>
      <c r="AI117" s="198">
        <f t="shared" si="25"/>
        <v>0</v>
      </c>
      <c r="AJ117" s="198">
        <f t="shared" si="25"/>
        <v>-32392</v>
      </c>
      <c r="AK117" s="199">
        <f t="shared" si="24"/>
        <v>-9.1399999999999995E-2</v>
      </c>
      <c r="AL117" s="195" t="str">
        <f t="shared" si="24"/>
        <v>00-PP SBI証券</v>
      </c>
      <c r="AM117" s="195"/>
      <c r="AN117" s="195"/>
      <c r="AO117" s="195"/>
      <c r="AP117" s="200"/>
      <c r="AQ117" s="195"/>
      <c r="AR117" s="200"/>
      <c r="AS117" s="195"/>
      <c r="AT117" s="167"/>
      <c r="AU117" s="167"/>
      <c r="AV117" s="136" t="str">
        <f>VLOOKUP($AC117,デモテーブル[#All],3,FALSE)</f>
        <v>2現金・米国債など</v>
      </c>
      <c r="AW117" s="136" t="str">
        <f>VLOOKUP($AC117,デモテーブル[#All],4,FALSE)</f>
        <v>2米国債など</v>
      </c>
      <c r="AX117" s="136" t="str">
        <f>VLOOKUP($AC117,デモテーブル[#All],5,FALSE)</f>
        <v>債券</v>
      </c>
      <c r="AY117" s="136" t="str">
        <f>VLOOKUP($AC117,デモテーブル[#All],6,FALSE)</f>
        <v>米国債</v>
      </c>
      <c r="AZ117" s="136" t="str">
        <f>VLOOKUP($AC117,デモテーブル[#All],7,FALSE)</f>
        <v>02 米ドル（円換算）</v>
      </c>
      <c r="BA117" s="136" t="str">
        <f>VLOOKUP($AC117,デモテーブル[#All],12,FALSE)</f>
        <v>リスク・有</v>
      </c>
      <c r="BB117" s="136" t="str">
        <f>VLOOKUP($AC117,デモテーブル[#All],13,FALSE)</f>
        <v>リスク・なし</v>
      </c>
      <c r="BC117" s="207">
        <f>VLOOKUP($AC117,デモテーブル[#All],14,FALSE)</f>
        <v>1</v>
      </c>
      <c r="BD117" s="207">
        <f>VLOOKUP($AC117,デモテーブル[#All],15,FALSE)</f>
        <v>0</v>
      </c>
      <c r="BE117" s="136">
        <f t="shared" si="20"/>
        <v>321897</v>
      </c>
      <c r="BF117" s="136">
        <f t="shared" si="21"/>
        <v>0</v>
      </c>
    </row>
    <row r="118" spans="2:58">
      <c r="B118" s="17">
        <v>44713</v>
      </c>
      <c r="C118" s="69">
        <v>117</v>
      </c>
      <c r="D118" s="154" t="str">
        <f t="shared" si="27"/>
        <v>00-PP</v>
      </c>
      <c r="E118" s="193" t="str">
        <f t="shared" si="28"/>
        <v>SBI証券</v>
      </c>
      <c r="F118" s="195"/>
      <c r="G118" s="1" t="s">
        <v>20</v>
      </c>
      <c r="H118" s="194" t="s">
        <v>21</v>
      </c>
      <c r="I118" s="194">
        <v>15</v>
      </c>
      <c r="J118" s="194">
        <v>21.97</v>
      </c>
      <c r="K118" s="194">
        <v>23.54</v>
      </c>
      <c r="L118" s="194" t="s">
        <v>743</v>
      </c>
      <c r="M118" s="194" t="s">
        <v>566</v>
      </c>
      <c r="N118" s="194" t="s">
        <v>744</v>
      </c>
      <c r="O118" s="10">
        <v>7.1499999999999994E-2</v>
      </c>
      <c r="P118" s="194" t="s">
        <v>543</v>
      </c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85" t="s">
        <v>563</v>
      </c>
      <c r="AB118" s="195"/>
      <c r="AC118" s="196" t="str">
        <f t="shared" si="26"/>
        <v>EIDO</v>
      </c>
      <c r="AD118" s="195" t="str">
        <f>VLOOKUP($AC118,デモテーブル[#All],2,FALSE)</f>
        <v>iシェアーズ MSCI インドネシア ETF</v>
      </c>
      <c r="AE118" s="197">
        <f t="shared" si="23"/>
        <v>15</v>
      </c>
      <c r="AF118" s="195">
        <f t="shared" si="23"/>
        <v>21.97</v>
      </c>
      <c r="AG118" s="195">
        <f t="shared" si="23"/>
        <v>23.54</v>
      </c>
      <c r="AH118" s="198">
        <f t="shared" si="25"/>
        <v>45129</v>
      </c>
      <c r="AI118" s="198">
        <f t="shared" si="25"/>
        <v>0</v>
      </c>
      <c r="AJ118" s="198">
        <f t="shared" si="25"/>
        <v>3010</v>
      </c>
      <c r="AK118" s="199">
        <f t="shared" si="24"/>
        <v>7.1499999999999994E-2</v>
      </c>
      <c r="AL118" s="195" t="str">
        <f t="shared" si="24"/>
        <v>00-PP SBI証券</v>
      </c>
      <c r="AM118" s="195"/>
      <c r="AN118" s="195"/>
      <c r="AO118" s="195"/>
      <c r="AP118" s="200"/>
      <c r="AQ118" s="195"/>
      <c r="AR118" s="200"/>
      <c r="AS118" s="195"/>
      <c r="AT118" s="167"/>
      <c r="AU118" s="167"/>
      <c r="AV118" s="136" t="str">
        <f>VLOOKUP($AC118,デモテーブル[#All],3,FALSE)</f>
        <v>1株式・投信等</v>
      </c>
      <c r="AW118" s="136" t="str">
        <f>VLOOKUP($AC118,デモテーブル[#All],4,FALSE)</f>
        <v>1株式</v>
      </c>
      <c r="AX118" s="136" t="str">
        <f>VLOOKUP($AC118,デモテーブル[#All],5,FALSE)</f>
        <v>新興国</v>
      </c>
      <c r="AY118" s="136" t="str">
        <f>VLOOKUP($AC118,デモテーブル[#All],6,FALSE)</f>
        <v>インドネシア</v>
      </c>
      <c r="AZ118" s="136" t="str">
        <f>VLOOKUP($AC118,デモテーブル[#All],7,FALSE)</f>
        <v>02 米ドル（円換算）</v>
      </c>
      <c r="BA118" s="136" t="str">
        <f>VLOOKUP($AC118,デモテーブル[#All],12,FALSE)</f>
        <v>リスク・有</v>
      </c>
      <c r="BB118" s="136" t="str">
        <f>VLOOKUP($AC118,デモテーブル[#All],13,FALSE)</f>
        <v>リスク・有</v>
      </c>
      <c r="BC118" s="207">
        <f>VLOOKUP($AC118,デモテーブル[#All],14,FALSE)</f>
        <v>1</v>
      </c>
      <c r="BD118" s="207">
        <f>VLOOKUP($AC118,デモテーブル[#All],15,FALSE)</f>
        <v>1</v>
      </c>
      <c r="BE118" s="136">
        <f t="shared" si="20"/>
        <v>45129</v>
      </c>
      <c r="BF118" s="136">
        <f t="shared" si="21"/>
        <v>45129</v>
      </c>
    </row>
    <row r="119" spans="2:58">
      <c r="B119" s="17">
        <v>44713</v>
      </c>
      <c r="C119" s="69">
        <v>118</v>
      </c>
      <c r="D119" s="154" t="str">
        <f t="shared" si="27"/>
        <v>00-PP</v>
      </c>
      <c r="E119" s="193" t="str">
        <f t="shared" si="28"/>
        <v>SBI証券</v>
      </c>
      <c r="F119" s="195"/>
      <c r="G119" s="1" t="s">
        <v>24</v>
      </c>
      <c r="H119" s="194" t="s">
        <v>25</v>
      </c>
      <c r="I119" s="194">
        <v>3</v>
      </c>
      <c r="J119" s="194">
        <v>31.85</v>
      </c>
      <c r="K119" s="194">
        <v>29.04</v>
      </c>
      <c r="L119" s="194" t="s">
        <v>745</v>
      </c>
      <c r="M119" s="194" t="s">
        <v>566</v>
      </c>
      <c r="N119" s="194" t="s">
        <v>746</v>
      </c>
      <c r="O119" s="10">
        <v>-8.8200000000000001E-2</v>
      </c>
      <c r="P119" s="194" t="s">
        <v>543</v>
      </c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85" t="s">
        <v>563</v>
      </c>
      <c r="AB119" s="195"/>
      <c r="AC119" s="196" t="str">
        <f t="shared" si="26"/>
        <v>EPHE</v>
      </c>
      <c r="AD119" s="195" t="str">
        <f>VLOOKUP($AC119,デモテーブル[#All],2,FALSE)</f>
        <v>iシェアーズ MSCI フィリピン ETF</v>
      </c>
      <c r="AE119" s="197">
        <f t="shared" si="23"/>
        <v>3</v>
      </c>
      <c r="AF119" s="195">
        <f t="shared" si="23"/>
        <v>31.85</v>
      </c>
      <c r="AG119" s="195">
        <f t="shared" si="23"/>
        <v>29.04</v>
      </c>
      <c r="AH119" s="198">
        <f t="shared" si="25"/>
        <v>11134</v>
      </c>
      <c r="AI119" s="198">
        <f t="shared" si="25"/>
        <v>0</v>
      </c>
      <c r="AJ119" s="198">
        <f t="shared" si="25"/>
        <v>-1077</v>
      </c>
      <c r="AK119" s="199">
        <f t="shared" si="24"/>
        <v>-8.8200000000000001E-2</v>
      </c>
      <c r="AL119" s="195" t="str">
        <f t="shared" si="24"/>
        <v>00-PP SBI証券</v>
      </c>
      <c r="AM119" s="195"/>
      <c r="AN119" s="195"/>
      <c r="AO119" s="195"/>
      <c r="AP119" s="200"/>
      <c r="AQ119" s="195"/>
      <c r="AR119" s="200"/>
      <c r="AS119" s="195"/>
      <c r="AT119" s="167"/>
      <c r="AU119" s="167"/>
      <c r="AV119" s="136" t="str">
        <f>VLOOKUP($AC119,デモテーブル[#All],3,FALSE)</f>
        <v>1株式・投信等</v>
      </c>
      <c r="AW119" s="136" t="str">
        <f>VLOOKUP($AC119,デモテーブル[#All],4,FALSE)</f>
        <v>1株式</v>
      </c>
      <c r="AX119" s="136" t="str">
        <f>VLOOKUP($AC119,デモテーブル[#All],5,FALSE)</f>
        <v>新興国</v>
      </c>
      <c r="AY119" s="136" t="str">
        <f>VLOOKUP($AC119,デモテーブル[#All],6,FALSE)</f>
        <v>フィリピン</v>
      </c>
      <c r="AZ119" s="136" t="str">
        <f>VLOOKUP($AC119,デモテーブル[#All],7,FALSE)</f>
        <v>02 米ドル（円換算）</v>
      </c>
      <c r="BA119" s="136" t="str">
        <f>VLOOKUP($AC119,デモテーブル[#All],12,FALSE)</f>
        <v>リスク・有</v>
      </c>
      <c r="BB119" s="136" t="str">
        <f>VLOOKUP($AC119,デモテーブル[#All],13,FALSE)</f>
        <v>リスク・有</v>
      </c>
      <c r="BC119" s="207">
        <f>VLOOKUP($AC119,デモテーブル[#All],14,FALSE)</f>
        <v>1</v>
      </c>
      <c r="BD119" s="207">
        <f>VLOOKUP($AC119,デモテーブル[#All],15,FALSE)</f>
        <v>1</v>
      </c>
      <c r="BE119" s="136">
        <f t="shared" si="20"/>
        <v>11134</v>
      </c>
      <c r="BF119" s="136">
        <f t="shared" si="21"/>
        <v>11134</v>
      </c>
    </row>
    <row r="120" spans="2:58">
      <c r="B120" s="17">
        <v>44713</v>
      </c>
      <c r="C120" s="69">
        <v>119</v>
      </c>
      <c r="D120" s="154" t="str">
        <f t="shared" si="27"/>
        <v>00-PP</v>
      </c>
      <c r="E120" s="193" t="str">
        <f t="shared" si="28"/>
        <v>SBI証券</v>
      </c>
      <c r="F120" s="195"/>
      <c r="G120" s="1" t="s">
        <v>38</v>
      </c>
      <c r="H120" s="194" t="s">
        <v>747</v>
      </c>
      <c r="I120" s="194">
        <v>13</v>
      </c>
      <c r="J120" s="194">
        <v>36.630000000000003</v>
      </c>
      <c r="K120" s="194">
        <v>33.36</v>
      </c>
      <c r="L120" s="194" t="s">
        <v>748</v>
      </c>
      <c r="M120" s="194" t="s">
        <v>566</v>
      </c>
      <c r="N120" s="194" t="s">
        <v>749</v>
      </c>
      <c r="O120" s="10">
        <v>-8.9300000000000004E-2</v>
      </c>
      <c r="P120" s="194" t="s">
        <v>543</v>
      </c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85" t="s">
        <v>563</v>
      </c>
      <c r="AB120" s="195"/>
      <c r="AC120" s="196" t="str">
        <f t="shared" si="26"/>
        <v>EPI</v>
      </c>
      <c r="AD120" s="195" t="str">
        <f>VLOOKUP($AC120,デモテーブル[#All],2,FALSE)</f>
        <v>ウィズダムツリー  インド株収益ファンド</v>
      </c>
      <c r="AE120" s="197">
        <f t="shared" ref="AD120:AG152" si="29">I120</f>
        <v>13</v>
      </c>
      <c r="AF120" s="195">
        <f t="shared" si="29"/>
        <v>36.630000000000003</v>
      </c>
      <c r="AG120" s="195">
        <f t="shared" si="29"/>
        <v>33.36</v>
      </c>
      <c r="AH120" s="198">
        <f t="shared" si="25"/>
        <v>55428</v>
      </c>
      <c r="AI120" s="198">
        <f t="shared" si="25"/>
        <v>0</v>
      </c>
      <c r="AJ120" s="198">
        <f t="shared" si="25"/>
        <v>-5433</v>
      </c>
      <c r="AK120" s="199">
        <f t="shared" si="24"/>
        <v>-8.9300000000000004E-2</v>
      </c>
      <c r="AL120" s="195" t="str">
        <f t="shared" si="24"/>
        <v>00-PP SBI証券</v>
      </c>
      <c r="AM120" s="195"/>
      <c r="AN120" s="195"/>
      <c r="AO120" s="195"/>
      <c r="AP120" s="200"/>
      <c r="AQ120" s="195"/>
      <c r="AR120" s="200"/>
      <c r="AS120" s="195"/>
      <c r="AT120" s="167"/>
      <c r="AU120" s="167"/>
      <c r="AV120" s="136" t="str">
        <f>VLOOKUP($AC120,デモテーブル[#All],3,FALSE)</f>
        <v>1株式・投信等</v>
      </c>
      <c r="AW120" s="136" t="str">
        <f>VLOOKUP($AC120,デモテーブル[#All],4,FALSE)</f>
        <v>1株式</v>
      </c>
      <c r="AX120" s="136" t="str">
        <f>VLOOKUP($AC120,デモテーブル[#All],5,FALSE)</f>
        <v>新興国</v>
      </c>
      <c r="AY120" s="136" t="str">
        <f>VLOOKUP($AC120,デモテーブル[#All],6,FALSE)</f>
        <v>インド</v>
      </c>
      <c r="AZ120" s="136" t="str">
        <f>VLOOKUP($AC120,デモテーブル[#All],7,FALSE)</f>
        <v>02 米ドル（円換算）</v>
      </c>
      <c r="BA120" s="136" t="str">
        <f>VLOOKUP($AC120,デモテーブル[#All],12,FALSE)</f>
        <v>リスク・有</v>
      </c>
      <c r="BB120" s="136" t="str">
        <f>VLOOKUP($AC120,デモテーブル[#All],13,FALSE)</f>
        <v>リスク・有</v>
      </c>
      <c r="BC120" s="207">
        <f>VLOOKUP($AC120,デモテーブル[#All],14,FALSE)</f>
        <v>1</v>
      </c>
      <c r="BD120" s="207">
        <f>VLOOKUP($AC120,デモテーブル[#All],15,FALSE)</f>
        <v>1</v>
      </c>
      <c r="BE120" s="136">
        <f t="shared" si="20"/>
        <v>55428</v>
      </c>
      <c r="BF120" s="136">
        <f t="shared" si="21"/>
        <v>55428</v>
      </c>
    </row>
    <row r="121" spans="2:58">
      <c r="B121" s="17">
        <v>44713</v>
      </c>
      <c r="C121" s="69">
        <v>120</v>
      </c>
      <c r="D121" s="154" t="str">
        <f t="shared" si="27"/>
        <v>00-PP</v>
      </c>
      <c r="E121" s="193" t="str">
        <f t="shared" si="28"/>
        <v>SBI証券</v>
      </c>
      <c r="F121" s="195"/>
      <c r="G121" s="1" t="s">
        <v>50</v>
      </c>
      <c r="H121" s="194" t="s">
        <v>750</v>
      </c>
      <c r="I121" s="194">
        <v>37</v>
      </c>
      <c r="J121" s="194">
        <v>36.08</v>
      </c>
      <c r="K121" s="194">
        <v>36.630000000000003</v>
      </c>
      <c r="L121" s="194" t="s">
        <v>751</v>
      </c>
      <c r="M121" s="194" t="s">
        <v>566</v>
      </c>
      <c r="N121" s="194" t="s">
        <v>752</v>
      </c>
      <c r="O121" s="10">
        <v>1.52E-2</v>
      </c>
      <c r="P121" s="194" t="s">
        <v>543</v>
      </c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85" t="s">
        <v>563</v>
      </c>
      <c r="AB121" s="195"/>
      <c r="AC121" s="196" t="str">
        <f t="shared" si="26"/>
        <v>GLDM</v>
      </c>
      <c r="AD121" s="195" t="str">
        <f>VLOOKUP($AC121,デモテーブル[#All],2,FALSE)</f>
        <v>SPDR ゴールド・ミニシェアーズ・トラスト</v>
      </c>
      <c r="AE121" s="197">
        <f t="shared" si="29"/>
        <v>37</v>
      </c>
      <c r="AF121" s="195">
        <f t="shared" si="29"/>
        <v>36.08</v>
      </c>
      <c r="AG121" s="195">
        <f t="shared" si="29"/>
        <v>36.630000000000003</v>
      </c>
      <c r="AH121" s="198">
        <f t="shared" si="25"/>
        <v>173222</v>
      </c>
      <c r="AI121" s="198">
        <f t="shared" si="25"/>
        <v>0</v>
      </c>
      <c r="AJ121" s="198">
        <f t="shared" si="25"/>
        <v>2601</v>
      </c>
      <c r="AK121" s="199">
        <f t="shared" si="24"/>
        <v>1.52E-2</v>
      </c>
      <c r="AL121" s="195" t="str">
        <f t="shared" si="24"/>
        <v>00-PP SBI証券</v>
      </c>
      <c r="AM121" s="195"/>
      <c r="AN121" s="195"/>
      <c r="AO121" s="195"/>
      <c r="AP121" s="200"/>
      <c r="AQ121" s="195"/>
      <c r="AR121" s="200"/>
      <c r="AS121" s="195"/>
      <c r="AT121" s="167"/>
      <c r="AU121" s="167"/>
      <c r="AV121" s="136" t="str">
        <f>VLOOKUP($AC121,デモテーブル[#All],3,FALSE)</f>
        <v>3貴金属･ｺﾓ・仮通</v>
      </c>
      <c r="AW121" s="136" t="str">
        <f>VLOOKUP($AC121,デモテーブル[#All],4,FALSE)</f>
        <v>3貴金属</v>
      </c>
      <c r="AX121" s="136" t="str">
        <f>VLOOKUP($AC121,デモテーブル[#All],5,FALSE)</f>
        <v>ゴールド</v>
      </c>
      <c r="AY121" s="136" t="str">
        <f>VLOOKUP($AC121,デモテーブル[#All],6,FALSE)</f>
        <v>米国・ゴールド</v>
      </c>
      <c r="AZ121" s="136" t="str">
        <f>VLOOKUP($AC121,デモテーブル[#All],7,FALSE)</f>
        <v>02 米ドル（円換算）</v>
      </c>
      <c r="BA121" s="136" t="str">
        <f>VLOOKUP($AC121,デモテーブル[#All],12,FALSE)</f>
        <v>リスク・有</v>
      </c>
      <c r="BB121" s="136" t="str">
        <f>VLOOKUP($AC121,デモテーブル[#All],13,FALSE)</f>
        <v>リスク・なし</v>
      </c>
      <c r="BC121" s="207">
        <f>VLOOKUP($AC121,デモテーブル[#All],14,FALSE)</f>
        <v>1</v>
      </c>
      <c r="BD121" s="207">
        <f>VLOOKUP($AC121,デモテーブル[#All],15,FALSE)</f>
        <v>0</v>
      </c>
      <c r="BE121" s="136">
        <f t="shared" si="20"/>
        <v>173222</v>
      </c>
      <c r="BF121" s="136">
        <f t="shared" si="21"/>
        <v>0</v>
      </c>
    </row>
    <row r="122" spans="2:58">
      <c r="B122" s="17">
        <v>44713</v>
      </c>
      <c r="C122" s="69">
        <v>121</v>
      </c>
      <c r="D122" s="154" t="str">
        <f t="shared" si="27"/>
        <v>00-PP</v>
      </c>
      <c r="E122" s="193" t="str">
        <f t="shared" si="28"/>
        <v>SBI証券</v>
      </c>
      <c r="F122" s="195"/>
      <c r="G122" s="1" t="s">
        <v>152</v>
      </c>
      <c r="H122" s="194" t="s">
        <v>753</v>
      </c>
      <c r="I122" s="194">
        <v>2</v>
      </c>
      <c r="J122" s="194">
        <v>115.79</v>
      </c>
      <c r="K122" s="194">
        <v>112.42</v>
      </c>
      <c r="L122" s="194" t="s">
        <v>754</v>
      </c>
      <c r="M122" s="194" t="s">
        <v>566</v>
      </c>
      <c r="N122" s="194" t="s">
        <v>755</v>
      </c>
      <c r="O122" s="10">
        <v>-2.9100000000000001E-2</v>
      </c>
      <c r="P122" s="194" t="s">
        <v>543</v>
      </c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85" t="s">
        <v>563</v>
      </c>
      <c r="AB122" s="195"/>
      <c r="AC122" s="196" t="str">
        <f t="shared" si="26"/>
        <v>LQD</v>
      </c>
      <c r="AD122" s="195" t="str">
        <f>VLOOKUP($AC122,デモテーブル[#All],2,FALSE)</f>
        <v>LQD iシェアーズ iBoxx USD投資適格社債 ETF</v>
      </c>
      <c r="AE122" s="197">
        <f t="shared" si="29"/>
        <v>2</v>
      </c>
      <c r="AF122" s="195">
        <f t="shared" si="29"/>
        <v>115.79</v>
      </c>
      <c r="AG122" s="195">
        <f t="shared" si="29"/>
        <v>112.42</v>
      </c>
      <c r="AH122" s="198">
        <f t="shared" si="25"/>
        <v>28736</v>
      </c>
      <c r="AI122" s="198">
        <f t="shared" si="25"/>
        <v>0</v>
      </c>
      <c r="AJ122" s="198">
        <f t="shared" si="25"/>
        <v>-861</v>
      </c>
      <c r="AK122" s="199">
        <f t="shared" si="24"/>
        <v>-2.9100000000000001E-2</v>
      </c>
      <c r="AL122" s="195" t="str">
        <f t="shared" si="24"/>
        <v>00-PP SBI証券</v>
      </c>
      <c r="AM122" s="195"/>
      <c r="AN122" s="195"/>
      <c r="AO122" s="195"/>
      <c r="AP122" s="200"/>
      <c r="AQ122" s="195"/>
      <c r="AR122" s="200"/>
      <c r="AS122" s="195"/>
      <c r="AT122" s="167"/>
      <c r="AU122" s="167"/>
      <c r="AV122" s="136" t="str">
        <f>VLOOKUP($AC122,デモテーブル[#All],3,FALSE)</f>
        <v>1株式・投信等</v>
      </c>
      <c r="AW122" s="136" t="str">
        <f>VLOOKUP($AC122,デモテーブル[#All],4,FALSE)</f>
        <v>1株式</v>
      </c>
      <c r="AX122" s="136" t="str">
        <f>VLOOKUP($AC122,デモテーブル[#All],5,FALSE)</f>
        <v>債券</v>
      </c>
      <c r="AY122" s="136" t="str">
        <f>VLOOKUP($AC122,デモテーブル[#All],6,FALSE)</f>
        <v>米国・社債</v>
      </c>
      <c r="AZ122" s="136" t="str">
        <f>VLOOKUP($AC122,デモテーブル[#All],7,FALSE)</f>
        <v>02 米ドル（円換算）</v>
      </c>
      <c r="BA122" s="136" t="str">
        <f>VLOOKUP($AC122,デモテーブル[#All],12,FALSE)</f>
        <v>リスク・有</v>
      </c>
      <c r="BB122" s="136" t="str">
        <f>VLOOKUP($AC122,デモテーブル[#All],13,FALSE)</f>
        <v>リスク・有</v>
      </c>
      <c r="BC122" s="207">
        <f>VLOOKUP($AC122,デモテーブル[#All],14,FALSE)</f>
        <v>1</v>
      </c>
      <c r="BD122" s="207">
        <f>VLOOKUP($AC122,デモテーブル[#All],15,FALSE)</f>
        <v>1</v>
      </c>
      <c r="BE122" s="136">
        <f t="shared" si="20"/>
        <v>28736</v>
      </c>
      <c r="BF122" s="136">
        <f t="shared" si="21"/>
        <v>28736</v>
      </c>
    </row>
    <row r="123" spans="2:58">
      <c r="B123" s="17">
        <v>44713</v>
      </c>
      <c r="C123" s="69">
        <v>122</v>
      </c>
      <c r="D123" s="154" t="str">
        <f t="shared" si="27"/>
        <v>00-PP</v>
      </c>
      <c r="E123" s="193" t="str">
        <f t="shared" si="28"/>
        <v>SBI証券</v>
      </c>
      <c r="F123" s="195"/>
      <c r="G123" s="1" t="s">
        <v>153</v>
      </c>
      <c r="H123" s="194" t="s">
        <v>756</v>
      </c>
      <c r="I123" s="194">
        <v>23</v>
      </c>
      <c r="J123" s="194">
        <v>32.479999999999997</v>
      </c>
      <c r="K123" s="194">
        <v>32.96</v>
      </c>
      <c r="L123" s="194" t="s">
        <v>757</v>
      </c>
      <c r="M123" s="194" t="s">
        <v>566</v>
      </c>
      <c r="N123" s="194" t="s">
        <v>758</v>
      </c>
      <c r="O123" s="10">
        <v>1.4800000000000001E-2</v>
      </c>
      <c r="P123" s="194" t="s">
        <v>543</v>
      </c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85" t="s">
        <v>563</v>
      </c>
      <c r="AB123" s="195"/>
      <c r="AC123" s="196" t="str">
        <f t="shared" si="26"/>
        <v>PFF</v>
      </c>
      <c r="AD123" s="195" t="str">
        <f>VLOOKUP($AC123,デモテーブル[#All],2,FALSE)</f>
        <v>PFF iシェアーズ優先株式&amp;インカム証券ETF</v>
      </c>
      <c r="AE123" s="197">
        <f t="shared" si="29"/>
        <v>23</v>
      </c>
      <c r="AF123" s="195">
        <f t="shared" si="29"/>
        <v>32.479999999999997</v>
      </c>
      <c r="AG123" s="195">
        <f t="shared" si="29"/>
        <v>32.96</v>
      </c>
      <c r="AH123" s="198">
        <f t="shared" si="25"/>
        <v>96890</v>
      </c>
      <c r="AI123" s="198">
        <f t="shared" si="25"/>
        <v>0</v>
      </c>
      <c r="AJ123" s="198">
        <f t="shared" si="25"/>
        <v>1411</v>
      </c>
      <c r="AK123" s="199">
        <f t="shared" si="24"/>
        <v>1.4800000000000001E-2</v>
      </c>
      <c r="AL123" s="195" t="str">
        <f t="shared" si="24"/>
        <v>00-PP SBI証券</v>
      </c>
      <c r="AM123" s="195"/>
      <c r="AN123" s="195"/>
      <c r="AO123" s="195"/>
      <c r="AP123" s="200"/>
      <c r="AQ123" s="195"/>
      <c r="AR123" s="200"/>
      <c r="AS123" s="195"/>
      <c r="AT123" s="167"/>
      <c r="AU123" s="167"/>
      <c r="AV123" s="136" t="str">
        <f>VLOOKUP($AC123,デモテーブル[#All],3,FALSE)</f>
        <v>1株式・投信等</v>
      </c>
      <c r="AW123" s="136" t="str">
        <f>VLOOKUP($AC123,デモテーブル[#All],4,FALSE)</f>
        <v>1株式</v>
      </c>
      <c r="AX123" s="136" t="str">
        <f>VLOOKUP($AC123,デモテーブル[#All],5,FALSE)</f>
        <v>高配当ETF</v>
      </c>
      <c r="AY123" s="136" t="str">
        <f>VLOOKUP($AC123,デモテーブル[#All],6,FALSE)</f>
        <v>高配当ETF</v>
      </c>
      <c r="AZ123" s="136" t="str">
        <f>VLOOKUP($AC123,デモテーブル[#All],7,FALSE)</f>
        <v>02 米ドル（円換算）</v>
      </c>
      <c r="BA123" s="136" t="str">
        <f>VLOOKUP($AC123,デモテーブル[#All],12,FALSE)</f>
        <v>リスク・有</v>
      </c>
      <c r="BB123" s="136" t="str">
        <f>VLOOKUP($AC123,デモテーブル[#All],13,FALSE)</f>
        <v>リスク・有</v>
      </c>
      <c r="BC123" s="207">
        <f>VLOOKUP($AC123,デモテーブル[#All],14,FALSE)</f>
        <v>1</v>
      </c>
      <c r="BD123" s="207">
        <f>VLOOKUP($AC123,デモテーブル[#All],15,FALSE)</f>
        <v>1</v>
      </c>
      <c r="BE123" s="136">
        <f t="shared" si="20"/>
        <v>96890</v>
      </c>
      <c r="BF123" s="136">
        <f t="shared" si="21"/>
        <v>96890</v>
      </c>
    </row>
    <row r="124" spans="2:58">
      <c r="B124" s="17">
        <v>44713</v>
      </c>
      <c r="C124" s="69">
        <v>123</v>
      </c>
      <c r="D124" s="154" t="str">
        <f t="shared" si="27"/>
        <v>00-PP</v>
      </c>
      <c r="E124" s="193" t="str">
        <f t="shared" si="28"/>
        <v>SBI証券</v>
      </c>
      <c r="F124" s="195"/>
      <c r="G124" s="1" t="s">
        <v>250</v>
      </c>
      <c r="H124" s="194" t="s">
        <v>759</v>
      </c>
      <c r="I124" s="194">
        <v>13</v>
      </c>
      <c r="J124" s="194">
        <v>39.619999999999997</v>
      </c>
      <c r="K124" s="194">
        <v>34.130000000000003</v>
      </c>
      <c r="L124" s="194" t="s">
        <v>760</v>
      </c>
      <c r="M124" s="194" t="s">
        <v>566</v>
      </c>
      <c r="N124" s="194" t="s">
        <v>761</v>
      </c>
      <c r="O124" s="10">
        <v>-0.1386</v>
      </c>
      <c r="P124" s="194" t="s">
        <v>543</v>
      </c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85" t="s">
        <v>563</v>
      </c>
      <c r="AB124" s="195"/>
      <c r="AC124" s="196" t="str">
        <f t="shared" si="26"/>
        <v>SPTL</v>
      </c>
      <c r="AD124" s="195" t="str">
        <f>VLOOKUP($AC124,デモテーブル[#All],2,FALSE)</f>
        <v>SPDR ポートフォリオ米国長期国債ETF</v>
      </c>
      <c r="AE124" s="197">
        <f t="shared" si="29"/>
        <v>13</v>
      </c>
      <c r="AF124" s="195">
        <f t="shared" si="29"/>
        <v>39.619999999999997</v>
      </c>
      <c r="AG124" s="195">
        <f t="shared" si="29"/>
        <v>34.130000000000003</v>
      </c>
      <c r="AH124" s="198">
        <f t="shared" si="25"/>
        <v>56708</v>
      </c>
      <c r="AI124" s="198">
        <f t="shared" si="25"/>
        <v>0</v>
      </c>
      <c r="AJ124" s="198">
        <f t="shared" si="25"/>
        <v>-9122</v>
      </c>
      <c r="AK124" s="199">
        <f t="shared" si="24"/>
        <v>-0.1386</v>
      </c>
      <c r="AL124" s="195" t="str">
        <f t="shared" si="24"/>
        <v>00-PP SBI証券</v>
      </c>
      <c r="AM124" s="195"/>
      <c r="AN124" s="195"/>
      <c r="AO124" s="195"/>
      <c r="AP124" s="200"/>
      <c r="AQ124" s="195"/>
      <c r="AR124" s="200"/>
      <c r="AS124" s="195"/>
      <c r="AT124" s="167"/>
      <c r="AU124" s="167"/>
      <c r="AV124" s="136" t="str">
        <f>VLOOKUP($AC124,デモテーブル[#All],3,FALSE)</f>
        <v>2現金・米国債など</v>
      </c>
      <c r="AW124" s="136" t="str">
        <f>VLOOKUP($AC124,デモテーブル[#All],4,FALSE)</f>
        <v>2米国債など</v>
      </c>
      <c r="AX124" s="136" t="str">
        <f>VLOOKUP($AC124,デモテーブル[#All],5,FALSE)</f>
        <v>債券</v>
      </c>
      <c r="AY124" s="136" t="str">
        <f>VLOOKUP($AC124,デモテーブル[#All],6,FALSE)</f>
        <v>米国債</v>
      </c>
      <c r="AZ124" s="136" t="str">
        <f>VLOOKUP($AC124,デモテーブル[#All],7,FALSE)</f>
        <v>02 米ドル（円換算）</v>
      </c>
      <c r="BA124" s="136" t="str">
        <f>VLOOKUP($AC124,デモテーブル[#All],12,FALSE)</f>
        <v>リスク・有</v>
      </c>
      <c r="BB124" s="136" t="str">
        <f>VLOOKUP($AC124,デモテーブル[#All],13,FALSE)</f>
        <v>リスク・なし</v>
      </c>
      <c r="BC124" s="207">
        <f>VLOOKUP($AC124,デモテーブル[#All],14,FALSE)</f>
        <v>1</v>
      </c>
      <c r="BD124" s="207">
        <f>VLOOKUP($AC124,デモテーブル[#All],15,FALSE)</f>
        <v>0</v>
      </c>
      <c r="BE124" s="136">
        <f t="shared" si="20"/>
        <v>56708</v>
      </c>
      <c r="BF124" s="136">
        <f t="shared" si="21"/>
        <v>0</v>
      </c>
    </row>
    <row r="125" spans="2:58">
      <c r="B125" s="17">
        <v>44713</v>
      </c>
      <c r="C125" s="69">
        <v>124</v>
      </c>
      <c r="D125" s="154" t="str">
        <f t="shared" si="27"/>
        <v>00-PP</v>
      </c>
      <c r="E125" s="193" t="str">
        <f t="shared" si="28"/>
        <v>SBI証券</v>
      </c>
      <c r="F125" s="195"/>
      <c r="G125" s="1" t="s">
        <v>58</v>
      </c>
      <c r="H125" s="194" t="s">
        <v>59</v>
      </c>
      <c r="I125" s="194">
        <v>11</v>
      </c>
      <c r="J125" s="194">
        <v>140.19</v>
      </c>
      <c r="K125" s="194">
        <v>118.51</v>
      </c>
      <c r="L125" s="194" t="s">
        <v>762</v>
      </c>
      <c r="M125" s="194" t="s">
        <v>566</v>
      </c>
      <c r="N125" s="194" t="s">
        <v>763</v>
      </c>
      <c r="O125" s="10">
        <v>-0.15459999999999999</v>
      </c>
      <c r="P125" s="194" t="s">
        <v>543</v>
      </c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85" t="s">
        <v>563</v>
      </c>
      <c r="AB125" s="195"/>
      <c r="AC125" s="196" t="str">
        <f t="shared" si="26"/>
        <v>TLT</v>
      </c>
      <c r="AD125" s="195" t="str">
        <f>VLOOKUP($AC125,デモテーブル[#All],2,FALSE)</f>
        <v>iシェアーズ 米国国債 20年超 ETF</v>
      </c>
      <c r="AE125" s="197">
        <f t="shared" si="29"/>
        <v>11</v>
      </c>
      <c r="AF125" s="195">
        <f t="shared" si="29"/>
        <v>140.19</v>
      </c>
      <c r="AG125" s="195">
        <f t="shared" si="29"/>
        <v>118.51</v>
      </c>
      <c r="AH125" s="198">
        <f t="shared" si="25"/>
        <v>166614</v>
      </c>
      <c r="AI125" s="198">
        <f t="shared" si="25"/>
        <v>0</v>
      </c>
      <c r="AJ125" s="198">
        <f t="shared" si="25"/>
        <v>-30480</v>
      </c>
      <c r="AK125" s="199">
        <f t="shared" si="24"/>
        <v>-0.15459999999999999</v>
      </c>
      <c r="AL125" s="195" t="str">
        <f t="shared" si="24"/>
        <v>00-PP SBI証券</v>
      </c>
      <c r="AM125" s="195"/>
      <c r="AN125" s="195"/>
      <c r="AO125" s="195"/>
      <c r="AP125" s="200"/>
      <c r="AQ125" s="195"/>
      <c r="AR125" s="200"/>
      <c r="AS125" s="195"/>
      <c r="AT125" s="167"/>
      <c r="AU125" s="167"/>
      <c r="AV125" s="136" t="str">
        <f>VLOOKUP($AC125,デモテーブル[#All],3,FALSE)</f>
        <v>2現金・米国債など</v>
      </c>
      <c r="AW125" s="136" t="str">
        <f>VLOOKUP($AC125,デモテーブル[#All],4,FALSE)</f>
        <v>2米国債など</v>
      </c>
      <c r="AX125" s="136" t="str">
        <f>VLOOKUP($AC125,デモテーブル[#All],5,FALSE)</f>
        <v>債券</v>
      </c>
      <c r="AY125" s="136" t="str">
        <f>VLOOKUP($AC125,デモテーブル[#All],6,FALSE)</f>
        <v>米国債</v>
      </c>
      <c r="AZ125" s="136" t="str">
        <f>VLOOKUP($AC125,デモテーブル[#All],7,FALSE)</f>
        <v>02 米ドル（円換算）</v>
      </c>
      <c r="BA125" s="136" t="str">
        <f>VLOOKUP($AC125,デモテーブル[#All],12,FALSE)</f>
        <v>リスク・有</v>
      </c>
      <c r="BB125" s="136" t="str">
        <f>VLOOKUP($AC125,デモテーブル[#All],13,FALSE)</f>
        <v>リスク・なし</v>
      </c>
      <c r="BC125" s="207">
        <f>VLOOKUP($AC125,デモテーブル[#All],14,FALSE)</f>
        <v>1</v>
      </c>
      <c r="BD125" s="207">
        <f>VLOOKUP($AC125,デモテーブル[#All],15,FALSE)</f>
        <v>0</v>
      </c>
      <c r="BE125" s="136">
        <f t="shared" si="20"/>
        <v>166614</v>
      </c>
      <c r="BF125" s="136">
        <f t="shared" si="21"/>
        <v>0</v>
      </c>
    </row>
    <row r="126" spans="2:58">
      <c r="B126" s="17">
        <v>44713</v>
      </c>
      <c r="C126" s="69">
        <v>125</v>
      </c>
      <c r="D126" s="154" t="str">
        <f t="shared" si="27"/>
        <v>00-PP</v>
      </c>
      <c r="E126" s="193" t="str">
        <f t="shared" si="28"/>
        <v>SBI証券</v>
      </c>
      <c r="F126" s="195"/>
      <c r="G126" s="1" t="s">
        <v>222</v>
      </c>
      <c r="H126" s="194" t="s">
        <v>223</v>
      </c>
      <c r="I126" s="194">
        <v>13</v>
      </c>
      <c r="J126" s="194">
        <v>83.78</v>
      </c>
      <c r="K126" s="194">
        <v>72.430000000000007</v>
      </c>
      <c r="L126" s="194" t="s">
        <v>764</v>
      </c>
      <c r="M126" s="194" t="s">
        <v>566</v>
      </c>
      <c r="N126" s="194" t="s">
        <v>765</v>
      </c>
      <c r="O126" s="10">
        <v>-0.13550000000000001</v>
      </c>
      <c r="P126" s="194" t="s">
        <v>543</v>
      </c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85" t="s">
        <v>563</v>
      </c>
      <c r="AB126" s="195"/>
      <c r="AC126" s="196" t="str">
        <f t="shared" si="26"/>
        <v>VGLT</v>
      </c>
      <c r="AD126" s="195" t="str">
        <f>VLOOKUP($AC126,デモテーブル[#All],2,FALSE)</f>
        <v>バンガード 米国長期国債 ETF</v>
      </c>
      <c r="AE126" s="197">
        <f t="shared" si="29"/>
        <v>13</v>
      </c>
      <c r="AF126" s="195">
        <f t="shared" si="29"/>
        <v>83.78</v>
      </c>
      <c r="AG126" s="195">
        <f t="shared" si="29"/>
        <v>72.430000000000007</v>
      </c>
      <c r="AH126" s="198">
        <f t="shared" si="25"/>
        <v>120344</v>
      </c>
      <c r="AI126" s="198">
        <f t="shared" si="25"/>
        <v>0</v>
      </c>
      <c r="AJ126" s="198">
        <f t="shared" si="25"/>
        <v>-18858</v>
      </c>
      <c r="AK126" s="199">
        <f t="shared" si="24"/>
        <v>-0.13550000000000001</v>
      </c>
      <c r="AL126" s="195" t="str">
        <f t="shared" si="24"/>
        <v>00-PP SBI証券</v>
      </c>
      <c r="AM126" s="195"/>
      <c r="AN126" s="195"/>
      <c r="AO126" s="195"/>
      <c r="AP126" s="200"/>
      <c r="AQ126" s="195"/>
      <c r="AR126" s="200"/>
      <c r="AS126" s="195"/>
      <c r="AT126" s="167"/>
      <c r="AU126" s="167"/>
      <c r="AV126" s="136" t="str">
        <f>VLOOKUP($AC126,デモテーブル[#All],3,FALSE)</f>
        <v>2現金・米国債など</v>
      </c>
      <c r="AW126" s="136" t="str">
        <f>VLOOKUP($AC126,デモテーブル[#All],4,FALSE)</f>
        <v>2米国債など</v>
      </c>
      <c r="AX126" s="136" t="str">
        <f>VLOOKUP($AC126,デモテーブル[#All],5,FALSE)</f>
        <v>債券</v>
      </c>
      <c r="AY126" s="136" t="str">
        <f>VLOOKUP($AC126,デモテーブル[#All],6,FALSE)</f>
        <v>米国債</v>
      </c>
      <c r="AZ126" s="136" t="str">
        <f>VLOOKUP($AC126,デモテーブル[#All],7,FALSE)</f>
        <v>02 米ドル（円換算）</v>
      </c>
      <c r="BA126" s="136" t="str">
        <f>VLOOKUP($AC126,デモテーブル[#All],12,FALSE)</f>
        <v>リスク・有</v>
      </c>
      <c r="BB126" s="136" t="str">
        <f>VLOOKUP($AC126,デモテーブル[#All],13,FALSE)</f>
        <v>リスク・なし</v>
      </c>
      <c r="BC126" s="207">
        <f>VLOOKUP($AC126,デモテーブル[#All],14,FALSE)</f>
        <v>1</v>
      </c>
      <c r="BD126" s="207">
        <f>VLOOKUP($AC126,デモテーブル[#All],15,FALSE)</f>
        <v>0</v>
      </c>
      <c r="BE126" s="136">
        <f t="shared" si="20"/>
        <v>120344</v>
      </c>
      <c r="BF126" s="136">
        <f t="shared" si="21"/>
        <v>0</v>
      </c>
    </row>
    <row r="127" spans="2:58">
      <c r="B127" s="17">
        <v>44713</v>
      </c>
      <c r="C127" s="69">
        <v>126</v>
      </c>
      <c r="D127" s="154" t="str">
        <f t="shared" si="27"/>
        <v>00-PP</v>
      </c>
      <c r="E127" s="193" t="str">
        <f t="shared" si="28"/>
        <v>SBI証券</v>
      </c>
      <c r="F127" s="195"/>
      <c r="G127" s="1" t="s">
        <v>155</v>
      </c>
      <c r="H127" s="194" t="s">
        <v>766</v>
      </c>
      <c r="I127" s="194">
        <v>4</v>
      </c>
      <c r="J127" s="194">
        <v>44.63</v>
      </c>
      <c r="K127" s="194">
        <v>81.77</v>
      </c>
      <c r="L127" s="194" t="s">
        <v>767</v>
      </c>
      <c r="M127" s="194" t="s">
        <v>566</v>
      </c>
      <c r="N127" s="194" t="s">
        <v>768</v>
      </c>
      <c r="O127" s="10">
        <v>0.83220000000000005</v>
      </c>
      <c r="P127" s="194" t="s">
        <v>543</v>
      </c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85" t="s">
        <v>563</v>
      </c>
      <c r="AB127" s="195"/>
      <c r="AC127" s="196" t="str">
        <f t="shared" si="26"/>
        <v>XLE</v>
      </c>
      <c r="AD127" s="195" t="str">
        <f>VLOOKUP($AC127,デモテーブル[#All],2,FALSE)</f>
        <v>XLE エネルギーセレクトセクターSPDRファンド</v>
      </c>
      <c r="AE127" s="197">
        <f t="shared" si="29"/>
        <v>4</v>
      </c>
      <c r="AF127" s="195">
        <f t="shared" si="29"/>
        <v>44.63</v>
      </c>
      <c r="AG127" s="195">
        <f t="shared" si="29"/>
        <v>81.77</v>
      </c>
      <c r="AH127" s="198">
        <f t="shared" si="25"/>
        <v>41804</v>
      </c>
      <c r="AI127" s="198">
        <f t="shared" si="25"/>
        <v>0</v>
      </c>
      <c r="AJ127" s="198">
        <f t="shared" si="25"/>
        <v>18987</v>
      </c>
      <c r="AK127" s="199">
        <f t="shared" si="24"/>
        <v>0.83220000000000005</v>
      </c>
      <c r="AL127" s="195" t="str">
        <f t="shared" si="24"/>
        <v>00-PP SBI証券</v>
      </c>
      <c r="AM127" s="195"/>
      <c r="AN127" s="195"/>
      <c r="AO127" s="195"/>
      <c r="AP127" s="200"/>
      <c r="AQ127" s="195"/>
      <c r="AR127" s="200"/>
      <c r="AS127" s="195"/>
      <c r="AT127" s="167"/>
      <c r="AU127" s="167"/>
      <c r="AV127" s="136" t="str">
        <f>VLOOKUP($AC127,デモテーブル[#All],3,FALSE)</f>
        <v>1株式・投信等</v>
      </c>
      <c r="AW127" s="136" t="str">
        <f>VLOOKUP($AC127,デモテーブル[#All],4,FALSE)</f>
        <v>1株式</v>
      </c>
      <c r="AX127" s="136" t="str">
        <f>VLOOKUP($AC127,デモテーブル[#All],5,FALSE)</f>
        <v>エネルギー</v>
      </c>
      <c r="AY127" s="136" t="str">
        <f>VLOOKUP($AC127,デモテーブル[#All],6,FALSE)</f>
        <v>エネルギー</v>
      </c>
      <c r="AZ127" s="136" t="str">
        <f>VLOOKUP($AC127,デモテーブル[#All],7,FALSE)</f>
        <v>02 米ドル（円換算）</v>
      </c>
      <c r="BA127" s="136" t="str">
        <f>VLOOKUP($AC127,デモテーブル[#All],12,FALSE)</f>
        <v>リスク・有</v>
      </c>
      <c r="BB127" s="136" t="str">
        <f>VLOOKUP($AC127,デモテーブル[#All],13,FALSE)</f>
        <v>リスク・有</v>
      </c>
      <c r="BC127" s="207">
        <f>VLOOKUP($AC127,デモテーブル[#All],14,FALSE)</f>
        <v>1</v>
      </c>
      <c r="BD127" s="207">
        <f>VLOOKUP($AC127,デモテーブル[#All],15,FALSE)</f>
        <v>1</v>
      </c>
      <c r="BE127" s="136">
        <f t="shared" si="20"/>
        <v>41804</v>
      </c>
      <c r="BF127" s="136">
        <f t="shared" si="21"/>
        <v>41804</v>
      </c>
    </row>
    <row r="128" spans="2:58">
      <c r="B128" s="17">
        <v>44713</v>
      </c>
      <c r="C128" s="69">
        <v>127</v>
      </c>
      <c r="D128" s="154" t="str">
        <f t="shared" si="27"/>
        <v>01-MM</v>
      </c>
      <c r="E128" s="193" t="str">
        <f t="shared" si="28"/>
        <v>SBI証券</v>
      </c>
      <c r="F128" s="195"/>
      <c r="G128" s="1" t="s">
        <v>42</v>
      </c>
      <c r="H128" s="194" t="s">
        <v>769</v>
      </c>
      <c r="I128" s="194">
        <v>28</v>
      </c>
      <c r="J128" s="194">
        <v>17.89</v>
      </c>
      <c r="K128" s="194">
        <v>16.260000000000002</v>
      </c>
      <c r="L128" s="194" t="s">
        <v>770</v>
      </c>
      <c r="M128" s="194" t="s">
        <v>566</v>
      </c>
      <c r="N128" s="194" t="s">
        <v>771</v>
      </c>
      <c r="O128" s="10">
        <v>-9.11E-2</v>
      </c>
      <c r="P128" s="194" t="s">
        <v>545</v>
      </c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85" t="s">
        <v>563</v>
      </c>
      <c r="AB128" s="195"/>
      <c r="AC128" s="196" t="str">
        <f t="shared" si="26"/>
        <v>AAL</v>
      </c>
      <c r="AD128" s="195" t="str">
        <f>VLOOKUP($AC128,デモテーブル[#All],2,FALSE)</f>
        <v>アメリカン・エアーラインズ・グループ</v>
      </c>
      <c r="AE128" s="197">
        <f t="shared" si="29"/>
        <v>28</v>
      </c>
      <c r="AF128" s="195">
        <f t="shared" si="29"/>
        <v>17.89</v>
      </c>
      <c r="AG128" s="195">
        <f t="shared" si="29"/>
        <v>16.260000000000002</v>
      </c>
      <c r="AH128" s="198">
        <f t="shared" si="25"/>
        <v>58189</v>
      </c>
      <c r="AI128" s="198">
        <f t="shared" si="25"/>
        <v>0</v>
      </c>
      <c r="AJ128" s="198">
        <f t="shared" si="25"/>
        <v>-5833</v>
      </c>
      <c r="AK128" s="199">
        <f t="shared" si="24"/>
        <v>-9.11E-2</v>
      </c>
      <c r="AL128" s="195" t="str">
        <f t="shared" si="24"/>
        <v>01-MM SBI証券</v>
      </c>
      <c r="AM128" s="195"/>
      <c r="AN128" s="195"/>
      <c r="AO128" s="195"/>
      <c r="AP128" s="200"/>
      <c r="AQ128" s="195"/>
      <c r="AR128" s="200"/>
      <c r="AS128" s="195"/>
      <c r="AT128" s="167"/>
      <c r="AU128" s="167"/>
      <c r="AV128" s="136" t="str">
        <f>VLOOKUP($AC128,デモテーブル[#All],3,FALSE)</f>
        <v>1株式・投信等</v>
      </c>
      <c r="AW128" s="136" t="str">
        <f>VLOOKUP($AC128,デモテーブル[#All],4,FALSE)</f>
        <v>1株式</v>
      </c>
      <c r="AX128" s="136" t="str">
        <f>VLOOKUP($AC128,デモテーブル[#All],5,FALSE)</f>
        <v>観光</v>
      </c>
      <c r="AY128" s="136" t="str">
        <f>VLOOKUP($AC128,デモテーブル[#All],6,FALSE)</f>
        <v>航空・米国</v>
      </c>
      <c r="AZ128" s="136" t="str">
        <f>VLOOKUP($AC128,デモテーブル[#All],7,FALSE)</f>
        <v>02 米ドル（円換算）</v>
      </c>
      <c r="BA128" s="136" t="str">
        <f>VLOOKUP($AC128,デモテーブル[#All],12,FALSE)</f>
        <v>リスク・有</v>
      </c>
      <c r="BB128" s="136" t="str">
        <f>VLOOKUP($AC128,デモテーブル[#All],13,FALSE)</f>
        <v>リスク・有</v>
      </c>
      <c r="BC128" s="207">
        <f>VLOOKUP($AC128,デモテーブル[#All],14,FALSE)</f>
        <v>1</v>
      </c>
      <c r="BD128" s="207">
        <f>VLOOKUP($AC128,デモテーブル[#All],15,FALSE)</f>
        <v>1</v>
      </c>
      <c r="BE128" s="136">
        <f t="shared" si="20"/>
        <v>58189</v>
      </c>
      <c r="BF128" s="136">
        <f t="shared" si="21"/>
        <v>58189</v>
      </c>
    </row>
    <row r="129" spans="2:58">
      <c r="B129" s="17">
        <v>44713</v>
      </c>
      <c r="C129" s="69">
        <v>128</v>
      </c>
      <c r="D129" s="154" t="str">
        <f t="shared" si="27"/>
        <v>01-MM</v>
      </c>
      <c r="E129" s="193" t="str">
        <f t="shared" si="28"/>
        <v>SBI証券</v>
      </c>
      <c r="F129" s="195"/>
      <c r="G129" s="1" t="s">
        <v>46</v>
      </c>
      <c r="H129" s="194" t="s">
        <v>47</v>
      </c>
      <c r="I129" s="194">
        <v>22</v>
      </c>
      <c r="J129" s="194">
        <v>21.69</v>
      </c>
      <c r="K129" s="194">
        <v>13.13</v>
      </c>
      <c r="L129" s="194" t="s">
        <v>772</v>
      </c>
      <c r="M129" s="194" t="s">
        <v>566</v>
      </c>
      <c r="N129" s="194" t="s">
        <v>773</v>
      </c>
      <c r="O129" s="10">
        <v>-0.3947</v>
      </c>
      <c r="P129" s="194" t="s">
        <v>545</v>
      </c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85" t="s">
        <v>563</v>
      </c>
      <c r="AB129" s="195"/>
      <c r="AC129" s="196" t="str">
        <f t="shared" si="26"/>
        <v>CCL</v>
      </c>
      <c r="AD129" s="195" t="str">
        <f>VLOOKUP($AC129,デモテーブル[#All],2,FALSE)</f>
        <v>カーニバル</v>
      </c>
      <c r="AE129" s="197">
        <f t="shared" si="29"/>
        <v>22</v>
      </c>
      <c r="AF129" s="195">
        <f t="shared" si="29"/>
        <v>21.69</v>
      </c>
      <c r="AG129" s="195">
        <f t="shared" si="29"/>
        <v>13.13</v>
      </c>
      <c r="AH129" s="198">
        <f t="shared" si="25"/>
        <v>36919</v>
      </c>
      <c r="AI129" s="198">
        <f t="shared" si="25"/>
        <v>0</v>
      </c>
      <c r="AJ129" s="198">
        <f t="shared" si="25"/>
        <v>-24069</v>
      </c>
      <c r="AK129" s="199">
        <f t="shared" si="24"/>
        <v>-0.3947</v>
      </c>
      <c r="AL129" s="195" t="str">
        <f t="shared" si="24"/>
        <v>01-MM SBI証券</v>
      </c>
      <c r="AM129" s="195"/>
      <c r="AN129" s="195"/>
      <c r="AO129" s="195"/>
      <c r="AP129" s="200"/>
      <c r="AQ129" s="195"/>
      <c r="AR129" s="200"/>
      <c r="AS129" s="195"/>
      <c r="AT129" s="167"/>
      <c r="AU129" s="167"/>
      <c r="AV129" s="136" t="str">
        <f>VLOOKUP($AC129,デモテーブル[#All],3,FALSE)</f>
        <v>1株式・投信等</v>
      </c>
      <c r="AW129" s="136" t="str">
        <f>VLOOKUP($AC129,デモテーブル[#All],4,FALSE)</f>
        <v>1株式</v>
      </c>
      <c r="AX129" s="136" t="str">
        <f>VLOOKUP($AC129,デモテーブル[#All],5,FALSE)</f>
        <v>観光</v>
      </c>
      <c r="AY129" s="136" t="str">
        <f>VLOOKUP($AC129,デモテーブル[#All],6,FALSE)</f>
        <v>船・米国</v>
      </c>
      <c r="AZ129" s="136" t="str">
        <f>VLOOKUP($AC129,デモテーブル[#All],7,FALSE)</f>
        <v>02 米ドル（円換算）</v>
      </c>
      <c r="BA129" s="136" t="str">
        <f>VLOOKUP($AC129,デモテーブル[#All],12,FALSE)</f>
        <v>リスク・有</v>
      </c>
      <c r="BB129" s="136" t="str">
        <f>VLOOKUP($AC129,デモテーブル[#All],13,FALSE)</f>
        <v>リスク・有</v>
      </c>
      <c r="BC129" s="207">
        <f>VLOOKUP($AC129,デモテーブル[#All],14,FALSE)</f>
        <v>1</v>
      </c>
      <c r="BD129" s="207">
        <f>VLOOKUP($AC129,デモテーブル[#All],15,FALSE)</f>
        <v>1</v>
      </c>
      <c r="BE129" s="136">
        <f t="shared" si="20"/>
        <v>36919</v>
      </c>
      <c r="BF129" s="136">
        <f t="shared" si="21"/>
        <v>36919</v>
      </c>
    </row>
    <row r="130" spans="2:58">
      <c r="B130" s="17">
        <v>44713</v>
      </c>
      <c r="C130" s="69">
        <v>129</v>
      </c>
      <c r="D130" s="154" t="str">
        <f t="shared" si="27"/>
        <v>01-MM</v>
      </c>
      <c r="E130" s="193" t="str">
        <f t="shared" si="28"/>
        <v>SBI証券</v>
      </c>
      <c r="F130" s="195"/>
      <c r="G130" s="1" t="s">
        <v>34</v>
      </c>
      <c r="H130" s="194" t="s">
        <v>774</v>
      </c>
      <c r="I130" s="194">
        <v>11</v>
      </c>
      <c r="J130" s="194">
        <v>43.11</v>
      </c>
      <c r="K130" s="194">
        <v>38.64</v>
      </c>
      <c r="L130" s="194" t="s">
        <v>775</v>
      </c>
      <c r="M130" s="194" t="s">
        <v>566</v>
      </c>
      <c r="N130" s="194" t="s">
        <v>776</v>
      </c>
      <c r="O130" s="10">
        <v>-0.1037</v>
      </c>
      <c r="P130" s="194" t="s">
        <v>545</v>
      </c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85" t="s">
        <v>563</v>
      </c>
      <c r="AB130" s="195"/>
      <c r="AC130" s="196" t="str">
        <f t="shared" si="26"/>
        <v>DAL</v>
      </c>
      <c r="AD130" s="195" t="str">
        <f>VLOOKUP($AC130,デモテーブル[#All],2,FALSE)</f>
        <v>デルタ航空</v>
      </c>
      <c r="AE130" s="197">
        <f t="shared" si="29"/>
        <v>11</v>
      </c>
      <c r="AF130" s="195">
        <f t="shared" si="29"/>
        <v>43.11</v>
      </c>
      <c r="AG130" s="195">
        <f t="shared" si="29"/>
        <v>38.64</v>
      </c>
      <c r="AH130" s="198">
        <f t="shared" si="25"/>
        <v>54324</v>
      </c>
      <c r="AI130" s="198">
        <f t="shared" si="25"/>
        <v>0</v>
      </c>
      <c r="AJ130" s="198">
        <f t="shared" si="25"/>
        <v>-6284</v>
      </c>
      <c r="AK130" s="199">
        <f t="shared" si="24"/>
        <v>-0.1037</v>
      </c>
      <c r="AL130" s="195" t="str">
        <f t="shared" si="24"/>
        <v>01-MM SBI証券</v>
      </c>
      <c r="AM130" s="195"/>
      <c r="AN130" s="195"/>
      <c r="AO130" s="195"/>
      <c r="AP130" s="200"/>
      <c r="AQ130" s="195"/>
      <c r="AR130" s="200"/>
      <c r="AS130" s="195"/>
      <c r="AT130" s="167"/>
      <c r="AU130" s="167"/>
      <c r="AV130" s="136" t="str">
        <f>VLOOKUP($AC130,デモテーブル[#All],3,FALSE)</f>
        <v>1株式・投信等</v>
      </c>
      <c r="AW130" s="136" t="str">
        <f>VLOOKUP($AC130,デモテーブル[#All],4,FALSE)</f>
        <v>1株式</v>
      </c>
      <c r="AX130" s="136" t="str">
        <f>VLOOKUP($AC130,デモテーブル[#All],5,FALSE)</f>
        <v>観光</v>
      </c>
      <c r="AY130" s="136" t="str">
        <f>VLOOKUP($AC130,デモテーブル[#All],6,FALSE)</f>
        <v>航空・米国</v>
      </c>
      <c r="AZ130" s="136" t="str">
        <f>VLOOKUP($AC130,デモテーブル[#All],7,FALSE)</f>
        <v>02 米ドル（円換算）</v>
      </c>
      <c r="BA130" s="136" t="str">
        <f>VLOOKUP($AC130,デモテーブル[#All],12,FALSE)</f>
        <v>リスク・有</v>
      </c>
      <c r="BB130" s="136" t="str">
        <f>VLOOKUP($AC130,デモテーブル[#All],13,FALSE)</f>
        <v>リスク・有</v>
      </c>
      <c r="BC130" s="207">
        <f>VLOOKUP($AC130,デモテーブル[#All],14,FALSE)</f>
        <v>1</v>
      </c>
      <c r="BD130" s="207">
        <f>VLOOKUP($AC130,デモテーブル[#All],15,FALSE)</f>
        <v>1</v>
      </c>
      <c r="BE130" s="136">
        <f t="shared" si="20"/>
        <v>54324</v>
      </c>
      <c r="BF130" s="136">
        <f t="shared" si="21"/>
        <v>54324</v>
      </c>
    </row>
    <row r="131" spans="2:58">
      <c r="B131" s="17">
        <v>44713</v>
      </c>
      <c r="C131" s="69">
        <v>130</v>
      </c>
      <c r="D131" s="154" t="str">
        <f t="shared" si="27"/>
        <v>01-MM</v>
      </c>
      <c r="E131" s="193" t="str">
        <f t="shared" si="28"/>
        <v>SBI証券</v>
      </c>
      <c r="F131" s="195"/>
      <c r="G131" s="1" t="s">
        <v>219</v>
      </c>
      <c r="H131" s="194" t="s">
        <v>220</v>
      </c>
      <c r="I131" s="194">
        <v>19</v>
      </c>
      <c r="J131" s="194">
        <v>34.479999999999997</v>
      </c>
      <c r="K131" s="194">
        <v>34.11</v>
      </c>
      <c r="L131" s="194" t="s">
        <v>777</v>
      </c>
      <c r="M131" s="194" t="s">
        <v>566</v>
      </c>
      <c r="N131" s="194" t="s">
        <v>778</v>
      </c>
      <c r="O131" s="10">
        <v>-1.0699999999999999E-2</v>
      </c>
      <c r="P131" s="194" t="s">
        <v>545</v>
      </c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85" t="s">
        <v>563</v>
      </c>
      <c r="AB131" s="195"/>
      <c r="AC131" s="196" t="str">
        <f t="shared" si="26"/>
        <v>GLIN</v>
      </c>
      <c r="AD131" s="195" t="str">
        <f>VLOOKUP($AC131,デモテーブル[#All],2,FALSE)</f>
        <v>ヴァンエック インディア グロース ETF</v>
      </c>
      <c r="AE131" s="197">
        <f t="shared" si="29"/>
        <v>19</v>
      </c>
      <c r="AF131" s="195">
        <f t="shared" si="29"/>
        <v>34.479999999999997</v>
      </c>
      <c r="AG131" s="195">
        <f t="shared" si="29"/>
        <v>34.11</v>
      </c>
      <c r="AH131" s="198">
        <f t="shared" si="25"/>
        <v>82832</v>
      </c>
      <c r="AI131" s="198">
        <f t="shared" si="25"/>
        <v>0</v>
      </c>
      <c r="AJ131" s="198">
        <f t="shared" si="25"/>
        <v>-899</v>
      </c>
      <c r="AK131" s="199">
        <f t="shared" si="24"/>
        <v>-1.0699999999999999E-2</v>
      </c>
      <c r="AL131" s="195" t="str">
        <f t="shared" si="24"/>
        <v>01-MM SBI証券</v>
      </c>
      <c r="AM131" s="195"/>
      <c r="AN131" s="195"/>
      <c r="AO131" s="195"/>
      <c r="AP131" s="200"/>
      <c r="AQ131" s="195"/>
      <c r="AR131" s="200"/>
      <c r="AS131" s="195"/>
      <c r="AT131" s="167"/>
      <c r="AU131" s="167"/>
      <c r="AV131" s="136" t="str">
        <f>VLOOKUP($AC131,デモテーブル[#All],3,FALSE)</f>
        <v>1株式・投信等</v>
      </c>
      <c r="AW131" s="136" t="str">
        <f>VLOOKUP($AC131,デモテーブル[#All],4,FALSE)</f>
        <v>1株式</v>
      </c>
      <c r="AX131" s="136" t="str">
        <f>VLOOKUP($AC131,デモテーブル[#All],5,FALSE)</f>
        <v>新興国</v>
      </c>
      <c r="AY131" s="136" t="str">
        <f>VLOOKUP($AC131,デモテーブル[#All],6,FALSE)</f>
        <v>インド</v>
      </c>
      <c r="AZ131" s="136" t="str">
        <f>VLOOKUP($AC131,デモテーブル[#All],7,FALSE)</f>
        <v>02 米ドル（円換算）</v>
      </c>
      <c r="BA131" s="136" t="str">
        <f>VLOOKUP($AC131,デモテーブル[#All],12,FALSE)</f>
        <v>リスク・有</v>
      </c>
      <c r="BB131" s="136" t="str">
        <f>VLOOKUP($AC131,デモテーブル[#All],13,FALSE)</f>
        <v>リスク・有</v>
      </c>
      <c r="BC131" s="207">
        <f>VLOOKUP($AC131,デモテーブル[#All],14,FALSE)</f>
        <v>1</v>
      </c>
      <c r="BD131" s="207">
        <f>VLOOKUP($AC131,デモテーブル[#All],15,FALSE)</f>
        <v>1</v>
      </c>
      <c r="BE131" s="136">
        <f t="shared" si="20"/>
        <v>82832</v>
      </c>
      <c r="BF131" s="136">
        <f t="shared" si="21"/>
        <v>82832</v>
      </c>
    </row>
    <row r="132" spans="2:58">
      <c r="B132" s="17">
        <v>44713</v>
      </c>
      <c r="C132" s="69">
        <v>131</v>
      </c>
      <c r="D132" s="154" t="str">
        <f t="shared" si="27"/>
        <v>01-MM</v>
      </c>
      <c r="E132" s="193" t="str">
        <f t="shared" si="28"/>
        <v>SBI証券</v>
      </c>
      <c r="F132" s="195"/>
      <c r="G132" s="1" t="s">
        <v>48</v>
      </c>
      <c r="H132" s="194" t="s">
        <v>779</v>
      </c>
      <c r="I132" s="194">
        <v>9</v>
      </c>
      <c r="J132" s="194">
        <v>52.02</v>
      </c>
      <c r="K132" s="194">
        <v>42.65</v>
      </c>
      <c r="L132" s="194" t="s">
        <v>780</v>
      </c>
      <c r="M132" s="194" t="s">
        <v>566</v>
      </c>
      <c r="N132" s="194" t="s">
        <v>781</v>
      </c>
      <c r="O132" s="10">
        <v>-0.18010000000000001</v>
      </c>
      <c r="P132" s="194" t="s">
        <v>545</v>
      </c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85" t="s">
        <v>563</v>
      </c>
      <c r="AB132" s="195"/>
      <c r="AC132" s="196" t="str">
        <f t="shared" si="26"/>
        <v>LUV</v>
      </c>
      <c r="AD132" s="195" t="str">
        <f>VLOOKUP($AC132,デモテーブル[#All],2,FALSE)</f>
        <v>サウスウエスト・エアライン</v>
      </c>
      <c r="AE132" s="197">
        <f t="shared" si="29"/>
        <v>9</v>
      </c>
      <c r="AF132" s="195">
        <f t="shared" si="29"/>
        <v>52.02</v>
      </c>
      <c r="AG132" s="195">
        <f t="shared" si="29"/>
        <v>42.65</v>
      </c>
      <c r="AH132" s="198">
        <f t="shared" si="25"/>
        <v>49059</v>
      </c>
      <c r="AI132" s="198">
        <f t="shared" si="25"/>
        <v>0</v>
      </c>
      <c r="AJ132" s="198">
        <f t="shared" si="25"/>
        <v>-10778</v>
      </c>
      <c r="AK132" s="199">
        <f t="shared" si="24"/>
        <v>-0.18010000000000001</v>
      </c>
      <c r="AL132" s="195" t="str">
        <f t="shared" si="24"/>
        <v>01-MM SBI証券</v>
      </c>
      <c r="AM132" s="195"/>
      <c r="AN132" s="195"/>
      <c r="AO132" s="195"/>
      <c r="AP132" s="200"/>
      <c r="AQ132" s="195"/>
      <c r="AR132" s="200"/>
      <c r="AS132" s="195"/>
      <c r="AT132" s="167"/>
      <c r="AU132" s="167"/>
      <c r="AV132" s="136" t="str">
        <f>VLOOKUP($AC132,デモテーブル[#All],3,FALSE)</f>
        <v>1株式・投信等</v>
      </c>
      <c r="AW132" s="136" t="str">
        <f>VLOOKUP($AC132,デモテーブル[#All],4,FALSE)</f>
        <v>1株式</v>
      </c>
      <c r="AX132" s="136" t="str">
        <f>VLOOKUP($AC132,デモテーブル[#All],5,FALSE)</f>
        <v>観光</v>
      </c>
      <c r="AY132" s="136" t="str">
        <f>VLOOKUP($AC132,デモテーブル[#All],6,FALSE)</f>
        <v>航空・米国</v>
      </c>
      <c r="AZ132" s="136" t="str">
        <f>VLOOKUP($AC132,デモテーブル[#All],7,FALSE)</f>
        <v>02 米ドル（円換算）</v>
      </c>
      <c r="BA132" s="136" t="str">
        <f>VLOOKUP($AC132,デモテーブル[#All],12,FALSE)</f>
        <v>リスク・有</v>
      </c>
      <c r="BB132" s="136" t="str">
        <f>VLOOKUP($AC132,デモテーブル[#All],13,FALSE)</f>
        <v>リスク・有</v>
      </c>
      <c r="BC132" s="207">
        <f>VLOOKUP($AC132,デモテーブル[#All],14,FALSE)</f>
        <v>1</v>
      </c>
      <c r="BD132" s="207">
        <f>VLOOKUP($AC132,デモテーブル[#All],15,FALSE)</f>
        <v>1</v>
      </c>
      <c r="BE132" s="136">
        <f t="shared" si="20"/>
        <v>49059</v>
      </c>
      <c r="BF132" s="136">
        <f t="shared" si="21"/>
        <v>49059</v>
      </c>
    </row>
    <row r="133" spans="2:58">
      <c r="B133" s="17">
        <v>44713</v>
      </c>
      <c r="C133" s="69">
        <v>132</v>
      </c>
      <c r="D133" s="154" t="str">
        <f t="shared" si="27"/>
        <v>01-MM</v>
      </c>
      <c r="E133" s="193" t="str">
        <f t="shared" si="28"/>
        <v>SBI証券</v>
      </c>
      <c r="F133" s="195"/>
      <c r="G133" s="1" t="s">
        <v>36</v>
      </c>
      <c r="H133" s="194" t="s">
        <v>782</v>
      </c>
      <c r="I133" s="194">
        <v>19</v>
      </c>
      <c r="J133" s="194">
        <v>25.06</v>
      </c>
      <c r="K133" s="194">
        <v>15.3</v>
      </c>
      <c r="L133" s="194" t="s">
        <v>783</v>
      </c>
      <c r="M133" s="194" t="s">
        <v>566</v>
      </c>
      <c r="N133" s="194" t="s">
        <v>784</v>
      </c>
      <c r="O133" s="10">
        <v>-0.38950000000000001</v>
      </c>
      <c r="P133" s="194" t="s">
        <v>545</v>
      </c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85" t="s">
        <v>563</v>
      </c>
      <c r="AB133" s="195"/>
      <c r="AC133" s="196" t="str">
        <f t="shared" si="26"/>
        <v>NCLH</v>
      </c>
      <c r="AD133" s="195" t="str">
        <f>VLOOKUP($AC133,デモテーブル[#All],2,FALSE)</f>
        <v>ノルウェージャン・クルーズ・ライン</v>
      </c>
      <c r="AE133" s="197">
        <f t="shared" si="29"/>
        <v>19</v>
      </c>
      <c r="AF133" s="195">
        <f t="shared" si="29"/>
        <v>25.06</v>
      </c>
      <c r="AG133" s="195">
        <f t="shared" si="29"/>
        <v>15.3</v>
      </c>
      <c r="AH133" s="198">
        <f t="shared" si="25"/>
        <v>37154</v>
      </c>
      <c r="AI133" s="198">
        <f t="shared" si="25"/>
        <v>0</v>
      </c>
      <c r="AJ133" s="198">
        <f t="shared" si="25"/>
        <v>-23701</v>
      </c>
      <c r="AK133" s="199">
        <f t="shared" si="24"/>
        <v>-0.38950000000000001</v>
      </c>
      <c r="AL133" s="195" t="str">
        <f t="shared" si="24"/>
        <v>01-MM SBI証券</v>
      </c>
      <c r="AM133" s="195"/>
      <c r="AN133" s="195"/>
      <c r="AO133" s="195"/>
      <c r="AP133" s="200"/>
      <c r="AQ133" s="195"/>
      <c r="AR133" s="200"/>
      <c r="AS133" s="195"/>
      <c r="AT133" s="167"/>
      <c r="AU133" s="167"/>
      <c r="AV133" s="136" t="str">
        <f>VLOOKUP($AC133,デモテーブル[#All],3,FALSE)</f>
        <v>1株式・投信等</v>
      </c>
      <c r="AW133" s="136" t="str">
        <f>VLOOKUP($AC133,デモテーブル[#All],4,FALSE)</f>
        <v>1株式</v>
      </c>
      <c r="AX133" s="136" t="str">
        <f>VLOOKUP($AC133,デモテーブル[#All],5,FALSE)</f>
        <v>観光</v>
      </c>
      <c r="AY133" s="136" t="str">
        <f>VLOOKUP($AC133,デモテーブル[#All],6,FALSE)</f>
        <v>船・米国</v>
      </c>
      <c r="AZ133" s="136" t="str">
        <f>VLOOKUP($AC133,デモテーブル[#All],7,FALSE)</f>
        <v>02 米ドル（円換算）</v>
      </c>
      <c r="BA133" s="136" t="str">
        <f>VLOOKUP($AC133,デモテーブル[#All],12,FALSE)</f>
        <v>リスク・有</v>
      </c>
      <c r="BB133" s="136" t="str">
        <f>VLOOKUP($AC133,デモテーブル[#All],13,FALSE)</f>
        <v>リスク・有</v>
      </c>
      <c r="BC133" s="207">
        <f>VLOOKUP($AC133,デモテーブル[#All],14,FALSE)</f>
        <v>1</v>
      </c>
      <c r="BD133" s="207">
        <f>VLOOKUP($AC133,デモテーブル[#All],15,FALSE)</f>
        <v>1</v>
      </c>
      <c r="BE133" s="136">
        <f t="shared" si="20"/>
        <v>37154</v>
      </c>
      <c r="BF133" s="136">
        <f t="shared" si="21"/>
        <v>37154</v>
      </c>
    </row>
    <row r="134" spans="2:58">
      <c r="B134" s="17">
        <v>44713</v>
      </c>
      <c r="C134" s="69">
        <v>133</v>
      </c>
      <c r="D134" s="154" t="str">
        <f t="shared" si="27"/>
        <v>01-MM</v>
      </c>
      <c r="E134" s="193" t="str">
        <f t="shared" si="28"/>
        <v>SBI証券</v>
      </c>
      <c r="F134" s="195"/>
      <c r="G134" s="1" t="s">
        <v>122</v>
      </c>
      <c r="H134" s="194" t="s">
        <v>785</v>
      </c>
      <c r="I134" s="194">
        <v>2</v>
      </c>
      <c r="J134" s="194">
        <v>313.27999999999997</v>
      </c>
      <c r="K134" s="194">
        <v>288.68</v>
      </c>
      <c r="L134" s="194" t="s">
        <v>786</v>
      </c>
      <c r="M134" s="194" t="s">
        <v>566</v>
      </c>
      <c r="N134" s="194" t="s">
        <v>787</v>
      </c>
      <c r="O134" s="10">
        <v>-7.85E-2</v>
      </c>
      <c r="P134" s="194" t="s">
        <v>545</v>
      </c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85" t="s">
        <v>563</v>
      </c>
      <c r="AB134" s="195"/>
      <c r="AC134" s="196" t="str">
        <f t="shared" si="26"/>
        <v>QQQ</v>
      </c>
      <c r="AD134" s="195" t="str">
        <f>VLOOKUP($AC134,デモテーブル[#All],2,FALSE)</f>
        <v>インベスコ QQQ トラスト シリーズ</v>
      </c>
      <c r="AE134" s="197">
        <f t="shared" si="29"/>
        <v>2</v>
      </c>
      <c r="AF134" s="195">
        <f t="shared" si="29"/>
        <v>313.27999999999997</v>
      </c>
      <c r="AG134" s="195">
        <f t="shared" si="29"/>
        <v>288.68</v>
      </c>
      <c r="AH134" s="198">
        <f t="shared" si="25"/>
        <v>73792</v>
      </c>
      <c r="AI134" s="198">
        <f t="shared" si="25"/>
        <v>0</v>
      </c>
      <c r="AJ134" s="198">
        <f t="shared" si="25"/>
        <v>-6288</v>
      </c>
      <c r="AK134" s="199">
        <f t="shared" si="24"/>
        <v>-7.85E-2</v>
      </c>
      <c r="AL134" s="195" t="str">
        <f t="shared" si="24"/>
        <v>01-MM SBI証券</v>
      </c>
      <c r="AM134" s="195"/>
      <c r="AN134" s="195"/>
      <c r="AO134" s="195"/>
      <c r="AP134" s="200"/>
      <c r="AQ134" s="195"/>
      <c r="AR134" s="200"/>
      <c r="AS134" s="195"/>
      <c r="AT134" s="167"/>
      <c r="AU134" s="167"/>
      <c r="AV134" s="136" t="str">
        <f>VLOOKUP($AC134,デモテーブル[#All],3,FALSE)</f>
        <v>1株式・投信等</v>
      </c>
      <c r="AW134" s="136" t="str">
        <f>VLOOKUP($AC134,デモテーブル[#All],4,FALSE)</f>
        <v>1株式</v>
      </c>
      <c r="AX134" s="136" t="str">
        <f>VLOOKUP($AC134,デモテーブル[#All],5,FALSE)</f>
        <v>指数</v>
      </c>
      <c r="AY134" s="136" t="str">
        <f>VLOOKUP($AC134,デモテーブル[#All],6,FALSE)</f>
        <v>ナスダック指数</v>
      </c>
      <c r="AZ134" s="136" t="str">
        <f>VLOOKUP($AC134,デモテーブル[#All],7,FALSE)</f>
        <v>02 米ドル（円換算）</v>
      </c>
      <c r="BA134" s="136" t="str">
        <f>VLOOKUP($AC134,デモテーブル[#All],12,FALSE)</f>
        <v>リスク・有</v>
      </c>
      <c r="BB134" s="136" t="str">
        <f>VLOOKUP($AC134,デモテーブル[#All],13,FALSE)</f>
        <v>リスク・有</v>
      </c>
      <c r="BC134" s="207">
        <f>VLOOKUP($AC134,デモテーブル[#All],14,FALSE)</f>
        <v>1</v>
      </c>
      <c r="BD134" s="207">
        <f>VLOOKUP($AC134,デモテーブル[#All],15,FALSE)</f>
        <v>1</v>
      </c>
      <c r="BE134" s="136">
        <f t="shared" ref="BE134:BE197" si="30">AH134*BC134</f>
        <v>73792</v>
      </c>
      <c r="BF134" s="136">
        <f t="shared" ref="BF134:BF197" si="31">AH134*BD134</f>
        <v>73792</v>
      </c>
    </row>
    <row r="135" spans="2:58">
      <c r="B135" s="17">
        <v>44713</v>
      </c>
      <c r="C135" s="69">
        <v>134</v>
      </c>
      <c r="D135" s="154" t="str">
        <f t="shared" si="27"/>
        <v>01-MM</v>
      </c>
      <c r="E135" s="193" t="str">
        <f t="shared" si="28"/>
        <v>SBI証券</v>
      </c>
      <c r="F135" s="195"/>
      <c r="G135" s="1" t="s">
        <v>52</v>
      </c>
      <c r="H135" s="194" t="s">
        <v>788</v>
      </c>
      <c r="I135" s="194">
        <v>7</v>
      </c>
      <c r="J135" s="194">
        <v>71.55</v>
      </c>
      <c r="K135" s="194">
        <v>55.41</v>
      </c>
      <c r="L135" s="194" t="s">
        <v>789</v>
      </c>
      <c r="M135" s="194" t="s">
        <v>566</v>
      </c>
      <c r="N135" s="194" t="s">
        <v>790</v>
      </c>
      <c r="O135" s="10">
        <v>-0.22559999999999999</v>
      </c>
      <c r="P135" s="194" t="s">
        <v>545</v>
      </c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85" t="s">
        <v>563</v>
      </c>
      <c r="AB135" s="195"/>
      <c r="AC135" s="196" t="str">
        <f t="shared" si="26"/>
        <v>RCL</v>
      </c>
      <c r="AD135" s="195" t="str">
        <f>VLOOKUP($AC135,デモテーブル[#All],2,FALSE)</f>
        <v>ロイヤル・カリビアン・グループ</v>
      </c>
      <c r="AE135" s="197">
        <f t="shared" si="29"/>
        <v>7</v>
      </c>
      <c r="AF135" s="195">
        <f t="shared" si="29"/>
        <v>71.55</v>
      </c>
      <c r="AG135" s="195">
        <f t="shared" si="29"/>
        <v>55.41</v>
      </c>
      <c r="AH135" s="198">
        <f t="shared" si="25"/>
        <v>49573</v>
      </c>
      <c r="AI135" s="198">
        <f t="shared" si="25"/>
        <v>0</v>
      </c>
      <c r="AJ135" s="198">
        <f t="shared" si="25"/>
        <v>-14440</v>
      </c>
      <c r="AK135" s="199">
        <f t="shared" si="24"/>
        <v>-0.22559999999999999</v>
      </c>
      <c r="AL135" s="195" t="str">
        <f t="shared" si="24"/>
        <v>01-MM SBI証券</v>
      </c>
      <c r="AM135" s="195"/>
      <c r="AN135" s="195"/>
      <c r="AO135" s="195"/>
      <c r="AP135" s="200"/>
      <c r="AQ135" s="195"/>
      <c r="AR135" s="200"/>
      <c r="AS135" s="195"/>
      <c r="AT135" s="167"/>
      <c r="AU135" s="167"/>
      <c r="AV135" s="136" t="str">
        <f>VLOOKUP($AC135,デモテーブル[#All],3,FALSE)</f>
        <v>1株式・投信等</v>
      </c>
      <c r="AW135" s="136" t="str">
        <f>VLOOKUP($AC135,デモテーブル[#All],4,FALSE)</f>
        <v>1株式</v>
      </c>
      <c r="AX135" s="136" t="str">
        <f>VLOOKUP($AC135,デモテーブル[#All],5,FALSE)</f>
        <v>観光</v>
      </c>
      <c r="AY135" s="136" t="str">
        <f>VLOOKUP($AC135,デモテーブル[#All],6,FALSE)</f>
        <v>船・米国</v>
      </c>
      <c r="AZ135" s="136" t="str">
        <f>VLOOKUP($AC135,デモテーブル[#All],7,FALSE)</f>
        <v>02 米ドル（円換算）</v>
      </c>
      <c r="BA135" s="136" t="str">
        <f>VLOOKUP($AC135,デモテーブル[#All],12,FALSE)</f>
        <v>リスク・有</v>
      </c>
      <c r="BB135" s="136" t="str">
        <f>VLOOKUP($AC135,デモテーブル[#All],13,FALSE)</f>
        <v>リスク・有</v>
      </c>
      <c r="BC135" s="207">
        <f>VLOOKUP($AC135,デモテーブル[#All],14,FALSE)</f>
        <v>1</v>
      </c>
      <c r="BD135" s="207">
        <f>VLOOKUP($AC135,デモテーブル[#All],15,FALSE)</f>
        <v>1</v>
      </c>
      <c r="BE135" s="136">
        <f t="shared" si="30"/>
        <v>49573</v>
      </c>
      <c r="BF135" s="136">
        <f t="shared" si="31"/>
        <v>49573</v>
      </c>
    </row>
    <row r="136" spans="2:58">
      <c r="B136" s="17">
        <v>44713</v>
      </c>
      <c r="C136" s="69">
        <v>135</v>
      </c>
      <c r="D136" s="154" t="str">
        <f t="shared" si="27"/>
        <v>01-MM</v>
      </c>
      <c r="E136" s="193" t="str">
        <f t="shared" si="28"/>
        <v>SBI証券</v>
      </c>
      <c r="F136" s="195"/>
      <c r="G136" s="1" t="s">
        <v>18</v>
      </c>
      <c r="H136" s="194" t="s">
        <v>791</v>
      </c>
      <c r="I136" s="194">
        <v>11</v>
      </c>
      <c r="J136" s="194">
        <v>44.38</v>
      </c>
      <c r="K136" s="194">
        <v>43.55</v>
      </c>
      <c r="L136" s="194" t="s">
        <v>792</v>
      </c>
      <c r="M136" s="194" t="s">
        <v>566</v>
      </c>
      <c r="N136" s="194" t="s">
        <v>793</v>
      </c>
      <c r="O136" s="10">
        <v>-1.8700000000000001E-2</v>
      </c>
      <c r="P136" s="194" t="s">
        <v>545</v>
      </c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85" t="s">
        <v>563</v>
      </c>
      <c r="AB136" s="195"/>
      <c r="AC136" s="196" t="str">
        <f t="shared" si="26"/>
        <v>UAL</v>
      </c>
      <c r="AD136" s="195" t="str">
        <f>VLOOKUP($AC136,デモテーブル[#All],2,FALSE)</f>
        <v>ユナイテッド・エアラインズ・ホールディングス</v>
      </c>
      <c r="AE136" s="197">
        <f t="shared" si="29"/>
        <v>11</v>
      </c>
      <c r="AF136" s="195">
        <f t="shared" si="29"/>
        <v>44.38</v>
      </c>
      <c r="AG136" s="195">
        <f t="shared" si="29"/>
        <v>43.55</v>
      </c>
      <c r="AH136" s="198">
        <f t="shared" si="25"/>
        <v>61227</v>
      </c>
      <c r="AI136" s="198">
        <f t="shared" si="25"/>
        <v>0</v>
      </c>
      <c r="AJ136" s="198">
        <f t="shared" si="25"/>
        <v>-1167</v>
      </c>
      <c r="AK136" s="199">
        <f t="shared" si="24"/>
        <v>-1.8700000000000001E-2</v>
      </c>
      <c r="AL136" s="195" t="str">
        <f t="shared" si="24"/>
        <v>01-MM SBI証券</v>
      </c>
      <c r="AM136" s="195"/>
      <c r="AN136" s="195"/>
      <c r="AO136" s="195"/>
      <c r="AP136" s="200"/>
      <c r="AQ136" s="195"/>
      <c r="AR136" s="200"/>
      <c r="AS136" s="195"/>
      <c r="AT136" s="167"/>
      <c r="AU136" s="167"/>
      <c r="AV136" s="136" t="str">
        <f>VLOOKUP($AC136,デモテーブル[#All],3,FALSE)</f>
        <v>1株式・投信等</v>
      </c>
      <c r="AW136" s="136" t="str">
        <f>VLOOKUP($AC136,デモテーブル[#All],4,FALSE)</f>
        <v>1株式</v>
      </c>
      <c r="AX136" s="136" t="str">
        <f>VLOOKUP($AC136,デモテーブル[#All],5,FALSE)</f>
        <v>観光</v>
      </c>
      <c r="AY136" s="136" t="str">
        <f>VLOOKUP($AC136,デモテーブル[#All],6,FALSE)</f>
        <v>航空・米国</v>
      </c>
      <c r="AZ136" s="136" t="str">
        <f>VLOOKUP($AC136,デモテーブル[#All],7,FALSE)</f>
        <v>02 米ドル（円換算）</v>
      </c>
      <c r="BA136" s="136" t="str">
        <f>VLOOKUP($AC136,デモテーブル[#All],12,FALSE)</f>
        <v>リスク・有</v>
      </c>
      <c r="BB136" s="136" t="str">
        <f>VLOOKUP($AC136,デモテーブル[#All],13,FALSE)</f>
        <v>リスク・有</v>
      </c>
      <c r="BC136" s="207">
        <f>VLOOKUP($AC136,デモテーブル[#All],14,FALSE)</f>
        <v>1</v>
      </c>
      <c r="BD136" s="207">
        <f>VLOOKUP($AC136,デモテーブル[#All],15,FALSE)</f>
        <v>1</v>
      </c>
      <c r="BE136" s="136">
        <f t="shared" si="30"/>
        <v>61227</v>
      </c>
      <c r="BF136" s="136">
        <f t="shared" si="31"/>
        <v>61227</v>
      </c>
    </row>
    <row r="137" spans="2:58">
      <c r="B137" s="17">
        <v>44713</v>
      </c>
      <c r="C137" s="69">
        <v>136</v>
      </c>
      <c r="D137" s="154" t="str">
        <f t="shared" si="27"/>
        <v>02-A子</v>
      </c>
      <c r="E137" s="193" t="str">
        <f t="shared" si="28"/>
        <v>SBI証券</v>
      </c>
      <c r="F137" s="195"/>
      <c r="G137" s="1" t="s">
        <v>42</v>
      </c>
      <c r="H137" s="194" t="s">
        <v>769</v>
      </c>
      <c r="I137" s="194">
        <v>33</v>
      </c>
      <c r="J137" s="194">
        <v>20.71</v>
      </c>
      <c r="K137" s="194">
        <v>16.260000000000002</v>
      </c>
      <c r="L137" s="194" t="s">
        <v>794</v>
      </c>
      <c r="M137" s="194" t="s">
        <v>566</v>
      </c>
      <c r="N137" s="194" t="s">
        <v>795</v>
      </c>
      <c r="O137" s="10">
        <v>-0.21490000000000001</v>
      </c>
      <c r="P137" s="194" t="s">
        <v>547</v>
      </c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85" t="s">
        <v>563</v>
      </c>
      <c r="AB137" s="195"/>
      <c r="AC137" s="196" t="str">
        <f t="shared" si="26"/>
        <v>AAL</v>
      </c>
      <c r="AD137" s="195" t="str">
        <f>VLOOKUP($AC137,デモテーブル[#All],2,FALSE)</f>
        <v>アメリカン・エアーラインズ・グループ</v>
      </c>
      <c r="AE137" s="197">
        <f t="shared" si="29"/>
        <v>33</v>
      </c>
      <c r="AF137" s="195">
        <f t="shared" si="29"/>
        <v>20.71</v>
      </c>
      <c r="AG137" s="195">
        <f t="shared" si="29"/>
        <v>16.260000000000002</v>
      </c>
      <c r="AH137" s="198">
        <f t="shared" si="25"/>
        <v>68580</v>
      </c>
      <c r="AI137" s="198">
        <f t="shared" si="25"/>
        <v>0</v>
      </c>
      <c r="AJ137" s="198">
        <f t="shared" si="25"/>
        <v>-18769</v>
      </c>
      <c r="AK137" s="199">
        <f t="shared" si="24"/>
        <v>-0.21490000000000001</v>
      </c>
      <c r="AL137" s="195" t="str">
        <f t="shared" si="24"/>
        <v>02-A子 SBI証券</v>
      </c>
      <c r="AM137" s="195"/>
      <c r="AN137" s="195"/>
      <c r="AO137" s="195"/>
      <c r="AP137" s="200"/>
      <c r="AQ137" s="195"/>
      <c r="AR137" s="200"/>
      <c r="AS137" s="195"/>
      <c r="AT137" s="167"/>
      <c r="AU137" s="167"/>
      <c r="AV137" s="136" t="str">
        <f>VLOOKUP($AC137,デモテーブル[#All],3,FALSE)</f>
        <v>1株式・投信等</v>
      </c>
      <c r="AW137" s="136" t="str">
        <f>VLOOKUP($AC137,デモテーブル[#All],4,FALSE)</f>
        <v>1株式</v>
      </c>
      <c r="AX137" s="136" t="str">
        <f>VLOOKUP($AC137,デモテーブル[#All],5,FALSE)</f>
        <v>観光</v>
      </c>
      <c r="AY137" s="136" t="str">
        <f>VLOOKUP($AC137,デモテーブル[#All],6,FALSE)</f>
        <v>航空・米国</v>
      </c>
      <c r="AZ137" s="136" t="str">
        <f>VLOOKUP($AC137,デモテーブル[#All],7,FALSE)</f>
        <v>02 米ドル（円換算）</v>
      </c>
      <c r="BA137" s="136" t="str">
        <f>VLOOKUP($AC137,デモテーブル[#All],12,FALSE)</f>
        <v>リスク・有</v>
      </c>
      <c r="BB137" s="136" t="str">
        <f>VLOOKUP($AC137,デモテーブル[#All],13,FALSE)</f>
        <v>リスク・有</v>
      </c>
      <c r="BC137" s="207">
        <f>VLOOKUP($AC137,デモテーブル[#All],14,FALSE)</f>
        <v>1</v>
      </c>
      <c r="BD137" s="207">
        <f>VLOOKUP($AC137,デモテーブル[#All],15,FALSE)</f>
        <v>1</v>
      </c>
      <c r="BE137" s="136">
        <f t="shared" si="30"/>
        <v>68580</v>
      </c>
      <c r="BF137" s="136">
        <f t="shared" si="31"/>
        <v>68580</v>
      </c>
    </row>
    <row r="138" spans="2:58">
      <c r="B138" s="17">
        <v>44713</v>
      </c>
      <c r="C138" s="69">
        <v>137</v>
      </c>
      <c r="D138" s="154" t="str">
        <f t="shared" si="27"/>
        <v>02-A子</v>
      </c>
      <c r="E138" s="193" t="str">
        <f t="shared" si="28"/>
        <v>SBI証券</v>
      </c>
      <c r="F138" s="195"/>
      <c r="G138" s="1" t="s">
        <v>56</v>
      </c>
      <c r="H138" s="194" t="s">
        <v>737</v>
      </c>
      <c r="I138" s="194">
        <v>10</v>
      </c>
      <c r="J138" s="194">
        <v>112.47</v>
      </c>
      <c r="K138" s="194">
        <v>103.16</v>
      </c>
      <c r="L138" s="194" t="s">
        <v>796</v>
      </c>
      <c r="M138" s="194" t="s">
        <v>566</v>
      </c>
      <c r="N138" s="194" t="s">
        <v>797</v>
      </c>
      <c r="O138" s="10">
        <v>-8.2799999999999999E-2</v>
      </c>
      <c r="P138" s="194" t="s">
        <v>547</v>
      </c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85" t="s">
        <v>563</v>
      </c>
      <c r="AB138" s="195"/>
      <c r="AC138" s="196" t="str">
        <f t="shared" si="26"/>
        <v>AGG</v>
      </c>
      <c r="AD138" s="195" t="str">
        <f>VLOOKUP($AC138,デモテーブル[#All],2,FALSE)</f>
        <v>iシェアーズ　コア米国総合債券ETF</v>
      </c>
      <c r="AE138" s="197">
        <f t="shared" si="29"/>
        <v>10</v>
      </c>
      <c r="AF138" s="195">
        <f t="shared" si="29"/>
        <v>112.47</v>
      </c>
      <c r="AG138" s="195">
        <f t="shared" si="29"/>
        <v>103.16</v>
      </c>
      <c r="AH138" s="198">
        <f t="shared" si="25"/>
        <v>131848</v>
      </c>
      <c r="AI138" s="198">
        <f t="shared" si="25"/>
        <v>0</v>
      </c>
      <c r="AJ138" s="198">
        <f t="shared" si="25"/>
        <v>-11899</v>
      </c>
      <c r="AK138" s="199">
        <f t="shared" si="24"/>
        <v>-8.2799999999999999E-2</v>
      </c>
      <c r="AL138" s="195" t="str">
        <f t="shared" si="24"/>
        <v>02-A子 SBI証券</v>
      </c>
      <c r="AM138" s="195"/>
      <c r="AN138" s="195"/>
      <c r="AO138" s="195"/>
      <c r="AP138" s="200"/>
      <c r="AQ138" s="195"/>
      <c r="AR138" s="200"/>
      <c r="AS138" s="195"/>
      <c r="AT138" s="167"/>
      <c r="AU138" s="167"/>
      <c r="AV138" s="136" t="str">
        <f>VLOOKUP($AC138,デモテーブル[#All],3,FALSE)</f>
        <v>2現金・米国債など</v>
      </c>
      <c r="AW138" s="136" t="str">
        <f>VLOOKUP($AC138,デモテーブル[#All],4,FALSE)</f>
        <v>2米国債など</v>
      </c>
      <c r="AX138" s="136" t="str">
        <f>VLOOKUP($AC138,デモテーブル[#All],5,FALSE)</f>
        <v>債券</v>
      </c>
      <c r="AY138" s="136" t="str">
        <f>VLOOKUP($AC138,デモテーブル[#All],6,FALSE)</f>
        <v>米国債</v>
      </c>
      <c r="AZ138" s="136" t="str">
        <f>VLOOKUP($AC138,デモテーブル[#All],7,FALSE)</f>
        <v>02 米ドル（円換算）</v>
      </c>
      <c r="BA138" s="136" t="str">
        <f>VLOOKUP($AC138,デモテーブル[#All],12,FALSE)</f>
        <v>リスク・有</v>
      </c>
      <c r="BB138" s="136" t="str">
        <f>VLOOKUP($AC138,デモテーブル[#All],13,FALSE)</f>
        <v>リスク・なし</v>
      </c>
      <c r="BC138" s="207">
        <f>VLOOKUP($AC138,デモテーブル[#All],14,FALSE)</f>
        <v>1</v>
      </c>
      <c r="BD138" s="207">
        <f>VLOOKUP($AC138,デモテーブル[#All],15,FALSE)</f>
        <v>0</v>
      </c>
      <c r="BE138" s="136">
        <f t="shared" si="30"/>
        <v>131848</v>
      </c>
      <c r="BF138" s="136">
        <f t="shared" si="31"/>
        <v>0</v>
      </c>
    </row>
    <row r="139" spans="2:58">
      <c r="B139" s="17">
        <v>44713</v>
      </c>
      <c r="C139" s="69">
        <v>138</v>
      </c>
      <c r="D139" s="154" t="str">
        <f t="shared" si="27"/>
        <v>02-A子</v>
      </c>
      <c r="E139" s="193" t="str">
        <f t="shared" si="28"/>
        <v>SBI証券</v>
      </c>
      <c r="F139" s="195"/>
      <c r="G139" s="1" t="s">
        <v>16</v>
      </c>
      <c r="H139" s="194" t="s">
        <v>740</v>
      </c>
      <c r="I139" s="194">
        <v>14</v>
      </c>
      <c r="J139" s="194">
        <v>83.6</v>
      </c>
      <c r="K139" s="194">
        <v>76.319999999999993</v>
      </c>
      <c r="L139" s="194" t="s">
        <v>798</v>
      </c>
      <c r="M139" s="194" t="s">
        <v>566</v>
      </c>
      <c r="N139" s="194" t="s">
        <v>799</v>
      </c>
      <c r="O139" s="10">
        <v>-8.7099999999999997E-2</v>
      </c>
      <c r="P139" s="194" t="s">
        <v>547</v>
      </c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85" t="s">
        <v>563</v>
      </c>
      <c r="AB139" s="195"/>
      <c r="AC139" s="196" t="str">
        <f t="shared" si="26"/>
        <v>BND</v>
      </c>
      <c r="AD139" s="195" t="str">
        <f>VLOOKUP($AC139,デモテーブル[#All],2,FALSE)</f>
        <v>バンガード・米国トータル債券市場ETF</v>
      </c>
      <c r="AE139" s="197">
        <f t="shared" si="29"/>
        <v>14</v>
      </c>
      <c r="AF139" s="195">
        <f t="shared" si="29"/>
        <v>83.6</v>
      </c>
      <c r="AG139" s="195">
        <f t="shared" si="29"/>
        <v>76.319999999999993</v>
      </c>
      <c r="AH139" s="198">
        <f t="shared" si="25"/>
        <v>136562</v>
      </c>
      <c r="AI139" s="198">
        <f t="shared" si="25"/>
        <v>0</v>
      </c>
      <c r="AJ139" s="198">
        <f t="shared" si="25"/>
        <v>-13026</v>
      </c>
      <c r="AK139" s="199">
        <f t="shared" si="24"/>
        <v>-8.7099999999999997E-2</v>
      </c>
      <c r="AL139" s="195" t="str">
        <f t="shared" si="24"/>
        <v>02-A子 SBI証券</v>
      </c>
      <c r="AM139" s="195"/>
      <c r="AN139" s="195"/>
      <c r="AO139" s="195"/>
      <c r="AP139" s="200"/>
      <c r="AQ139" s="195"/>
      <c r="AR139" s="200"/>
      <c r="AS139" s="195"/>
      <c r="AT139" s="167"/>
      <c r="AU139" s="167"/>
      <c r="AV139" s="136" t="str">
        <f>VLOOKUP($AC139,デモテーブル[#All],3,FALSE)</f>
        <v>2現金・米国債など</v>
      </c>
      <c r="AW139" s="136" t="str">
        <f>VLOOKUP($AC139,デモテーブル[#All],4,FALSE)</f>
        <v>2米国債など</v>
      </c>
      <c r="AX139" s="136" t="str">
        <f>VLOOKUP($AC139,デモテーブル[#All],5,FALSE)</f>
        <v>債券</v>
      </c>
      <c r="AY139" s="136" t="str">
        <f>VLOOKUP($AC139,デモテーブル[#All],6,FALSE)</f>
        <v>米国債</v>
      </c>
      <c r="AZ139" s="136" t="str">
        <f>VLOOKUP($AC139,デモテーブル[#All],7,FALSE)</f>
        <v>02 米ドル（円換算）</v>
      </c>
      <c r="BA139" s="136" t="str">
        <f>VLOOKUP($AC139,デモテーブル[#All],12,FALSE)</f>
        <v>リスク・有</v>
      </c>
      <c r="BB139" s="136" t="str">
        <f>VLOOKUP($AC139,デモテーブル[#All],13,FALSE)</f>
        <v>リスク・なし</v>
      </c>
      <c r="BC139" s="207">
        <f>VLOOKUP($AC139,デモテーブル[#All],14,FALSE)</f>
        <v>1</v>
      </c>
      <c r="BD139" s="207">
        <f>VLOOKUP($AC139,デモテーブル[#All],15,FALSE)</f>
        <v>0</v>
      </c>
      <c r="BE139" s="136">
        <f t="shared" si="30"/>
        <v>136562</v>
      </c>
      <c r="BF139" s="136">
        <f t="shared" si="31"/>
        <v>0</v>
      </c>
    </row>
    <row r="140" spans="2:58">
      <c r="B140" s="17">
        <v>44713</v>
      </c>
      <c r="C140" s="69">
        <v>139</v>
      </c>
      <c r="D140" s="154" t="str">
        <f t="shared" si="27"/>
        <v>02-A子</v>
      </c>
      <c r="E140" s="193" t="str">
        <f t="shared" si="28"/>
        <v>SBI証券</v>
      </c>
      <c r="F140" s="195"/>
      <c r="G140" s="1" t="s">
        <v>46</v>
      </c>
      <c r="H140" s="194" t="s">
        <v>47</v>
      </c>
      <c r="I140" s="194">
        <v>31</v>
      </c>
      <c r="J140" s="194">
        <v>23.61</v>
      </c>
      <c r="K140" s="194">
        <v>13.13</v>
      </c>
      <c r="L140" s="194" t="s">
        <v>800</v>
      </c>
      <c r="M140" s="194" t="s">
        <v>566</v>
      </c>
      <c r="N140" s="194" t="s">
        <v>801</v>
      </c>
      <c r="O140" s="10">
        <v>-0.44390000000000002</v>
      </c>
      <c r="P140" s="194" t="s">
        <v>547</v>
      </c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85" t="s">
        <v>563</v>
      </c>
      <c r="AB140" s="195"/>
      <c r="AC140" s="196" t="str">
        <f t="shared" si="26"/>
        <v>CCL</v>
      </c>
      <c r="AD140" s="195" t="str">
        <f>VLOOKUP($AC140,デモテーブル[#All],2,FALSE)</f>
        <v>カーニバル</v>
      </c>
      <c r="AE140" s="197">
        <f t="shared" si="29"/>
        <v>31</v>
      </c>
      <c r="AF140" s="195">
        <f t="shared" si="29"/>
        <v>23.61</v>
      </c>
      <c r="AG140" s="195">
        <f t="shared" si="29"/>
        <v>13.13</v>
      </c>
      <c r="AH140" s="198">
        <f t="shared" si="25"/>
        <v>52022</v>
      </c>
      <c r="AI140" s="198">
        <f t="shared" si="25"/>
        <v>0</v>
      </c>
      <c r="AJ140" s="198">
        <f t="shared" si="25"/>
        <v>-41523</v>
      </c>
      <c r="AK140" s="199">
        <f t="shared" si="24"/>
        <v>-0.44390000000000002</v>
      </c>
      <c r="AL140" s="195" t="str">
        <f t="shared" si="24"/>
        <v>02-A子 SBI証券</v>
      </c>
      <c r="AM140" s="195"/>
      <c r="AN140" s="195"/>
      <c r="AO140" s="195"/>
      <c r="AP140" s="200"/>
      <c r="AQ140" s="195"/>
      <c r="AR140" s="200"/>
      <c r="AS140" s="195"/>
      <c r="AT140" s="167"/>
      <c r="AU140" s="167"/>
      <c r="AV140" s="136" t="str">
        <f>VLOOKUP($AC140,デモテーブル[#All],3,FALSE)</f>
        <v>1株式・投信等</v>
      </c>
      <c r="AW140" s="136" t="str">
        <f>VLOOKUP($AC140,デモテーブル[#All],4,FALSE)</f>
        <v>1株式</v>
      </c>
      <c r="AX140" s="136" t="str">
        <f>VLOOKUP($AC140,デモテーブル[#All],5,FALSE)</f>
        <v>観光</v>
      </c>
      <c r="AY140" s="136" t="str">
        <f>VLOOKUP($AC140,デモテーブル[#All],6,FALSE)</f>
        <v>船・米国</v>
      </c>
      <c r="AZ140" s="136" t="str">
        <f>VLOOKUP($AC140,デモテーブル[#All],7,FALSE)</f>
        <v>02 米ドル（円換算）</v>
      </c>
      <c r="BA140" s="136" t="str">
        <f>VLOOKUP($AC140,デモテーブル[#All],12,FALSE)</f>
        <v>リスク・有</v>
      </c>
      <c r="BB140" s="136" t="str">
        <f>VLOOKUP($AC140,デモテーブル[#All],13,FALSE)</f>
        <v>リスク・有</v>
      </c>
      <c r="BC140" s="207">
        <f>VLOOKUP($AC140,デモテーブル[#All],14,FALSE)</f>
        <v>1</v>
      </c>
      <c r="BD140" s="207">
        <f>VLOOKUP($AC140,デモテーブル[#All],15,FALSE)</f>
        <v>1</v>
      </c>
      <c r="BE140" s="136">
        <f t="shared" si="30"/>
        <v>52022</v>
      </c>
      <c r="BF140" s="136">
        <f t="shared" si="31"/>
        <v>52022</v>
      </c>
    </row>
    <row r="141" spans="2:58">
      <c r="B141" s="17">
        <v>44713</v>
      </c>
      <c r="C141" s="69">
        <v>140</v>
      </c>
      <c r="D141" s="154" t="str">
        <f t="shared" si="27"/>
        <v>02-A子</v>
      </c>
      <c r="E141" s="193" t="str">
        <f t="shared" si="28"/>
        <v>SBI証券</v>
      </c>
      <c r="F141" s="195"/>
      <c r="G141" s="1" t="s">
        <v>34</v>
      </c>
      <c r="H141" s="194" t="s">
        <v>774</v>
      </c>
      <c r="I141" s="194">
        <v>17</v>
      </c>
      <c r="J141" s="194">
        <v>43.67</v>
      </c>
      <c r="K141" s="194">
        <v>38.64</v>
      </c>
      <c r="L141" s="194" t="s">
        <v>802</v>
      </c>
      <c r="M141" s="194" t="s">
        <v>566</v>
      </c>
      <c r="N141" s="194" t="s">
        <v>803</v>
      </c>
      <c r="O141" s="10">
        <v>-0.1152</v>
      </c>
      <c r="P141" s="194" t="s">
        <v>547</v>
      </c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  <c r="AA141" s="185" t="s">
        <v>563</v>
      </c>
      <c r="AB141" s="195"/>
      <c r="AC141" s="196" t="str">
        <f t="shared" si="26"/>
        <v>DAL</v>
      </c>
      <c r="AD141" s="195" t="str">
        <f>VLOOKUP($AC141,デモテーブル[#All],2,FALSE)</f>
        <v>デルタ航空</v>
      </c>
      <c r="AE141" s="197">
        <f t="shared" si="29"/>
        <v>17</v>
      </c>
      <c r="AF141" s="195">
        <f t="shared" si="29"/>
        <v>43.67</v>
      </c>
      <c r="AG141" s="195">
        <f t="shared" si="29"/>
        <v>38.64</v>
      </c>
      <c r="AH141" s="198">
        <f t="shared" si="25"/>
        <v>83955</v>
      </c>
      <c r="AI141" s="198">
        <f t="shared" si="25"/>
        <v>0</v>
      </c>
      <c r="AJ141" s="198">
        <f t="shared" si="25"/>
        <v>-10929</v>
      </c>
      <c r="AK141" s="199">
        <f t="shared" si="24"/>
        <v>-0.1152</v>
      </c>
      <c r="AL141" s="195" t="str">
        <f t="shared" si="24"/>
        <v>02-A子 SBI証券</v>
      </c>
      <c r="AM141" s="195"/>
      <c r="AN141" s="195"/>
      <c r="AO141" s="195"/>
      <c r="AP141" s="200"/>
      <c r="AQ141" s="195"/>
      <c r="AR141" s="200"/>
      <c r="AS141" s="195"/>
      <c r="AT141" s="167"/>
      <c r="AU141" s="167"/>
      <c r="AV141" s="136" t="str">
        <f>VLOOKUP($AC141,デモテーブル[#All],3,FALSE)</f>
        <v>1株式・投信等</v>
      </c>
      <c r="AW141" s="136" t="str">
        <f>VLOOKUP($AC141,デモテーブル[#All],4,FALSE)</f>
        <v>1株式</v>
      </c>
      <c r="AX141" s="136" t="str">
        <f>VLOOKUP($AC141,デモテーブル[#All],5,FALSE)</f>
        <v>観光</v>
      </c>
      <c r="AY141" s="136" t="str">
        <f>VLOOKUP($AC141,デモテーブル[#All],6,FALSE)</f>
        <v>航空・米国</v>
      </c>
      <c r="AZ141" s="136" t="str">
        <f>VLOOKUP($AC141,デモテーブル[#All],7,FALSE)</f>
        <v>02 米ドル（円換算）</v>
      </c>
      <c r="BA141" s="136" t="str">
        <f>VLOOKUP($AC141,デモテーブル[#All],12,FALSE)</f>
        <v>リスク・有</v>
      </c>
      <c r="BB141" s="136" t="str">
        <f>VLOOKUP($AC141,デモテーブル[#All],13,FALSE)</f>
        <v>リスク・有</v>
      </c>
      <c r="BC141" s="207">
        <f>VLOOKUP($AC141,デモテーブル[#All],14,FALSE)</f>
        <v>1</v>
      </c>
      <c r="BD141" s="207">
        <f>VLOOKUP($AC141,デモテーブル[#All],15,FALSE)</f>
        <v>1</v>
      </c>
      <c r="BE141" s="136">
        <f t="shared" si="30"/>
        <v>83955</v>
      </c>
      <c r="BF141" s="136">
        <f t="shared" si="31"/>
        <v>83955</v>
      </c>
    </row>
    <row r="142" spans="2:58">
      <c r="B142" s="17">
        <v>44713</v>
      </c>
      <c r="C142" s="69">
        <v>141</v>
      </c>
      <c r="D142" s="154" t="str">
        <f t="shared" si="27"/>
        <v>02-A子</v>
      </c>
      <c r="E142" s="193" t="str">
        <f t="shared" si="28"/>
        <v>SBI証券</v>
      </c>
      <c r="F142" s="195"/>
      <c r="G142" s="1" t="s">
        <v>20</v>
      </c>
      <c r="H142" s="194" t="s">
        <v>21</v>
      </c>
      <c r="I142" s="194">
        <v>30</v>
      </c>
      <c r="J142" s="194">
        <v>21.98</v>
      </c>
      <c r="K142" s="194">
        <v>23.54</v>
      </c>
      <c r="L142" s="194" t="s">
        <v>804</v>
      </c>
      <c r="M142" s="194" t="s">
        <v>566</v>
      </c>
      <c r="N142" s="194" t="s">
        <v>805</v>
      </c>
      <c r="O142" s="10">
        <v>7.0999999999999994E-2</v>
      </c>
      <c r="P142" s="194" t="s">
        <v>547</v>
      </c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85" t="s">
        <v>563</v>
      </c>
      <c r="AB142" s="195"/>
      <c r="AC142" s="196" t="str">
        <f t="shared" si="26"/>
        <v>EIDO</v>
      </c>
      <c r="AD142" s="195" t="str">
        <f>VLOOKUP($AC142,デモテーブル[#All],2,FALSE)</f>
        <v>iシェアーズ MSCI インドネシア ETF</v>
      </c>
      <c r="AE142" s="197">
        <f t="shared" si="29"/>
        <v>30</v>
      </c>
      <c r="AF142" s="195">
        <f t="shared" si="29"/>
        <v>21.98</v>
      </c>
      <c r="AG142" s="195">
        <f t="shared" si="29"/>
        <v>23.54</v>
      </c>
      <c r="AH142" s="198">
        <f t="shared" si="25"/>
        <v>90259</v>
      </c>
      <c r="AI142" s="198">
        <f t="shared" si="25"/>
        <v>0</v>
      </c>
      <c r="AJ142" s="198">
        <f t="shared" si="25"/>
        <v>5982</v>
      </c>
      <c r="AK142" s="199">
        <f t="shared" si="24"/>
        <v>7.0999999999999994E-2</v>
      </c>
      <c r="AL142" s="195" t="str">
        <f t="shared" si="24"/>
        <v>02-A子 SBI証券</v>
      </c>
      <c r="AM142" s="195"/>
      <c r="AN142" s="195"/>
      <c r="AO142" s="195"/>
      <c r="AP142" s="200"/>
      <c r="AQ142" s="195"/>
      <c r="AR142" s="200"/>
      <c r="AS142" s="195"/>
      <c r="AT142" s="167"/>
      <c r="AU142" s="167"/>
      <c r="AV142" s="136" t="str">
        <f>VLOOKUP($AC142,デモテーブル[#All],3,FALSE)</f>
        <v>1株式・投信等</v>
      </c>
      <c r="AW142" s="136" t="str">
        <f>VLOOKUP($AC142,デモテーブル[#All],4,FALSE)</f>
        <v>1株式</v>
      </c>
      <c r="AX142" s="136" t="str">
        <f>VLOOKUP($AC142,デモテーブル[#All],5,FALSE)</f>
        <v>新興国</v>
      </c>
      <c r="AY142" s="136" t="str">
        <f>VLOOKUP($AC142,デモテーブル[#All],6,FALSE)</f>
        <v>インドネシア</v>
      </c>
      <c r="AZ142" s="136" t="str">
        <f>VLOOKUP($AC142,デモテーブル[#All],7,FALSE)</f>
        <v>02 米ドル（円換算）</v>
      </c>
      <c r="BA142" s="136" t="str">
        <f>VLOOKUP($AC142,デモテーブル[#All],12,FALSE)</f>
        <v>リスク・有</v>
      </c>
      <c r="BB142" s="136" t="str">
        <f>VLOOKUP($AC142,デモテーブル[#All],13,FALSE)</f>
        <v>リスク・有</v>
      </c>
      <c r="BC142" s="207">
        <f>VLOOKUP($AC142,デモテーブル[#All],14,FALSE)</f>
        <v>1</v>
      </c>
      <c r="BD142" s="207">
        <f>VLOOKUP($AC142,デモテーブル[#All],15,FALSE)</f>
        <v>1</v>
      </c>
      <c r="BE142" s="136">
        <f t="shared" si="30"/>
        <v>90259</v>
      </c>
      <c r="BF142" s="136">
        <f t="shared" si="31"/>
        <v>90259</v>
      </c>
    </row>
    <row r="143" spans="2:58">
      <c r="B143" s="17">
        <v>44713</v>
      </c>
      <c r="C143" s="69">
        <v>142</v>
      </c>
      <c r="D143" s="154" t="str">
        <f t="shared" si="27"/>
        <v>02-A子</v>
      </c>
      <c r="E143" s="193" t="str">
        <f t="shared" si="28"/>
        <v>SBI証券</v>
      </c>
      <c r="F143" s="195"/>
      <c r="G143" s="1" t="s">
        <v>24</v>
      </c>
      <c r="H143" s="194" t="s">
        <v>25</v>
      </c>
      <c r="I143" s="194">
        <v>16</v>
      </c>
      <c r="J143" s="194">
        <v>31.04</v>
      </c>
      <c r="K143" s="194">
        <v>29.04</v>
      </c>
      <c r="L143" s="194" t="s">
        <v>806</v>
      </c>
      <c r="M143" s="194" t="s">
        <v>566</v>
      </c>
      <c r="N143" s="194" t="s">
        <v>807</v>
      </c>
      <c r="O143" s="10">
        <v>-6.4399999999999999E-2</v>
      </c>
      <c r="P143" s="194" t="s">
        <v>547</v>
      </c>
      <c r="Q143" s="195"/>
      <c r="R143" s="195"/>
      <c r="S143" s="195"/>
      <c r="T143" s="195"/>
      <c r="U143" s="195"/>
      <c r="V143" s="195"/>
      <c r="W143" s="195"/>
      <c r="X143" s="195"/>
      <c r="Y143" s="195"/>
      <c r="Z143" s="195"/>
      <c r="AA143" s="185" t="s">
        <v>563</v>
      </c>
      <c r="AB143" s="195"/>
      <c r="AC143" s="196" t="str">
        <f t="shared" si="26"/>
        <v>EPHE</v>
      </c>
      <c r="AD143" s="195" t="str">
        <f>VLOOKUP($AC143,デモテーブル[#All],2,FALSE)</f>
        <v>iシェアーズ MSCI フィリピン ETF</v>
      </c>
      <c r="AE143" s="197">
        <f t="shared" si="29"/>
        <v>16</v>
      </c>
      <c r="AF143" s="195">
        <f t="shared" si="29"/>
        <v>31.04</v>
      </c>
      <c r="AG143" s="195">
        <f t="shared" si="29"/>
        <v>29.04</v>
      </c>
      <c r="AH143" s="198">
        <f t="shared" ref="AH143:AJ168" si="32">IF(L143="","",VALUE(LEFT(L143,FIND("円",L143)-1)))</f>
        <v>59385</v>
      </c>
      <c r="AI143" s="198">
        <f t="shared" si="32"/>
        <v>0</v>
      </c>
      <c r="AJ143" s="198">
        <f t="shared" si="32"/>
        <v>-4090</v>
      </c>
      <c r="AK143" s="199">
        <f t="shared" si="24"/>
        <v>-6.4399999999999999E-2</v>
      </c>
      <c r="AL143" s="195" t="str">
        <f t="shared" si="24"/>
        <v>02-A子 SBI証券</v>
      </c>
      <c r="AM143" s="195"/>
      <c r="AN143" s="195"/>
      <c r="AO143" s="195"/>
      <c r="AP143" s="200"/>
      <c r="AQ143" s="195"/>
      <c r="AR143" s="200"/>
      <c r="AS143" s="195"/>
      <c r="AT143" s="167"/>
      <c r="AU143" s="167"/>
      <c r="AV143" s="136" t="str">
        <f>VLOOKUP($AC143,デモテーブル[#All],3,FALSE)</f>
        <v>1株式・投信等</v>
      </c>
      <c r="AW143" s="136" t="str">
        <f>VLOOKUP($AC143,デモテーブル[#All],4,FALSE)</f>
        <v>1株式</v>
      </c>
      <c r="AX143" s="136" t="str">
        <f>VLOOKUP($AC143,デモテーブル[#All],5,FALSE)</f>
        <v>新興国</v>
      </c>
      <c r="AY143" s="136" t="str">
        <f>VLOOKUP($AC143,デモテーブル[#All],6,FALSE)</f>
        <v>フィリピン</v>
      </c>
      <c r="AZ143" s="136" t="str">
        <f>VLOOKUP($AC143,デモテーブル[#All],7,FALSE)</f>
        <v>02 米ドル（円換算）</v>
      </c>
      <c r="BA143" s="136" t="str">
        <f>VLOOKUP($AC143,デモテーブル[#All],12,FALSE)</f>
        <v>リスク・有</v>
      </c>
      <c r="BB143" s="136" t="str">
        <f>VLOOKUP($AC143,デモテーブル[#All],13,FALSE)</f>
        <v>リスク・有</v>
      </c>
      <c r="BC143" s="207">
        <f>VLOOKUP($AC143,デモテーブル[#All],14,FALSE)</f>
        <v>1</v>
      </c>
      <c r="BD143" s="207">
        <f>VLOOKUP($AC143,デモテーブル[#All],15,FALSE)</f>
        <v>1</v>
      </c>
      <c r="BE143" s="136">
        <f t="shared" si="30"/>
        <v>59385</v>
      </c>
      <c r="BF143" s="136">
        <f t="shared" si="31"/>
        <v>59385</v>
      </c>
    </row>
    <row r="144" spans="2:58">
      <c r="B144" s="17">
        <v>44713</v>
      </c>
      <c r="C144" s="69">
        <v>143</v>
      </c>
      <c r="D144" s="154" t="str">
        <f t="shared" si="27"/>
        <v>02-A子</v>
      </c>
      <c r="E144" s="193" t="str">
        <f t="shared" si="28"/>
        <v>SBI証券</v>
      </c>
      <c r="F144" s="195"/>
      <c r="G144" s="1" t="s">
        <v>38</v>
      </c>
      <c r="H144" s="194" t="s">
        <v>747</v>
      </c>
      <c r="I144" s="194">
        <v>26</v>
      </c>
      <c r="J144" s="194">
        <v>34.200000000000003</v>
      </c>
      <c r="K144" s="194">
        <v>33.36</v>
      </c>
      <c r="L144" s="194" t="s">
        <v>808</v>
      </c>
      <c r="M144" s="194" t="s">
        <v>566</v>
      </c>
      <c r="N144" s="194" t="s">
        <v>809</v>
      </c>
      <c r="O144" s="10">
        <v>-2.46E-2</v>
      </c>
      <c r="P144" s="194" t="s">
        <v>547</v>
      </c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85" t="s">
        <v>563</v>
      </c>
      <c r="AB144" s="195"/>
      <c r="AC144" s="196" t="str">
        <f t="shared" si="26"/>
        <v>EPI</v>
      </c>
      <c r="AD144" s="195" t="str">
        <f>VLOOKUP($AC144,デモテーブル[#All],2,FALSE)</f>
        <v>ウィズダムツリー  インド株収益ファンド</v>
      </c>
      <c r="AE144" s="197">
        <f t="shared" si="29"/>
        <v>26</v>
      </c>
      <c r="AF144" s="195">
        <f t="shared" si="29"/>
        <v>34.200000000000003</v>
      </c>
      <c r="AG144" s="195">
        <f t="shared" si="29"/>
        <v>33.36</v>
      </c>
      <c r="AH144" s="198">
        <f t="shared" si="32"/>
        <v>110857</v>
      </c>
      <c r="AI144" s="198">
        <f t="shared" si="32"/>
        <v>0</v>
      </c>
      <c r="AJ144" s="198">
        <f t="shared" si="32"/>
        <v>-2791</v>
      </c>
      <c r="AK144" s="199">
        <f t="shared" si="24"/>
        <v>-2.46E-2</v>
      </c>
      <c r="AL144" s="195" t="str">
        <f t="shared" si="24"/>
        <v>02-A子 SBI証券</v>
      </c>
      <c r="AM144" s="195"/>
      <c r="AN144" s="195"/>
      <c r="AO144" s="195"/>
      <c r="AP144" s="200"/>
      <c r="AQ144" s="195"/>
      <c r="AR144" s="200"/>
      <c r="AS144" s="195"/>
      <c r="AT144" s="167"/>
      <c r="AU144" s="167"/>
      <c r="AV144" s="136" t="str">
        <f>VLOOKUP($AC144,デモテーブル[#All],3,FALSE)</f>
        <v>1株式・投信等</v>
      </c>
      <c r="AW144" s="136" t="str">
        <f>VLOOKUP($AC144,デモテーブル[#All],4,FALSE)</f>
        <v>1株式</v>
      </c>
      <c r="AX144" s="136" t="str">
        <f>VLOOKUP($AC144,デモテーブル[#All],5,FALSE)</f>
        <v>新興国</v>
      </c>
      <c r="AY144" s="136" t="str">
        <f>VLOOKUP($AC144,デモテーブル[#All],6,FALSE)</f>
        <v>インド</v>
      </c>
      <c r="AZ144" s="136" t="str">
        <f>VLOOKUP($AC144,デモテーブル[#All],7,FALSE)</f>
        <v>02 米ドル（円換算）</v>
      </c>
      <c r="BA144" s="136" t="str">
        <f>VLOOKUP($AC144,デモテーブル[#All],12,FALSE)</f>
        <v>リスク・有</v>
      </c>
      <c r="BB144" s="136" t="str">
        <f>VLOOKUP($AC144,デモテーブル[#All],13,FALSE)</f>
        <v>リスク・有</v>
      </c>
      <c r="BC144" s="207">
        <f>VLOOKUP($AC144,デモテーブル[#All],14,FALSE)</f>
        <v>1</v>
      </c>
      <c r="BD144" s="207">
        <f>VLOOKUP($AC144,デモテーブル[#All],15,FALSE)</f>
        <v>1</v>
      </c>
      <c r="BE144" s="136">
        <f t="shared" si="30"/>
        <v>110857</v>
      </c>
      <c r="BF144" s="136">
        <f t="shared" si="31"/>
        <v>110857</v>
      </c>
    </row>
    <row r="145" spans="2:58">
      <c r="B145" s="17">
        <v>44713</v>
      </c>
      <c r="C145" s="69">
        <v>144</v>
      </c>
      <c r="D145" s="154" t="str">
        <f t="shared" si="27"/>
        <v>02-A子</v>
      </c>
      <c r="E145" s="193" t="str">
        <f t="shared" si="28"/>
        <v>SBI証券</v>
      </c>
      <c r="F145" s="195"/>
      <c r="G145" s="1" t="s">
        <v>50</v>
      </c>
      <c r="H145" s="194" t="s">
        <v>750</v>
      </c>
      <c r="I145" s="194">
        <v>45</v>
      </c>
      <c r="J145" s="194">
        <v>35.92</v>
      </c>
      <c r="K145" s="194">
        <v>36.630000000000003</v>
      </c>
      <c r="L145" s="194" t="s">
        <v>810</v>
      </c>
      <c r="M145" s="194" t="s">
        <v>566</v>
      </c>
      <c r="N145" s="194" t="s">
        <v>811</v>
      </c>
      <c r="O145" s="10">
        <v>1.9800000000000002E-2</v>
      </c>
      <c r="P145" s="194" t="s">
        <v>547</v>
      </c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  <c r="AA145" s="185" t="s">
        <v>563</v>
      </c>
      <c r="AB145" s="195"/>
      <c r="AC145" s="196" t="str">
        <f t="shared" si="26"/>
        <v>GLDM</v>
      </c>
      <c r="AD145" s="195" t="str">
        <f>VLOOKUP($AC145,デモテーブル[#All],2,FALSE)</f>
        <v>SPDR ゴールド・ミニシェアーズ・トラスト</v>
      </c>
      <c r="AE145" s="197">
        <f t="shared" si="29"/>
        <v>45</v>
      </c>
      <c r="AF145" s="195">
        <f t="shared" si="29"/>
        <v>35.92</v>
      </c>
      <c r="AG145" s="195">
        <f t="shared" si="29"/>
        <v>36.630000000000003</v>
      </c>
      <c r="AH145" s="198">
        <f t="shared" si="32"/>
        <v>210675</v>
      </c>
      <c r="AI145" s="198">
        <f t="shared" si="32"/>
        <v>0</v>
      </c>
      <c r="AJ145" s="198">
        <f t="shared" si="32"/>
        <v>4084</v>
      </c>
      <c r="AK145" s="199">
        <f t="shared" si="24"/>
        <v>1.9800000000000002E-2</v>
      </c>
      <c r="AL145" s="195" t="str">
        <f t="shared" si="24"/>
        <v>02-A子 SBI証券</v>
      </c>
      <c r="AM145" s="195"/>
      <c r="AN145" s="195"/>
      <c r="AO145" s="195"/>
      <c r="AP145" s="200"/>
      <c r="AQ145" s="195"/>
      <c r="AR145" s="200"/>
      <c r="AS145" s="195"/>
      <c r="AT145" s="167"/>
      <c r="AU145" s="167"/>
      <c r="AV145" s="136" t="str">
        <f>VLOOKUP($AC145,デモテーブル[#All],3,FALSE)</f>
        <v>3貴金属･ｺﾓ・仮通</v>
      </c>
      <c r="AW145" s="136" t="str">
        <f>VLOOKUP($AC145,デモテーブル[#All],4,FALSE)</f>
        <v>3貴金属</v>
      </c>
      <c r="AX145" s="136" t="str">
        <f>VLOOKUP($AC145,デモテーブル[#All],5,FALSE)</f>
        <v>ゴールド</v>
      </c>
      <c r="AY145" s="136" t="str">
        <f>VLOOKUP($AC145,デモテーブル[#All],6,FALSE)</f>
        <v>米国・ゴールド</v>
      </c>
      <c r="AZ145" s="136" t="str">
        <f>VLOOKUP($AC145,デモテーブル[#All],7,FALSE)</f>
        <v>02 米ドル（円換算）</v>
      </c>
      <c r="BA145" s="136" t="str">
        <f>VLOOKUP($AC145,デモテーブル[#All],12,FALSE)</f>
        <v>リスク・有</v>
      </c>
      <c r="BB145" s="136" t="str">
        <f>VLOOKUP($AC145,デモテーブル[#All],13,FALSE)</f>
        <v>リスク・なし</v>
      </c>
      <c r="BC145" s="207">
        <f>VLOOKUP($AC145,デモテーブル[#All],14,FALSE)</f>
        <v>1</v>
      </c>
      <c r="BD145" s="207">
        <f>VLOOKUP($AC145,デモテーブル[#All],15,FALSE)</f>
        <v>0</v>
      </c>
      <c r="BE145" s="136">
        <f t="shared" si="30"/>
        <v>210675</v>
      </c>
      <c r="BF145" s="136">
        <f t="shared" si="31"/>
        <v>0</v>
      </c>
    </row>
    <row r="146" spans="2:58">
      <c r="B146" s="17">
        <v>44713</v>
      </c>
      <c r="C146" s="69">
        <v>145</v>
      </c>
      <c r="D146" s="154" t="str">
        <f t="shared" si="27"/>
        <v>02-A子</v>
      </c>
      <c r="E146" s="193" t="str">
        <f t="shared" si="28"/>
        <v>SBI証券</v>
      </c>
      <c r="F146" s="195"/>
      <c r="G146" s="1" t="s">
        <v>140</v>
      </c>
      <c r="H146" s="194" t="s">
        <v>141</v>
      </c>
      <c r="I146" s="194">
        <v>2</v>
      </c>
      <c r="J146" s="194">
        <v>222.17</v>
      </c>
      <c r="K146" s="194">
        <v>176.08</v>
      </c>
      <c r="L146" s="194" t="s">
        <v>812</v>
      </c>
      <c r="M146" s="194" t="s">
        <v>566</v>
      </c>
      <c r="N146" s="194" t="s">
        <v>813</v>
      </c>
      <c r="O146" s="10">
        <v>-0.20749999999999999</v>
      </c>
      <c r="P146" s="194" t="s">
        <v>547</v>
      </c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85" t="s">
        <v>563</v>
      </c>
      <c r="AB146" s="195"/>
      <c r="AC146" s="196" t="str">
        <f t="shared" si="26"/>
        <v>IWM</v>
      </c>
      <c r="AD146" s="195" t="str">
        <f>VLOOKUP($AC146,デモテーブル[#All],2,FALSE)</f>
        <v>iシェアーズ ラッセル 2000 ETF</v>
      </c>
      <c r="AE146" s="197">
        <f t="shared" si="29"/>
        <v>2</v>
      </c>
      <c r="AF146" s="195">
        <f t="shared" si="29"/>
        <v>222.17</v>
      </c>
      <c r="AG146" s="195">
        <f t="shared" si="29"/>
        <v>176.08</v>
      </c>
      <c r="AH146" s="198">
        <f t="shared" si="32"/>
        <v>45009</v>
      </c>
      <c r="AI146" s="198">
        <f t="shared" si="32"/>
        <v>0</v>
      </c>
      <c r="AJ146" s="198">
        <f t="shared" si="32"/>
        <v>-11782</v>
      </c>
      <c r="AK146" s="199">
        <f t="shared" si="24"/>
        <v>-0.20749999999999999</v>
      </c>
      <c r="AL146" s="195" t="str">
        <f t="shared" si="24"/>
        <v>02-A子 SBI証券</v>
      </c>
      <c r="AM146" s="195"/>
      <c r="AN146" s="195"/>
      <c r="AO146" s="195"/>
      <c r="AP146" s="200"/>
      <c r="AQ146" s="195"/>
      <c r="AR146" s="200"/>
      <c r="AS146" s="195"/>
      <c r="AT146" s="167"/>
      <c r="AU146" s="167"/>
      <c r="AV146" s="136" t="str">
        <f>VLOOKUP($AC146,デモテーブル[#All],3,FALSE)</f>
        <v>1株式・投信等</v>
      </c>
      <c r="AW146" s="136" t="str">
        <f>VLOOKUP($AC146,デモテーブル[#All],4,FALSE)</f>
        <v>1株式</v>
      </c>
      <c r="AX146" s="136" t="str">
        <f>VLOOKUP($AC146,デモテーブル[#All],5,FALSE)</f>
        <v>指数</v>
      </c>
      <c r="AY146" s="136" t="str">
        <f>VLOOKUP($AC146,デモテーブル[#All],6,FALSE)</f>
        <v>ラッセル指数</v>
      </c>
      <c r="AZ146" s="136" t="str">
        <f>VLOOKUP($AC146,デモテーブル[#All],7,FALSE)</f>
        <v>02 米ドル（円換算）</v>
      </c>
      <c r="BA146" s="136" t="str">
        <f>VLOOKUP($AC146,デモテーブル[#All],12,FALSE)</f>
        <v>リスク・有</v>
      </c>
      <c r="BB146" s="136" t="str">
        <f>VLOOKUP($AC146,デモテーブル[#All],13,FALSE)</f>
        <v>リスク・有</v>
      </c>
      <c r="BC146" s="207">
        <f>VLOOKUP($AC146,デモテーブル[#All],14,FALSE)</f>
        <v>1</v>
      </c>
      <c r="BD146" s="207">
        <f>VLOOKUP($AC146,デモテーブル[#All],15,FALSE)</f>
        <v>1</v>
      </c>
      <c r="BE146" s="136">
        <f t="shared" si="30"/>
        <v>45009</v>
      </c>
      <c r="BF146" s="136">
        <f t="shared" si="31"/>
        <v>45009</v>
      </c>
    </row>
    <row r="147" spans="2:58">
      <c r="B147" s="17">
        <v>44713</v>
      </c>
      <c r="C147" s="69">
        <v>146</v>
      </c>
      <c r="D147" s="154" t="str">
        <f t="shared" si="27"/>
        <v>02-A子</v>
      </c>
      <c r="E147" s="193" t="str">
        <f t="shared" si="28"/>
        <v>SBI証券</v>
      </c>
      <c r="F147" s="195"/>
      <c r="G147" s="1" t="s">
        <v>225</v>
      </c>
      <c r="H147" s="194" t="s">
        <v>226</v>
      </c>
      <c r="I147" s="194">
        <v>8</v>
      </c>
      <c r="J147" s="194">
        <v>69.099999999999994</v>
      </c>
      <c r="K147" s="194">
        <v>94.88</v>
      </c>
      <c r="L147" s="194" t="s">
        <v>814</v>
      </c>
      <c r="M147" s="194" t="s">
        <v>566</v>
      </c>
      <c r="N147" s="194" t="s">
        <v>815</v>
      </c>
      <c r="O147" s="10">
        <v>0.37309999999999999</v>
      </c>
      <c r="P147" s="194" t="s">
        <v>547</v>
      </c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  <c r="AA147" s="185" t="s">
        <v>563</v>
      </c>
      <c r="AB147" s="195"/>
      <c r="AC147" s="196" t="str">
        <f t="shared" si="26"/>
        <v>IYR</v>
      </c>
      <c r="AD147" s="195" t="str">
        <f>VLOOKUP($AC147,デモテーブル[#All],2,FALSE)</f>
        <v>iシェアーズ 米国不動産 ETF</v>
      </c>
      <c r="AE147" s="197">
        <f t="shared" si="29"/>
        <v>8</v>
      </c>
      <c r="AF147" s="195">
        <f t="shared" si="29"/>
        <v>69.099999999999994</v>
      </c>
      <c r="AG147" s="195">
        <f t="shared" si="29"/>
        <v>94.88</v>
      </c>
      <c r="AH147" s="198">
        <f t="shared" si="32"/>
        <v>97012</v>
      </c>
      <c r="AI147" s="198">
        <f t="shared" si="32"/>
        <v>0</v>
      </c>
      <c r="AJ147" s="198">
        <f t="shared" si="32"/>
        <v>26360</v>
      </c>
      <c r="AK147" s="199">
        <f t="shared" si="24"/>
        <v>0.37309999999999999</v>
      </c>
      <c r="AL147" s="195" t="str">
        <f t="shared" si="24"/>
        <v>02-A子 SBI証券</v>
      </c>
      <c r="AM147" s="195"/>
      <c r="AN147" s="195"/>
      <c r="AO147" s="195"/>
      <c r="AP147" s="200"/>
      <c r="AQ147" s="195"/>
      <c r="AR147" s="200"/>
      <c r="AS147" s="195"/>
      <c r="AT147" s="167"/>
      <c r="AU147" s="167"/>
      <c r="AV147" s="136" t="str">
        <f>VLOOKUP($AC147,デモテーブル[#All],3,FALSE)</f>
        <v>1株式・投信等</v>
      </c>
      <c r="AW147" s="136" t="str">
        <f>VLOOKUP($AC147,デモテーブル[#All],4,FALSE)</f>
        <v>1株式</v>
      </c>
      <c r="AX147" s="136" t="str">
        <f>VLOOKUP($AC147,デモテーブル[#All],5,FALSE)</f>
        <v>不動産</v>
      </c>
      <c r="AY147" s="136" t="str">
        <f>VLOOKUP($AC147,デモテーブル[#All],6,FALSE)</f>
        <v>米国・不動産ETF</v>
      </c>
      <c r="AZ147" s="136" t="str">
        <f>VLOOKUP($AC147,デモテーブル[#All],7,FALSE)</f>
        <v>02 米ドル（円換算）</v>
      </c>
      <c r="BA147" s="136" t="str">
        <f>VLOOKUP($AC147,デモテーブル[#All],12,FALSE)</f>
        <v>リスク・有</v>
      </c>
      <c r="BB147" s="136" t="str">
        <f>VLOOKUP($AC147,デモテーブル[#All],13,FALSE)</f>
        <v>リスク・有</v>
      </c>
      <c r="BC147" s="207">
        <f>VLOOKUP($AC147,デモテーブル[#All],14,FALSE)</f>
        <v>1</v>
      </c>
      <c r="BD147" s="207">
        <f>VLOOKUP($AC147,デモテーブル[#All],15,FALSE)</f>
        <v>1</v>
      </c>
      <c r="BE147" s="136">
        <f t="shared" si="30"/>
        <v>97012</v>
      </c>
      <c r="BF147" s="136">
        <f t="shared" si="31"/>
        <v>97012</v>
      </c>
    </row>
    <row r="148" spans="2:58">
      <c r="B148" s="17">
        <v>44713</v>
      </c>
      <c r="C148" s="69">
        <v>147</v>
      </c>
      <c r="D148" s="154" t="str">
        <f t="shared" si="27"/>
        <v>02-A子</v>
      </c>
      <c r="E148" s="193" t="str">
        <f t="shared" si="28"/>
        <v>SBI証券</v>
      </c>
      <c r="F148" s="195"/>
      <c r="G148" s="1" t="s">
        <v>48</v>
      </c>
      <c r="H148" s="194" t="s">
        <v>779</v>
      </c>
      <c r="I148" s="194">
        <v>5</v>
      </c>
      <c r="J148" s="194">
        <v>48.34</v>
      </c>
      <c r="K148" s="194">
        <v>42.65</v>
      </c>
      <c r="L148" s="194" t="s">
        <v>816</v>
      </c>
      <c r="M148" s="194" t="s">
        <v>566</v>
      </c>
      <c r="N148" s="194" t="s">
        <v>817</v>
      </c>
      <c r="O148" s="10">
        <v>-0.1177</v>
      </c>
      <c r="P148" s="194" t="s">
        <v>547</v>
      </c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  <c r="AA148" s="185" t="s">
        <v>563</v>
      </c>
      <c r="AB148" s="195"/>
      <c r="AC148" s="196" t="str">
        <f t="shared" si="26"/>
        <v>LUV</v>
      </c>
      <c r="AD148" s="195" t="str">
        <f>VLOOKUP($AC148,デモテーブル[#All],2,FALSE)</f>
        <v>サウスウエスト・エアライン</v>
      </c>
      <c r="AE148" s="197">
        <f t="shared" si="29"/>
        <v>5</v>
      </c>
      <c r="AF148" s="195">
        <f t="shared" si="29"/>
        <v>48.34</v>
      </c>
      <c r="AG148" s="195">
        <f t="shared" si="29"/>
        <v>42.65</v>
      </c>
      <c r="AH148" s="198">
        <f t="shared" si="32"/>
        <v>27255</v>
      </c>
      <c r="AI148" s="198">
        <f t="shared" si="32"/>
        <v>0</v>
      </c>
      <c r="AJ148" s="198">
        <f t="shared" si="32"/>
        <v>-3636</v>
      </c>
      <c r="AK148" s="199">
        <f t="shared" si="24"/>
        <v>-0.1177</v>
      </c>
      <c r="AL148" s="195" t="str">
        <f t="shared" si="24"/>
        <v>02-A子 SBI証券</v>
      </c>
      <c r="AM148" s="195"/>
      <c r="AN148" s="195"/>
      <c r="AO148" s="195"/>
      <c r="AP148" s="200"/>
      <c r="AQ148" s="195"/>
      <c r="AR148" s="200"/>
      <c r="AS148" s="195"/>
      <c r="AT148" s="167"/>
      <c r="AU148" s="167"/>
      <c r="AV148" s="136" t="str">
        <f>VLOOKUP($AC148,デモテーブル[#All],3,FALSE)</f>
        <v>1株式・投信等</v>
      </c>
      <c r="AW148" s="136" t="str">
        <f>VLOOKUP($AC148,デモテーブル[#All],4,FALSE)</f>
        <v>1株式</v>
      </c>
      <c r="AX148" s="136" t="str">
        <f>VLOOKUP($AC148,デモテーブル[#All],5,FALSE)</f>
        <v>観光</v>
      </c>
      <c r="AY148" s="136" t="str">
        <f>VLOOKUP($AC148,デモテーブル[#All],6,FALSE)</f>
        <v>航空・米国</v>
      </c>
      <c r="AZ148" s="136" t="str">
        <f>VLOOKUP($AC148,デモテーブル[#All],7,FALSE)</f>
        <v>02 米ドル（円換算）</v>
      </c>
      <c r="BA148" s="136" t="str">
        <f>VLOOKUP($AC148,デモテーブル[#All],12,FALSE)</f>
        <v>リスク・有</v>
      </c>
      <c r="BB148" s="136" t="str">
        <f>VLOOKUP($AC148,デモテーブル[#All],13,FALSE)</f>
        <v>リスク・有</v>
      </c>
      <c r="BC148" s="207">
        <f>VLOOKUP($AC148,デモテーブル[#All],14,FALSE)</f>
        <v>1</v>
      </c>
      <c r="BD148" s="207">
        <f>VLOOKUP($AC148,デモテーブル[#All],15,FALSE)</f>
        <v>1</v>
      </c>
      <c r="BE148" s="136">
        <f t="shared" si="30"/>
        <v>27255</v>
      </c>
      <c r="BF148" s="136">
        <f t="shared" si="31"/>
        <v>27255</v>
      </c>
    </row>
    <row r="149" spans="2:58">
      <c r="B149" s="17">
        <v>44713</v>
      </c>
      <c r="C149" s="69">
        <v>148</v>
      </c>
      <c r="D149" s="154" t="str">
        <f t="shared" si="27"/>
        <v>02-A子</v>
      </c>
      <c r="E149" s="193" t="str">
        <f t="shared" si="28"/>
        <v>SBI証券</v>
      </c>
      <c r="F149" s="195"/>
      <c r="G149" s="1" t="s">
        <v>36</v>
      </c>
      <c r="H149" s="194" t="s">
        <v>782</v>
      </c>
      <c r="I149" s="194">
        <v>30</v>
      </c>
      <c r="J149" s="194">
        <v>27.55</v>
      </c>
      <c r="K149" s="194">
        <v>15.3</v>
      </c>
      <c r="L149" s="194" t="s">
        <v>818</v>
      </c>
      <c r="M149" s="194" t="s">
        <v>566</v>
      </c>
      <c r="N149" s="194" t="s">
        <v>819</v>
      </c>
      <c r="O149" s="10">
        <v>-0.4446</v>
      </c>
      <c r="P149" s="194" t="s">
        <v>547</v>
      </c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85" t="s">
        <v>563</v>
      </c>
      <c r="AB149" s="195"/>
      <c r="AC149" s="196" t="str">
        <f t="shared" si="26"/>
        <v>NCLH</v>
      </c>
      <c r="AD149" s="195" t="str">
        <f>VLOOKUP($AC149,デモテーブル[#All],2,FALSE)</f>
        <v>ノルウェージャン・クルーズ・ライン</v>
      </c>
      <c r="AE149" s="197">
        <f t="shared" si="29"/>
        <v>30</v>
      </c>
      <c r="AF149" s="195">
        <f t="shared" si="29"/>
        <v>27.55</v>
      </c>
      <c r="AG149" s="195">
        <f t="shared" si="29"/>
        <v>15.3</v>
      </c>
      <c r="AH149" s="198">
        <f t="shared" si="32"/>
        <v>58664</v>
      </c>
      <c r="AI149" s="198">
        <f t="shared" si="32"/>
        <v>0</v>
      </c>
      <c r="AJ149" s="198">
        <f t="shared" si="32"/>
        <v>-46970</v>
      </c>
      <c r="AK149" s="199">
        <f t="shared" ref="AK149:AL175" si="33">O149</f>
        <v>-0.4446</v>
      </c>
      <c r="AL149" s="195" t="str">
        <f t="shared" si="33"/>
        <v>02-A子 SBI証券</v>
      </c>
      <c r="AM149" s="195"/>
      <c r="AN149" s="195"/>
      <c r="AO149" s="195"/>
      <c r="AP149" s="200"/>
      <c r="AQ149" s="195"/>
      <c r="AR149" s="200"/>
      <c r="AS149" s="195"/>
      <c r="AT149" s="167"/>
      <c r="AU149" s="167"/>
      <c r="AV149" s="136" t="str">
        <f>VLOOKUP($AC149,デモテーブル[#All],3,FALSE)</f>
        <v>1株式・投信等</v>
      </c>
      <c r="AW149" s="136" t="str">
        <f>VLOOKUP($AC149,デモテーブル[#All],4,FALSE)</f>
        <v>1株式</v>
      </c>
      <c r="AX149" s="136" t="str">
        <f>VLOOKUP($AC149,デモテーブル[#All],5,FALSE)</f>
        <v>観光</v>
      </c>
      <c r="AY149" s="136" t="str">
        <f>VLOOKUP($AC149,デモテーブル[#All],6,FALSE)</f>
        <v>船・米国</v>
      </c>
      <c r="AZ149" s="136" t="str">
        <f>VLOOKUP($AC149,デモテーブル[#All],7,FALSE)</f>
        <v>02 米ドル（円換算）</v>
      </c>
      <c r="BA149" s="136" t="str">
        <f>VLOOKUP($AC149,デモテーブル[#All],12,FALSE)</f>
        <v>リスク・有</v>
      </c>
      <c r="BB149" s="136" t="str">
        <f>VLOOKUP($AC149,デモテーブル[#All],13,FALSE)</f>
        <v>リスク・有</v>
      </c>
      <c r="BC149" s="207">
        <f>VLOOKUP($AC149,デモテーブル[#All],14,FALSE)</f>
        <v>1</v>
      </c>
      <c r="BD149" s="207">
        <f>VLOOKUP($AC149,デモテーブル[#All],15,FALSE)</f>
        <v>1</v>
      </c>
      <c r="BE149" s="136">
        <f t="shared" si="30"/>
        <v>58664</v>
      </c>
      <c r="BF149" s="136">
        <f t="shared" si="31"/>
        <v>58664</v>
      </c>
    </row>
    <row r="150" spans="2:58">
      <c r="B150" s="17">
        <v>44713</v>
      </c>
      <c r="C150" s="69">
        <v>149</v>
      </c>
      <c r="D150" s="154" t="str">
        <f t="shared" si="27"/>
        <v>02-A子</v>
      </c>
      <c r="E150" s="193" t="str">
        <f t="shared" si="28"/>
        <v>SBI証券</v>
      </c>
      <c r="F150" s="195"/>
      <c r="G150" s="1" t="s">
        <v>153</v>
      </c>
      <c r="H150" s="194" t="s">
        <v>756</v>
      </c>
      <c r="I150" s="194">
        <v>28</v>
      </c>
      <c r="J150" s="194">
        <v>31.66</v>
      </c>
      <c r="K150" s="194">
        <v>32.96</v>
      </c>
      <c r="L150" s="194" t="s">
        <v>820</v>
      </c>
      <c r="M150" s="194" t="s">
        <v>566</v>
      </c>
      <c r="N150" s="194" t="s">
        <v>821</v>
      </c>
      <c r="O150" s="10">
        <v>4.1099999999999998E-2</v>
      </c>
      <c r="P150" s="194" t="s">
        <v>547</v>
      </c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85" t="s">
        <v>563</v>
      </c>
      <c r="AB150" s="195"/>
      <c r="AC150" s="196" t="str">
        <f t="shared" si="26"/>
        <v>PFF</v>
      </c>
      <c r="AD150" s="195" t="str">
        <f>VLOOKUP($AC150,デモテーブル[#All],2,FALSE)</f>
        <v>PFF iシェアーズ優先株式&amp;インカム証券ETF</v>
      </c>
      <c r="AE150" s="197">
        <f t="shared" si="29"/>
        <v>28</v>
      </c>
      <c r="AF150" s="195">
        <f t="shared" si="29"/>
        <v>31.66</v>
      </c>
      <c r="AG150" s="195">
        <f t="shared" si="29"/>
        <v>32.96</v>
      </c>
      <c r="AH150" s="198">
        <f t="shared" si="32"/>
        <v>117953</v>
      </c>
      <c r="AI150" s="198">
        <f t="shared" si="32"/>
        <v>0</v>
      </c>
      <c r="AJ150" s="198">
        <f t="shared" si="32"/>
        <v>4652</v>
      </c>
      <c r="AK150" s="199">
        <f t="shared" si="33"/>
        <v>4.1099999999999998E-2</v>
      </c>
      <c r="AL150" s="195" t="str">
        <f t="shared" si="33"/>
        <v>02-A子 SBI証券</v>
      </c>
      <c r="AM150" s="195"/>
      <c r="AN150" s="195"/>
      <c r="AO150" s="195"/>
      <c r="AP150" s="200"/>
      <c r="AQ150" s="195"/>
      <c r="AR150" s="200"/>
      <c r="AS150" s="195"/>
      <c r="AT150" s="167"/>
      <c r="AU150" s="167"/>
      <c r="AV150" s="136" t="str">
        <f>VLOOKUP($AC150,デモテーブル[#All],3,FALSE)</f>
        <v>1株式・投信等</v>
      </c>
      <c r="AW150" s="136" t="str">
        <f>VLOOKUP($AC150,デモテーブル[#All],4,FALSE)</f>
        <v>1株式</v>
      </c>
      <c r="AX150" s="136" t="str">
        <f>VLOOKUP($AC150,デモテーブル[#All],5,FALSE)</f>
        <v>高配当ETF</v>
      </c>
      <c r="AY150" s="136" t="str">
        <f>VLOOKUP($AC150,デモテーブル[#All],6,FALSE)</f>
        <v>高配当ETF</v>
      </c>
      <c r="AZ150" s="136" t="str">
        <f>VLOOKUP($AC150,デモテーブル[#All],7,FALSE)</f>
        <v>02 米ドル（円換算）</v>
      </c>
      <c r="BA150" s="136" t="str">
        <f>VLOOKUP($AC150,デモテーブル[#All],12,FALSE)</f>
        <v>リスク・有</v>
      </c>
      <c r="BB150" s="136" t="str">
        <f>VLOOKUP($AC150,デモテーブル[#All],13,FALSE)</f>
        <v>リスク・有</v>
      </c>
      <c r="BC150" s="207">
        <f>VLOOKUP($AC150,デモテーブル[#All],14,FALSE)</f>
        <v>1</v>
      </c>
      <c r="BD150" s="207">
        <f>VLOOKUP($AC150,デモテーブル[#All],15,FALSE)</f>
        <v>1</v>
      </c>
      <c r="BE150" s="136">
        <f t="shared" si="30"/>
        <v>117953</v>
      </c>
      <c r="BF150" s="136">
        <f t="shared" si="31"/>
        <v>117953</v>
      </c>
    </row>
    <row r="151" spans="2:58">
      <c r="B151" s="17">
        <v>44713</v>
      </c>
      <c r="C151" s="69">
        <v>150</v>
      </c>
      <c r="D151" s="154" t="str">
        <f t="shared" si="27"/>
        <v>02-A子</v>
      </c>
      <c r="E151" s="193" t="str">
        <f t="shared" si="28"/>
        <v>SBI証券</v>
      </c>
      <c r="F151" s="195"/>
      <c r="G151" s="1" t="s">
        <v>122</v>
      </c>
      <c r="H151" s="194" t="s">
        <v>785</v>
      </c>
      <c r="I151" s="194">
        <v>15</v>
      </c>
      <c r="J151" s="194">
        <v>201.52</v>
      </c>
      <c r="K151" s="194">
        <v>288.68</v>
      </c>
      <c r="L151" s="194" t="s">
        <v>822</v>
      </c>
      <c r="M151" s="194" t="s">
        <v>566</v>
      </c>
      <c r="N151" s="194" t="s">
        <v>823</v>
      </c>
      <c r="O151" s="10">
        <v>0.4325</v>
      </c>
      <c r="P151" s="194" t="s">
        <v>547</v>
      </c>
      <c r="Q151" s="195"/>
      <c r="R151" s="195"/>
      <c r="S151" s="195"/>
      <c r="T151" s="195"/>
      <c r="U151" s="195"/>
      <c r="V151" s="195"/>
      <c r="W151" s="195"/>
      <c r="X151" s="195"/>
      <c r="Y151" s="195"/>
      <c r="Z151" s="195"/>
      <c r="AA151" s="185" t="s">
        <v>563</v>
      </c>
      <c r="AB151" s="195"/>
      <c r="AC151" s="196" t="str">
        <f t="shared" si="26"/>
        <v>QQQ</v>
      </c>
      <c r="AD151" s="195" t="str">
        <f>VLOOKUP($AC151,デモテーブル[#All],2,FALSE)</f>
        <v>インベスコ QQQ トラスト シリーズ</v>
      </c>
      <c r="AE151" s="197">
        <f t="shared" si="29"/>
        <v>15</v>
      </c>
      <c r="AF151" s="195">
        <f t="shared" si="29"/>
        <v>201.52</v>
      </c>
      <c r="AG151" s="195">
        <f t="shared" si="29"/>
        <v>288.68</v>
      </c>
      <c r="AH151" s="198">
        <f t="shared" si="32"/>
        <v>553442</v>
      </c>
      <c r="AI151" s="198">
        <f t="shared" si="32"/>
        <v>0</v>
      </c>
      <c r="AJ151" s="198">
        <f t="shared" si="32"/>
        <v>167099</v>
      </c>
      <c r="AK151" s="199">
        <f t="shared" si="33"/>
        <v>0.4325</v>
      </c>
      <c r="AL151" s="195" t="str">
        <f t="shared" si="33"/>
        <v>02-A子 SBI証券</v>
      </c>
      <c r="AM151" s="195"/>
      <c r="AN151" s="195"/>
      <c r="AO151" s="195"/>
      <c r="AP151" s="200"/>
      <c r="AQ151" s="195"/>
      <c r="AR151" s="200"/>
      <c r="AS151" s="195"/>
      <c r="AT151" s="167"/>
      <c r="AU151" s="167"/>
      <c r="AV151" s="136" t="str">
        <f>VLOOKUP($AC151,デモテーブル[#All],3,FALSE)</f>
        <v>1株式・投信等</v>
      </c>
      <c r="AW151" s="136" t="str">
        <f>VLOOKUP($AC151,デモテーブル[#All],4,FALSE)</f>
        <v>1株式</v>
      </c>
      <c r="AX151" s="136" t="str">
        <f>VLOOKUP($AC151,デモテーブル[#All],5,FALSE)</f>
        <v>指数</v>
      </c>
      <c r="AY151" s="136" t="str">
        <f>VLOOKUP($AC151,デモテーブル[#All],6,FALSE)</f>
        <v>ナスダック指数</v>
      </c>
      <c r="AZ151" s="136" t="str">
        <f>VLOOKUP($AC151,デモテーブル[#All],7,FALSE)</f>
        <v>02 米ドル（円換算）</v>
      </c>
      <c r="BA151" s="136" t="str">
        <f>VLOOKUP($AC151,デモテーブル[#All],12,FALSE)</f>
        <v>リスク・有</v>
      </c>
      <c r="BB151" s="136" t="str">
        <f>VLOOKUP($AC151,デモテーブル[#All],13,FALSE)</f>
        <v>リスク・有</v>
      </c>
      <c r="BC151" s="207">
        <f>VLOOKUP($AC151,デモテーブル[#All],14,FALSE)</f>
        <v>1</v>
      </c>
      <c r="BD151" s="207">
        <f>VLOOKUP($AC151,デモテーブル[#All],15,FALSE)</f>
        <v>1</v>
      </c>
      <c r="BE151" s="136">
        <f t="shared" si="30"/>
        <v>553442</v>
      </c>
      <c r="BF151" s="136">
        <f t="shared" si="31"/>
        <v>553442</v>
      </c>
    </row>
    <row r="152" spans="2:58">
      <c r="B152" s="17">
        <v>44713</v>
      </c>
      <c r="C152" s="69">
        <v>151</v>
      </c>
      <c r="D152" s="154" t="str">
        <f t="shared" si="27"/>
        <v>02-A子</v>
      </c>
      <c r="E152" s="193" t="str">
        <f t="shared" si="28"/>
        <v>SBI証券</v>
      </c>
      <c r="F152" s="195"/>
      <c r="G152" s="1" t="s">
        <v>52</v>
      </c>
      <c r="H152" s="194" t="s">
        <v>788</v>
      </c>
      <c r="I152" s="194">
        <v>10</v>
      </c>
      <c r="J152" s="194">
        <v>87.19</v>
      </c>
      <c r="K152" s="194">
        <v>55.41</v>
      </c>
      <c r="L152" s="194" t="s">
        <v>824</v>
      </c>
      <c r="M152" s="194" t="s">
        <v>566</v>
      </c>
      <c r="N152" s="194" t="s">
        <v>825</v>
      </c>
      <c r="O152" s="10">
        <v>-0.36449999999999999</v>
      </c>
      <c r="P152" s="194" t="s">
        <v>547</v>
      </c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  <c r="AA152" s="185" t="s">
        <v>563</v>
      </c>
      <c r="AB152" s="195"/>
      <c r="AC152" s="196" t="str">
        <f t="shared" si="26"/>
        <v>RCL</v>
      </c>
      <c r="AD152" s="195" t="str">
        <f>VLOOKUP($AC152,デモテーブル[#All],2,FALSE)</f>
        <v>ロイヤル・カリビアン・グループ</v>
      </c>
      <c r="AE152" s="197">
        <f t="shared" si="29"/>
        <v>10</v>
      </c>
      <c r="AF152" s="195">
        <f t="shared" si="29"/>
        <v>87.19</v>
      </c>
      <c r="AG152" s="195">
        <f t="shared" si="29"/>
        <v>55.41</v>
      </c>
      <c r="AH152" s="198">
        <f t="shared" si="32"/>
        <v>70819</v>
      </c>
      <c r="AI152" s="198">
        <f t="shared" si="32"/>
        <v>0</v>
      </c>
      <c r="AJ152" s="198">
        <f t="shared" si="32"/>
        <v>-40618</v>
      </c>
      <c r="AK152" s="199">
        <f t="shared" si="33"/>
        <v>-0.36449999999999999</v>
      </c>
      <c r="AL152" s="195" t="str">
        <f t="shared" si="33"/>
        <v>02-A子 SBI証券</v>
      </c>
      <c r="AM152" s="195"/>
      <c r="AN152" s="195"/>
      <c r="AO152" s="195"/>
      <c r="AP152" s="200"/>
      <c r="AQ152" s="195"/>
      <c r="AR152" s="200"/>
      <c r="AS152" s="195"/>
      <c r="AT152" s="167"/>
      <c r="AU152" s="167"/>
      <c r="AV152" s="136" t="str">
        <f>VLOOKUP($AC152,デモテーブル[#All],3,FALSE)</f>
        <v>1株式・投信等</v>
      </c>
      <c r="AW152" s="136" t="str">
        <f>VLOOKUP($AC152,デモテーブル[#All],4,FALSE)</f>
        <v>1株式</v>
      </c>
      <c r="AX152" s="136" t="str">
        <f>VLOOKUP($AC152,デモテーブル[#All],5,FALSE)</f>
        <v>観光</v>
      </c>
      <c r="AY152" s="136" t="str">
        <f>VLOOKUP($AC152,デモテーブル[#All],6,FALSE)</f>
        <v>船・米国</v>
      </c>
      <c r="AZ152" s="136" t="str">
        <f>VLOOKUP($AC152,デモテーブル[#All],7,FALSE)</f>
        <v>02 米ドル（円換算）</v>
      </c>
      <c r="BA152" s="136" t="str">
        <f>VLOOKUP($AC152,デモテーブル[#All],12,FALSE)</f>
        <v>リスク・有</v>
      </c>
      <c r="BB152" s="136" t="str">
        <f>VLOOKUP($AC152,デモテーブル[#All],13,FALSE)</f>
        <v>リスク・有</v>
      </c>
      <c r="BC152" s="207">
        <f>VLOOKUP($AC152,デモテーブル[#All],14,FALSE)</f>
        <v>1</v>
      </c>
      <c r="BD152" s="207">
        <f>VLOOKUP($AC152,デモテーブル[#All],15,FALSE)</f>
        <v>1</v>
      </c>
      <c r="BE152" s="136">
        <f t="shared" si="30"/>
        <v>70819</v>
      </c>
      <c r="BF152" s="136">
        <f t="shared" si="31"/>
        <v>70819</v>
      </c>
    </row>
    <row r="153" spans="2:58">
      <c r="B153" s="17">
        <v>44713</v>
      </c>
      <c r="C153" s="69">
        <v>152</v>
      </c>
      <c r="D153" s="154" t="str">
        <f t="shared" si="27"/>
        <v>02-A子</v>
      </c>
      <c r="E153" s="193" t="str">
        <f t="shared" si="28"/>
        <v>SBI証券</v>
      </c>
      <c r="F153" s="195"/>
      <c r="G153" s="1" t="s">
        <v>58</v>
      </c>
      <c r="H153" s="194" t="s">
        <v>59</v>
      </c>
      <c r="I153" s="194">
        <v>6</v>
      </c>
      <c r="J153" s="194">
        <v>140.66</v>
      </c>
      <c r="K153" s="194">
        <v>118.51</v>
      </c>
      <c r="L153" s="194" t="s">
        <v>826</v>
      </c>
      <c r="M153" s="194" t="s">
        <v>566</v>
      </c>
      <c r="N153" s="194" t="s">
        <v>827</v>
      </c>
      <c r="O153" s="10">
        <v>-0.1575</v>
      </c>
      <c r="P153" s="194" t="s">
        <v>547</v>
      </c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85" t="s">
        <v>563</v>
      </c>
      <c r="AB153" s="195"/>
      <c r="AC153" s="196" t="str">
        <f t="shared" si="26"/>
        <v>TLT</v>
      </c>
      <c r="AD153" s="195" t="str">
        <f>VLOOKUP($AC153,デモテーブル[#All],2,FALSE)</f>
        <v>iシェアーズ 米国国債 20年超 ETF</v>
      </c>
      <c r="AE153" s="197">
        <f t="shared" ref="AD153:AG179" si="34">I153</f>
        <v>6</v>
      </c>
      <c r="AF153" s="195">
        <f t="shared" si="34"/>
        <v>140.66</v>
      </c>
      <c r="AG153" s="195">
        <f t="shared" si="34"/>
        <v>118.51</v>
      </c>
      <c r="AH153" s="198">
        <f t="shared" si="32"/>
        <v>90880</v>
      </c>
      <c r="AI153" s="198">
        <f t="shared" si="32"/>
        <v>0</v>
      </c>
      <c r="AJ153" s="198">
        <f t="shared" si="32"/>
        <v>-16986</v>
      </c>
      <c r="AK153" s="199">
        <f t="shared" si="33"/>
        <v>-0.1575</v>
      </c>
      <c r="AL153" s="195" t="str">
        <f t="shared" si="33"/>
        <v>02-A子 SBI証券</v>
      </c>
      <c r="AM153" s="195"/>
      <c r="AN153" s="195"/>
      <c r="AO153" s="195"/>
      <c r="AP153" s="200"/>
      <c r="AQ153" s="195"/>
      <c r="AR153" s="200"/>
      <c r="AS153" s="195"/>
      <c r="AT153" s="167"/>
      <c r="AU153" s="167"/>
      <c r="AV153" s="136" t="str">
        <f>VLOOKUP($AC153,デモテーブル[#All],3,FALSE)</f>
        <v>2現金・米国債など</v>
      </c>
      <c r="AW153" s="136" t="str">
        <f>VLOOKUP($AC153,デモテーブル[#All],4,FALSE)</f>
        <v>2米国債など</v>
      </c>
      <c r="AX153" s="136" t="str">
        <f>VLOOKUP($AC153,デモテーブル[#All],5,FALSE)</f>
        <v>債券</v>
      </c>
      <c r="AY153" s="136" t="str">
        <f>VLOOKUP($AC153,デモテーブル[#All],6,FALSE)</f>
        <v>米国債</v>
      </c>
      <c r="AZ153" s="136" t="str">
        <f>VLOOKUP($AC153,デモテーブル[#All],7,FALSE)</f>
        <v>02 米ドル（円換算）</v>
      </c>
      <c r="BA153" s="136" t="str">
        <f>VLOOKUP($AC153,デモテーブル[#All],12,FALSE)</f>
        <v>リスク・有</v>
      </c>
      <c r="BB153" s="136" t="str">
        <f>VLOOKUP($AC153,デモテーブル[#All],13,FALSE)</f>
        <v>リスク・なし</v>
      </c>
      <c r="BC153" s="207">
        <f>VLOOKUP($AC153,デモテーブル[#All],14,FALSE)</f>
        <v>1</v>
      </c>
      <c r="BD153" s="207">
        <f>VLOOKUP($AC153,デモテーブル[#All],15,FALSE)</f>
        <v>0</v>
      </c>
      <c r="BE153" s="136">
        <f t="shared" si="30"/>
        <v>90880</v>
      </c>
      <c r="BF153" s="136">
        <f t="shared" si="31"/>
        <v>0</v>
      </c>
    </row>
    <row r="154" spans="2:58">
      <c r="B154" s="17">
        <v>44713</v>
      </c>
      <c r="C154" s="69">
        <v>153</v>
      </c>
      <c r="D154" s="154" t="str">
        <f t="shared" si="27"/>
        <v>02-A子</v>
      </c>
      <c r="E154" s="193" t="str">
        <f t="shared" si="28"/>
        <v>SBI証券</v>
      </c>
      <c r="F154" s="195"/>
      <c r="G154" s="1" t="s">
        <v>18</v>
      </c>
      <c r="H154" s="194" t="s">
        <v>791</v>
      </c>
      <c r="I154" s="194">
        <v>16</v>
      </c>
      <c r="J154" s="194">
        <v>49.69</v>
      </c>
      <c r="K154" s="194">
        <v>43.55</v>
      </c>
      <c r="L154" s="194" t="s">
        <v>828</v>
      </c>
      <c r="M154" s="194" t="s">
        <v>566</v>
      </c>
      <c r="N154" s="194" t="s">
        <v>829</v>
      </c>
      <c r="O154" s="10">
        <v>-0.1236</v>
      </c>
      <c r="P154" s="194" t="s">
        <v>547</v>
      </c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185" t="s">
        <v>563</v>
      </c>
      <c r="AB154" s="195"/>
      <c r="AC154" s="196" t="str">
        <f t="shared" si="26"/>
        <v>UAL</v>
      </c>
      <c r="AD154" s="195" t="str">
        <f>VLOOKUP($AC154,デモテーブル[#All],2,FALSE)</f>
        <v>ユナイテッド・エアラインズ・ホールディングス</v>
      </c>
      <c r="AE154" s="197">
        <f t="shared" si="34"/>
        <v>16</v>
      </c>
      <c r="AF154" s="195">
        <f t="shared" si="34"/>
        <v>49.69</v>
      </c>
      <c r="AG154" s="195">
        <f t="shared" si="34"/>
        <v>43.55</v>
      </c>
      <c r="AH154" s="198">
        <f t="shared" si="32"/>
        <v>89058</v>
      </c>
      <c r="AI154" s="198">
        <f t="shared" si="32"/>
        <v>0</v>
      </c>
      <c r="AJ154" s="198">
        <f t="shared" si="32"/>
        <v>-12556</v>
      </c>
      <c r="AK154" s="199">
        <f t="shared" si="33"/>
        <v>-0.1236</v>
      </c>
      <c r="AL154" s="195" t="str">
        <f t="shared" si="33"/>
        <v>02-A子 SBI証券</v>
      </c>
      <c r="AM154" s="195"/>
      <c r="AN154" s="195"/>
      <c r="AO154" s="195"/>
      <c r="AP154" s="200"/>
      <c r="AQ154" s="195"/>
      <c r="AR154" s="200"/>
      <c r="AS154" s="195"/>
      <c r="AT154" s="167"/>
      <c r="AU154" s="167"/>
      <c r="AV154" s="136" t="str">
        <f>VLOOKUP($AC154,デモテーブル[#All],3,FALSE)</f>
        <v>1株式・投信等</v>
      </c>
      <c r="AW154" s="136" t="str">
        <f>VLOOKUP($AC154,デモテーブル[#All],4,FALSE)</f>
        <v>1株式</v>
      </c>
      <c r="AX154" s="136" t="str">
        <f>VLOOKUP($AC154,デモテーブル[#All],5,FALSE)</f>
        <v>観光</v>
      </c>
      <c r="AY154" s="136" t="str">
        <f>VLOOKUP($AC154,デモテーブル[#All],6,FALSE)</f>
        <v>航空・米国</v>
      </c>
      <c r="AZ154" s="136" t="str">
        <f>VLOOKUP($AC154,デモテーブル[#All],7,FALSE)</f>
        <v>02 米ドル（円換算）</v>
      </c>
      <c r="BA154" s="136" t="str">
        <f>VLOOKUP($AC154,デモテーブル[#All],12,FALSE)</f>
        <v>リスク・有</v>
      </c>
      <c r="BB154" s="136" t="str">
        <f>VLOOKUP($AC154,デモテーブル[#All],13,FALSE)</f>
        <v>リスク・有</v>
      </c>
      <c r="BC154" s="207">
        <f>VLOOKUP($AC154,デモテーブル[#All],14,FALSE)</f>
        <v>1</v>
      </c>
      <c r="BD154" s="207">
        <f>VLOOKUP($AC154,デモテーブル[#All],15,FALSE)</f>
        <v>1</v>
      </c>
      <c r="BE154" s="136">
        <f t="shared" si="30"/>
        <v>89058</v>
      </c>
      <c r="BF154" s="136">
        <f t="shared" si="31"/>
        <v>89058</v>
      </c>
    </row>
    <row r="155" spans="2:58">
      <c r="B155" s="17">
        <v>44713</v>
      </c>
      <c r="C155" s="69">
        <v>154</v>
      </c>
      <c r="D155" s="154" t="str">
        <f t="shared" si="27"/>
        <v>02-A子</v>
      </c>
      <c r="E155" s="193" t="str">
        <f t="shared" si="28"/>
        <v>SBI証券</v>
      </c>
      <c r="F155" s="195"/>
      <c r="G155" s="1" t="s">
        <v>222</v>
      </c>
      <c r="H155" s="194" t="s">
        <v>223</v>
      </c>
      <c r="I155" s="194">
        <v>23</v>
      </c>
      <c r="J155" s="194">
        <v>84.28</v>
      </c>
      <c r="K155" s="194">
        <v>72.430000000000007</v>
      </c>
      <c r="L155" s="194" t="s">
        <v>830</v>
      </c>
      <c r="M155" s="194" t="s">
        <v>566</v>
      </c>
      <c r="N155" s="194" t="s">
        <v>831</v>
      </c>
      <c r="O155" s="10">
        <v>-0.1406</v>
      </c>
      <c r="P155" s="194" t="s">
        <v>547</v>
      </c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85" t="s">
        <v>563</v>
      </c>
      <c r="AB155" s="195"/>
      <c r="AC155" s="196" t="str">
        <f t="shared" si="26"/>
        <v>VGLT</v>
      </c>
      <c r="AD155" s="195" t="str">
        <f>VLOOKUP($AC155,デモテーブル[#All],2,FALSE)</f>
        <v>バンガード 米国長期国債 ETF</v>
      </c>
      <c r="AE155" s="197">
        <f t="shared" si="34"/>
        <v>23</v>
      </c>
      <c r="AF155" s="195">
        <f t="shared" si="34"/>
        <v>84.28</v>
      </c>
      <c r="AG155" s="195">
        <f t="shared" si="34"/>
        <v>72.430000000000007</v>
      </c>
      <c r="AH155" s="198">
        <f t="shared" si="32"/>
        <v>212917</v>
      </c>
      <c r="AI155" s="198">
        <f t="shared" si="32"/>
        <v>0</v>
      </c>
      <c r="AJ155" s="198">
        <f t="shared" si="32"/>
        <v>-34835</v>
      </c>
      <c r="AK155" s="199">
        <f t="shared" si="33"/>
        <v>-0.1406</v>
      </c>
      <c r="AL155" s="195" t="str">
        <f t="shared" si="33"/>
        <v>02-A子 SBI証券</v>
      </c>
      <c r="AM155" s="195"/>
      <c r="AN155" s="195"/>
      <c r="AO155" s="195"/>
      <c r="AP155" s="200"/>
      <c r="AQ155" s="195"/>
      <c r="AR155" s="200"/>
      <c r="AS155" s="195"/>
      <c r="AT155" s="167"/>
      <c r="AU155" s="167"/>
      <c r="AV155" s="136" t="str">
        <f>VLOOKUP($AC155,デモテーブル[#All],3,FALSE)</f>
        <v>2現金・米国債など</v>
      </c>
      <c r="AW155" s="136" t="str">
        <f>VLOOKUP($AC155,デモテーブル[#All],4,FALSE)</f>
        <v>2米国債など</v>
      </c>
      <c r="AX155" s="136" t="str">
        <f>VLOOKUP($AC155,デモテーブル[#All],5,FALSE)</f>
        <v>債券</v>
      </c>
      <c r="AY155" s="136" t="str">
        <f>VLOOKUP($AC155,デモテーブル[#All],6,FALSE)</f>
        <v>米国債</v>
      </c>
      <c r="AZ155" s="136" t="str">
        <f>VLOOKUP($AC155,デモテーブル[#All],7,FALSE)</f>
        <v>02 米ドル（円換算）</v>
      </c>
      <c r="BA155" s="136" t="str">
        <f>VLOOKUP($AC155,デモテーブル[#All],12,FALSE)</f>
        <v>リスク・有</v>
      </c>
      <c r="BB155" s="136" t="str">
        <f>VLOOKUP($AC155,デモテーブル[#All],13,FALSE)</f>
        <v>リスク・なし</v>
      </c>
      <c r="BC155" s="207">
        <f>VLOOKUP($AC155,デモテーブル[#All],14,FALSE)</f>
        <v>1</v>
      </c>
      <c r="BD155" s="207">
        <f>VLOOKUP($AC155,デモテーブル[#All],15,FALSE)</f>
        <v>0</v>
      </c>
      <c r="BE155" s="136">
        <f t="shared" si="30"/>
        <v>212917</v>
      </c>
      <c r="BF155" s="136">
        <f t="shared" si="31"/>
        <v>0</v>
      </c>
    </row>
    <row r="156" spans="2:58">
      <c r="B156" s="17">
        <v>44713</v>
      </c>
      <c r="C156" s="69">
        <v>155</v>
      </c>
      <c r="D156" s="154" t="str">
        <f t="shared" si="27"/>
        <v>02-A子</v>
      </c>
      <c r="E156" s="193" t="str">
        <f t="shared" si="28"/>
        <v>SBI証券</v>
      </c>
      <c r="F156" s="195"/>
      <c r="G156" s="1" t="s">
        <v>40</v>
      </c>
      <c r="H156" s="194" t="s">
        <v>832</v>
      </c>
      <c r="I156" s="194">
        <v>13</v>
      </c>
      <c r="J156" s="194">
        <v>110.57</v>
      </c>
      <c r="K156" s="194">
        <v>145.80000000000001</v>
      </c>
      <c r="L156" s="194" t="s">
        <v>833</v>
      </c>
      <c r="M156" s="194" t="s">
        <v>566</v>
      </c>
      <c r="N156" s="194" t="s">
        <v>834</v>
      </c>
      <c r="O156" s="10">
        <v>0.31859999999999999</v>
      </c>
      <c r="P156" s="194" t="s">
        <v>547</v>
      </c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85" t="s">
        <v>563</v>
      </c>
      <c r="AB156" s="195"/>
      <c r="AC156" s="196" t="str">
        <f t="shared" si="26"/>
        <v>VIG</v>
      </c>
      <c r="AD156" s="195" t="str">
        <f>VLOOKUP($AC156,デモテーブル[#All],2,FALSE)</f>
        <v>バンガード・米国増配株式ETF</v>
      </c>
      <c r="AE156" s="197">
        <f t="shared" si="34"/>
        <v>13</v>
      </c>
      <c r="AF156" s="195">
        <f t="shared" si="34"/>
        <v>110.57</v>
      </c>
      <c r="AG156" s="195">
        <f t="shared" si="34"/>
        <v>145.80000000000001</v>
      </c>
      <c r="AH156" s="198">
        <f t="shared" si="32"/>
        <v>242251</v>
      </c>
      <c r="AI156" s="198">
        <f t="shared" si="32"/>
        <v>0</v>
      </c>
      <c r="AJ156" s="198">
        <f t="shared" si="32"/>
        <v>58536</v>
      </c>
      <c r="AK156" s="199">
        <f t="shared" si="33"/>
        <v>0.31859999999999999</v>
      </c>
      <c r="AL156" s="195" t="str">
        <f t="shared" si="33"/>
        <v>02-A子 SBI証券</v>
      </c>
      <c r="AM156" s="195"/>
      <c r="AN156" s="195"/>
      <c r="AO156" s="195"/>
      <c r="AP156" s="200"/>
      <c r="AQ156" s="195"/>
      <c r="AR156" s="200"/>
      <c r="AS156" s="195"/>
      <c r="AT156" s="167"/>
      <c r="AU156" s="167"/>
      <c r="AV156" s="136" t="str">
        <f>VLOOKUP($AC156,デモテーブル[#All],3,FALSE)</f>
        <v>1株式・投信等</v>
      </c>
      <c r="AW156" s="136" t="str">
        <f>VLOOKUP($AC156,デモテーブル[#All],4,FALSE)</f>
        <v>1株式</v>
      </c>
      <c r="AX156" s="136" t="str">
        <f>VLOOKUP($AC156,デモテーブル[#All],5,FALSE)</f>
        <v>高配当ETF</v>
      </c>
      <c r="AY156" s="136" t="str">
        <f>VLOOKUP($AC156,デモテーブル[#All],6,FALSE)</f>
        <v>高配当ETF</v>
      </c>
      <c r="AZ156" s="136" t="str">
        <f>VLOOKUP($AC156,デモテーブル[#All],7,FALSE)</f>
        <v>02 米ドル（円換算）</v>
      </c>
      <c r="BA156" s="136" t="str">
        <f>VLOOKUP($AC156,デモテーブル[#All],12,FALSE)</f>
        <v>リスク・有</v>
      </c>
      <c r="BB156" s="136" t="str">
        <f>VLOOKUP($AC156,デモテーブル[#All],13,FALSE)</f>
        <v>リスク・有</v>
      </c>
      <c r="BC156" s="207">
        <f>VLOOKUP($AC156,デモテーブル[#All],14,FALSE)</f>
        <v>1</v>
      </c>
      <c r="BD156" s="207">
        <f>VLOOKUP($AC156,デモテーブル[#All],15,FALSE)</f>
        <v>1</v>
      </c>
      <c r="BE156" s="136">
        <f t="shared" si="30"/>
        <v>242251</v>
      </c>
      <c r="BF156" s="136">
        <f t="shared" si="31"/>
        <v>242251</v>
      </c>
    </row>
    <row r="157" spans="2:58">
      <c r="B157" s="17">
        <v>44713</v>
      </c>
      <c r="C157" s="69">
        <v>156</v>
      </c>
      <c r="D157" s="154" t="str">
        <f t="shared" si="27"/>
        <v>02-A子</v>
      </c>
      <c r="E157" s="193" t="str">
        <f t="shared" si="28"/>
        <v>SBI証券</v>
      </c>
      <c r="F157" s="195"/>
      <c r="G157" s="1" t="s">
        <v>227</v>
      </c>
      <c r="H157" s="194" t="s">
        <v>228</v>
      </c>
      <c r="I157" s="194">
        <v>22</v>
      </c>
      <c r="J157" s="194">
        <v>260.02</v>
      </c>
      <c r="K157" s="194">
        <v>358.02</v>
      </c>
      <c r="L157" s="194" t="s">
        <v>835</v>
      </c>
      <c r="M157" s="194" t="s">
        <v>566</v>
      </c>
      <c r="N157" s="194" t="s">
        <v>836</v>
      </c>
      <c r="O157" s="10">
        <v>0.37690000000000001</v>
      </c>
      <c r="P157" s="194" t="s">
        <v>547</v>
      </c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85" t="s">
        <v>563</v>
      </c>
      <c r="AB157" s="195"/>
      <c r="AC157" s="196" t="str">
        <f t="shared" si="26"/>
        <v>VOO</v>
      </c>
      <c r="AD157" s="195" t="str">
        <f>VLOOKUP($AC157,デモテーブル[#All],2,FALSE)</f>
        <v>バンガード S&amp;P 500 ETF</v>
      </c>
      <c r="AE157" s="197">
        <f t="shared" si="34"/>
        <v>22</v>
      </c>
      <c r="AF157" s="195">
        <f t="shared" si="34"/>
        <v>260.02</v>
      </c>
      <c r="AG157" s="195">
        <f t="shared" si="34"/>
        <v>358.02</v>
      </c>
      <c r="AH157" s="198">
        <f t="shared" si="32"/>
        <v>1006687</v>
      </c>
      <c r="AI157" s="198">
        <f t="shared" si="32"/>
        <v>0</v>
      </c>
      <c r="AJ157" s="198">
        <f t="shared" si="32"/>
        <v>275558</v>
      </c>
      <c r="AK157" s="199">
        <f t="shared" si="33"/>
        <v>0.37690000000000001</v>
      </c>
      <c r="AL157" s="195" t="str">
        <f t="shared" si="33"/>
        <v>02-A子 SBI証券</v>
      </c>
      <c r="AM157" s="195"/>
      <c r="AN157" s="195"/>
      <c r="AO157" s="195"/>
      <c r="AP157" s="200"/>
      <c r="AQ157" s="195"/>
      <c r="AR157" s="200"/>
      <c r="AS157" s="195"/>
      <c r="AT157" s="167"/>
      <c r="AU157" s="167"/>
      <c r="AV157" s="136" t="str">
        <f>VLOOKUP($AC157,デモテーブル[#All],3,FALSE)</f>
        <v>1株式・投信等</v>
      </c>
      <c r="AW157" s="136" t="str">
        <f>VLOOKUP($AC157,デモテーブル[#All],4,FALSE)</f>
        <v>1株式</v>
      </c>
      <c r="AX157" s="136" t="str">
        <f>VLOOKUP($AC157,デモテーブル[#All],5,FALSE)</f>
        <v>指数</v>
      </c>
      <c r="AY157" s="136" t="str">
        <f>VLOOKUP($AC157,デモテーブル[#All],6,FALSE)</f>
        <v>SP500指数</v>
      </c>
      <c r="AZ157" s="136" t="str">
        <f>VLOOKUP($AC157,デモテーブル[#All],7,FALSE)</f>
        <v>02 米ドル（円換算）</v>
      </c>
      <c r="BA157" s="136" t="str">
        <f>VLOOKUP($AC157,デモテーブル[#All],12,FALSE)</f>
        <v>リスク・有</v>
      </c>
      <c r="BB157" s="136" t="str">
        <f>VLOOKUP($AC157,デモテーブル[#All],13,FALSE)</f>
        <v>リスク・有</v>
      </c>
      <c r="BC157" s="207">
        <f>VLOOKUP($AC157,デモテーブル[#All],14,FALSE)</f>
        <v>1</v>
      </c>
      <c r="BD157" s="207">
        <f>VLOOKUP($AC157,デモテーブル[#All],15,FALSE)</f>
        <v>1</v>
      </c>
      <c r="BE157" s="136">
        <f t="shared" si="30"/>
        <v>1006687</v>
      </c>
      <c r="BF157" s="136">
        <f t="shared" si="31"/>
        <v>1006687</v>
      </c>
    </row>
    <row r="158" spans="2:58">
      <c r="B158" s="17">
        <v>44713</v>
      </c>
      <c r="C158" s="69">
        <v>157</v>
      </c>
      <c r="D158" s="154" t="str">
        <f t="shared" si="27"/>
        <v>02-A子</v>
      </c>
      <c r="E158" s="193" t="str">
        <f t="shared" si="28"/>
        <v>SBI証券</v>
      </c>
      <c r="F158" s="195"/>
      <c r="G158" s="1" t="s">
        <v>14</v>
      </c>
      <c r="H158" s="194" t="s">
        <v>837</v>
      </c>
      <c r="I158" s="194">
        <v>13</v>
      </c>
      <c r="J158" s="194">
        <v>66.67</v>
      </c>
      <c r="K158" s="194">
        <v>89.35</v>
      </c>
      <c r="L158" s="194" t="s">
        <v>838</v>
      </c>
      <c r="M158" s="194" t="s">
        <v>566</v>
      </c>
      <c r="N158" s="194" t="s">
        <v>839</v>
      </c>
      <c r="O158" s="10">
        <v>0.3402</v>
      </c>
      <c r="P158" s="194" t="s">
        <v>547</v>
      </c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  <c r="AA158" s="185" t="s">
        <v>563</v>
      </c>
      <c r="AB158" s="195"/>
      <c r="AC158" s="196" t="str">
        <f t="shared" si="26"/>
        <v>VT</v>
      </c>
      <c r="AD158" s="195" t="str">
        <f>VLOOKUP($AC158,デモテーブル[#All],2,FALSE)</f>
        <v>バンガード・トータル・ワールド・ストックETF</v>
      </c>
      <c r="AE158" s="197">
        <f t="shared" si="34"/>
        <v>13</v>
      </c>
      <c r="AF158" s="195">
        <f t="shared" si="34"/>
        <v>66.67</v>
      </c>
      <c r="AG158" s="195">
        <f t="shared" si="34"/>
        <v>89.35</v>
      </c>
      <c r="AH158" s="198">
        <f t="shared" si="32"/>
        <v>148457</v>
      </c>
      <c r="AI158" s="198">
        <f t="shared" si="32"/>
        <v>0</v>
      </c>
      <c r="AJ158" s="198">
        <f t="shared" si="32"/>
        <v>37684</v>
      </c>
      <c r="AK158" s="199">
        <f t="shared" si="33"/>
        <v>0.3402</v>
      </c>
      <c r="AL158" s="195" t="str">
        <f t="shared" si="33"/>
        <v>02-A子 SBI証券</v>
      </c>
      <c r="AM158" s="195"/>
      <c r="AN158" s="195"/>
      <c r="AO158" s="195"/>
      <c r="AP158" s="200"/>
      <c r="AQ158" s="195"/>
      <c r="AR158" s="200"/>
      <c r="AS158" s="195"/>
      <c r="AT158" s="167"/>
      <c r="AU158" s="167"/>
      <c r="AV158" s="136" t="str">
        <f>VLOOKUP($AC158,デモテーブル[#All],3,FALSE)</f>
        <v>1株式・投信等</v>
      </c>
      <c r="AW158" s="136" t="str">
        <f>VLOOKUP($AC158,デモテーブル[#All],4,FALSE)</f>
        <v>1株式</v>
      </c>
      <c r="AX158" s="136" t="str">
        <f>VLOOKUP($AC158,デモテーブル[#All],5,FALSE)</f>
        <v>指数</v>
      </c>
      <c r="AY158" s="136" t="str">
        <f>VLOOKUP($AC158,デモテーブル[#All],6,FALSE)</f>
        <v>全世界指数</v>
      </c>
      <c r="AZ158" s="136" t="str">
        <f>VLOOKUP($AC158,デモテーブル[#All],7,FALSE)</f>
        <v>02 米ドル（円換算）</v>
      </c>
      <c r="BA158" s="136" t="str">
        <f>VLOOKUP($AC158,デモテーブル[#All],12,FALSE)</f>
        <v>リスク・有</v>
      </c>
      <c r="BB158" s="136" t="str">
        <f>VLOOKUP($AC158,デモテーブル[#All],13,FALSE)</f>
        <v>リスク・有</v>
      </c>
      <c r="BC158" s="207">
        <f>VLOOKUP($AC158,デモテーブル[#All],14,FALSE)</f>
        <v>1</v>
      </c>
      <c r="BD158" s="207">
        <f>VLOOKUP($AC158,デモテーブル[#All],15,FALSE)</f>
        <v>1</v>
      </c>
      <c r="BE158" s="136">
        <f t="shared" si="30"/>
        <v>148457</v>
      </c>
      <c r="BF158" s="136">
        <f t="shared" si="31"/>
        <v>148457</v>
      </c>
    </row>
    <row r="159" spans="2:58">
      <c r="B159" s="17">
        <v>44713</v>
      </c>
      <c r="C159" s="69">
        <v>158</v>
      </c>
      <c r="D159" s="154" t="str">
        <f t="shared" si="27"/>
        <v>02-A子</v>
      </c>
      <c r="E159" s="193" t="str">
        <f t="shared" si="28"/>
        <v>SBI証券</v>
      </c>
      <c r="F159" s="195"/>
      <c r="G159" s="1" t="s">
        <v>155</v>
      </c>
      <c r="H159" s="194" t="s">
        <v>766</v>
      </c>
      <c r="I159" s="194">
        <v>4</v>
      </c>
      <c r="J159" s="194">
        <v>44.65</v>
      </c>
      <c r="K159" s="194">
        <v>81.77</v>
      </c>
      <c r="L159" s="194" t="s">
        <v>767</v>
      </c>
      <c r="M159" s="194" t="s">
        <v>566</v>
      </c>
      <c r="N159" s="194" t="s">
        <v>840</v>
      </c>
      <c r="O159" s="10">
        <v>0.83140000000000003</v>
      </c>
      <c r="P159" s="194" t="s">
        <v>547</v>
      </c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  <c r="AA159" s="185" t="s">
        <v>563</v>
      </c>
      <c r="AB159" s="195"/>
      <c r="AC159" s="196" t="str">
        <f t="shared" si="26"/>
        <v>XLE</v>
      </c>
      <c r="AD159" s="195" t="str">
        <f>VLOOKUP($AC159,デモテーブル[#All],2,FALSE)</f>
        <v>XLE エネルギーセレクトセクターSPDRファンド</v>
      </c>
      <c r="AE159" s="197">
        <f t="shared" si="34"/>
        <v>4</v>
      </c>
      <c r="AF159" s="195">
        <f t="shared" si="34"/>
        <v>44.65</v>
      </c>
      <c r="AG159" s="195">
        <f t="shared" si="34"/>
        <v>81.77</v>
      </c>
      <c r="AH159" s="198">
        <f t="shared" si="32"/>
        <v>41804</v>
      </c>
      <c r="AI159" s="198">
        <f t="shared" si="32"/>
        <v>0</v>
      </c>
      <c r="AJ159" s="198">
        <f t="shared" si="32"/>
        <v>18977</v>
      </c>
      <c r="AK159" s="199">
        <f t="shared" si="33"/>
        <v>0.83140000000000003</v>
      </c>
      <c r="AL159" s="195" t="str">
        <f t="shared" si="33"/>
        <v>02-A子 SBI証券</v>
      </c>
      <c r="AM159" s="195"/>
      <c r="AN159" s="195"/>
      <c r="AO159" s="195"/>
      <c r="AP159" s="200"/>
      <c r="AQ159" s="195"/>
      <c r="AR159" s="200"/>
      <c r="AS159" s="195"/>
      <c r="AT159" s="167"/>
      <c r="AU159" s="167"/>
      <c r="AV159" s="136" t="str">
        <f>VLOOKUP($AC159,デモテーブル[#All],3,FALSE)</f>
        <v>1株式・投信等</v>
      </c>
      <c r="AW159" s="136" t="str">
        <f>VLOOKUP($AC159,デモテーブル[#All],4,FALSE)</f>
        <v>1株式</v>
      </c>
      <c r="AX159" s="136" t="str">
        <f>VLOOKUP($AC159,デモテーブル[#All],5,FALSE)</f>
        <v>エネルギー</v>
      </c>
      <c r="AY159" s="136" t="str">
        <f>VLOOKUP($AC159,デモテーブル[#All],6,FALSE)</f>
        <v>エネルギー</v>
      </c>
      <c r="AZ159" s="136" t="str">
        <f>VLOOKUP($AC159,デモテーブル[#All],7,FALSE)</f>
        <v>02 米ドル（円換算）</v>
      </c>
      <c r="BA159" s="136" t="str">
        <f>VLOOKUP($AC159,デモテーブル[#All],12,FALSE)</f>
        <v>リスク・有</v>
      </c>
      <c r="BB159" s="136" t="str">
        <f>VLOOKUP($AC159,デモテーブル[#All],13,FALSE)</f>
        <v>リスク・有</v>
      </c>
      <c r="BC159" s="207">
        <f>VLOOKUP($AC159,デモテーブル[#All],14,FALSE)</f>
        <v>1</v>
      </c>
      <c r="BD159" s="207">
        <f>VLOOKUP($AC159,デモテーブル[#All],15,FALSE)</f>
        <v>1</v>
      </c>
      <c r="BE159" s="136">
        <f t="shared" si="30"/>
        <v>41804</v>
      </c>
      <c r="BF159" s="136">
        <f t="shared" si="31"/>
        <v>41804</v>
      </c>
    </row>
    <row r="160" spans="2:58">
      <c r="B160" s="17">
        <v>44713</v>
      </c>
      <c r="C160" s="69">
        <v>159</v>
      </c>
      <c r="D160" s="154" t="str">
        <f t="shared" si="27"/>
        <v>02-A子</v>
      </c>
      <c r="E160" s="193" t="str">
        <f t="shared" si="28"/>
        <v>SBI証券</v>
      </c>
      <c r="F160" s="195"/>
      <c r="G160" s="1" t="s">
        <v>44</v>
      </c>
      <c r="H160" s="194" t="s">
        <v>841</v>
      </c>
      <c r="I160" s="194">
        <v>20</v>
      </c>
      <c r="J160" s="194">
        <v>23.78</v>
      </c>
      <c r="K160" s="194">
        <v>32.92</v>
      </c>
      <c r="L160" s="194" t="s">
        <v>842</v>
      </c>
      <c r="M160" s="194" t="s">
        <v>566</v>
      </c>
      <c r="N160" s="194" t="s">
        <v>843</v>
      </c>
      <c r="O160" s="10">
        <v>0.38440000000000002</v>
      </c>
      <c r="P160" s="194" t="s">
        <v>547</v>
      </c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  <c r="AA160" s="185" t="s">
        <v>563</v>
      </c>
      <c r="AB160" s="195"/>
      <c r="AC160" s="196" t="str">
        <f t="shared" si="26"/>
        <v>XLF</v>
      </c>
      <c r="AD160" s="195" t="str">
        <f>VLOOKUP($AC160,デモテーブル[#All],2,FALSE)</f>
        <v>金融セレクト・セクター SPDR ファンド</v>
      </c>
      <c r="AE160" s="197">
        <f t="shared" si="34"/>
        <v>20</v>
      </c>
      <c r="AF160" s="195">
        <f t="shared" si="34"/>
        <v>23.78</v>
      </c>
      <c r="AG160" s="195">
        <f t="shared" si="34"/>
        <v>32.92</v>
      </c>
      <c r="AH160" s="198">
        <f t="shared" si="32"/>
        <v>84150</v>
      </c>
      <c r="AI160" s="198">
        <f t="shared" si="32"/>
        <v>0</v>
      </c>
      <c r="AJ160" s="198">
        <f t="shared" si="32"/>
        <v>23364</v>
      </c>
      <c r="AK160" s="199">
        <f t="shared" si="33"/>
        <v>0.38440000000000002</v>
      </c>
      <c r="AL160" s="195" t="str">
        <f t="shared" si="33"/>
        <v>02-A子 SBI証券</v>
      </c>
      <c r="AM160" s="195"/>
      <c r="AN160" s="195"/>
      <c r="AO160" s="195"/>
      <c r="AP160" s="200"/>
      <c r="AQ160" s="195"/>
      <c r="AR160" s="200"/>
      <c r="AS160" s="195"/>
      <c r="AT160" s="167"/>
      <c r="AU160" s="167"/>
      <c r="AV160" s="136" t="str">
        <f>VLOOKUP($AC160,デモテーブル[#All],3,FALSE)</f>
        <v>1株式・投信等</v>
      </c>
      <c r="AW160" s="136" t="str">
        <f>VLOOKUP($AC160,デモテーブル[#All],4,FALSE)</f>
        <v>1株式</v>
      </c>
      <c r="AX160" s="136" t="str">
        <f>VLOOKUP($AC160,デモテーブル[#All],5,FALSE)</f>
        <v>金融</v>
      </c>
      <c r="AY160" s="136" t="str">
        <f>VLOOKUP($AC160,デモテーブル[#All],6,FALSE)</f>
        <v>銀行業</v>
      </c>
      <c r="AZ160" s="136" t="str">
        <f>VLOOKUP($AC160,デモテーブル[#All],7,FALSE)</f>
        <v>02 米ドル（円換算）</v>
      </c>
      <c r="BA160" s="136" t="str">
        <f>VLOOKUP($AC160,デモテーブル[#All],12,FALSE)</f>
        <v>リスク・有</v>
      </c>
      <c r="BB160" s="136" t="str">
        <f>VLOOKUP($AC160,デモテーブル[#All],13,FALSE)</f>
        <v>リスク・有</v>
      </c>
      <c r="BC160" s="207">
        <f>VLOOKUP($AC160,デモテーブル[#All],14,FALSE)</f>
        <v>1</v>
      </c>
      <c r="BD160" s="207">
        <f>VLOOKUP($AC160,デモテーブル[#All],15,FALSE)</f>
        <v>1</v>
      </c>
      <c r="BE160" s="136">
        <f t="shared" si="30"/>
        <v>84150</v>
      </c>
      <c r="BF160" s="136">
        <f t="shared" si="31"/>
        <v>84150</v>
      </c>
    </row>
    <row r="161" spans="2:58">
      <c r="B161" s="17">
        <v>44713</v>
      </c>
      <c r="C161" s="69">
        <v>160</v>
      </c>
      <c r="D161" s="154" t="str">
        <f t="shared" si="27"/>
        <v>00-PP</v>
      </c>
      <c r="E161" s="193" t="str">
        <f t="shared" si="28"/>
        <v>楽天証券</v>
      </c>
      <c r="F161" s="195"/>
      <c r="G161" s="1" t="s">
        <v>147</v>
      </c>
      <c r="H161" s="194" t="s">
        <v>148</v>
      </c>
      <c r="I161" s="194">
        <v>10</v>
      </c>
      <c r="J161" s="194">
        <v>218.53</v>
      </c>
      <c r="K161" s="194">
        <v>195.32</v>
      </c>
      <c r="L161" s="194" t="s">
        <v>844</v>
      </c>
      <c r="M161" s="194" t="s">
        <v>566</v>
      </c>
      <c r="N161" s="194" t="s">
        <v>845</v>
      </c>
      <c r="O161" s="10">
        <v>-0.1062</v>
      </c>
      <c r="P161" s="194" t="s">
        <v>550</v>
      </c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85" t="s">
        <v>563</v>
      </c>
      <c r="AB161" s="195"/>
      <c r="AC161" s="196" t="str">
        <f t="shared" si="26"/>
        <v>VTI</v>
      </c>
      <c r="AD161" s="195" t="str">
        <f>VLOOKUP($AC161,デモテーブル[#All],2,FALSE)</f>
        <v>バンガード・トータル・ストック・マーケットETF</v>
      </c>
      <c r="AE161" s="197">
        <f t="shared" si="34"/>
        <v>10</v>
      </c>
      <c r="AF161" s="195">
        <f t="shared" si="34"/>
        <v>218.53</v>
      </c>
      <c r="AG161" s="195">
        <f t="shared" si="34"/>
        <v>195.32</v>
      </c>
      <c r="AH161" s="198">
        <f t="shared" si="32"/>
        <v>249736</v>
      </c>
      <c r="AI161" s="198">
        <f t="shared" si="32"/>
        <v>0</v>
      </c>
      <c r="AJ161" s="198">
        <f t="shared" si="32"/>
        <v>-29676</v>
      </c>
      <c r="AK161" s="199">
        <f t="shared" si="33"/>
        <v>-0.1062</v>
      </c>
      <c r="AL161" s="195" t="str">
        <f t="shared" si="33"/>
        <v>00-PP 楽天証券</v>
      </c>
      <c r="AM161" s="195"/>
      <c r="AN161" s="195"/>
      <c r="AO161" s="195"/>
      <c r="AP161" s="200"/>
      <c r="AQ161" s="195"/>
      <c r="AR161" s="200"/>
      <c r="AS161" s="195"/>
      <c r="AT161" s="167"/>
      <c r="AU161" s="167"/>
      <c r="AV161" s="136" t="str">
        <f>VLOOKUP($AC161,デモテーブル[#All],3,FALSE)</f>
        <v>1株式・投信等</v>
      </c>
      <c r="AW161" s="136" t="str">
        <f>VLOOKUP($AC161,デモテーブル[#All],4,FALSE)</f>
        <v>1株式</v>
      </c>
      <c r="AX161" s="136" t="str">
        <f>VLOOKUP($AC161,デモテーブル[#All],5,FALSE)</f>
        <v>指数</v>
      </c>
      <c r="AY161" s="136" t="str">
        <f>VLOOKUP($AC161,デモテーブル[#All],6,FALSE)</f>
        <v>全米国指数</v>
      </c>
      <c r="AZ161" s="136" t="str">
        <f>VLOOKUP($AC161,デモテーブル[#All],7,FALSE)</f>
        <v>02 米ドル（円換算）</v>
      </c>
      <c r="BA161" s="136" t="str">
        <f>VLOOKUP($AC161,デモテーブル[#All],12,FALSE)</f>
        <v>リスク・有</v>
      </c>
      <c r="BB161" s="136" t="str">
        <f>VLOOKUP($AC161,デモテーブル[#All],13,FALSE)</f>
        <v>リスク・有</v>
      </c>
      <c r="BC161" s="207">
        <f>VLOOKUP($AC161,デモテーブル[#All],14,FALSE)</f>
        <v>1</v>
      </c>
      <c r="BD161" s="207">
        <f>VLOOKUP($AC161,デモテーブル[#All],15,FALSE)</f>
        <v>1</v>
      </c>
      <c r="BE161" s="136">
        <f t="shared" si="30"/>
        <v>249736</v>
      </c>
      <c r="BF161" s="136">
        <f t="shared" si="31"/>
        <v>249736</v>
      </c>
    </row>
    <row r="162" spans="2:58">
      <c r="B162" s="17">
        <v>44713</v>
      </c>
      <c r="C162" s="69">
        <v>161</v>
      </c>
      <c r="D162" s="154" t="str">
        <f t="shared" si="27"/>
        <v>00-PP</v>
      </c>
      <c r="E162" s="193" t="str">
        <f t="shared" si="28"/>
        <v>楽天証券</v>
      </c>
      <c r="F162" s="195"/>
      <c r="G162" s="1" t="s">
        <v>10</v>
      </c>
      <c r="H162" s="194" t="s">
        <v>11</v>
      </c>
      <c r="I162" s="194">
        <v>10</v>
      </c>
      <c r="J162" s="194">
        <v>43.95</v>
      </c>
      <c r="K162" s="194">
        <v>42.18</v>
      </c>
      <c r="L162" s="194" t="s">
        <v>846</v>
      </c>
      <c r="M162" s="194" t="s">
        <v>566</v>
      </c>
      <c r="N162" s="194" t="s">
        <v>847</v>
      </c>
      <c r="O162" s="10">
        <v>-4.02E-2</v>
      </c>
      <c r="P162" s="194" t="s">
        <v>550</v>
      </c>
      <c r="Q162" s="195"/>
      <c r="R162" s="195"/>
      <c r="S162" s="195"/>
      <c r="T162" s="195"/>
      <c r="U162" s="195"/>
      <c r="V162" s="195"/>
      <c r="W162" s="195"/>
      <c r="X162" s="195"/>
      <c r="Y162" s="195"/>
      <c r="Z162" s="195"/>
      <c r="AA162" s="185" t="s">
        <v>563</v>
      </c>
      <c r="AB162" s="195"/>
      <c r="AC162" s="196" t="str">
        <f t="shared" si="26"/>
        <v>VWO</v>
      </c>
      <c r="AD162" s="195" t="str">
        <f>VLOOKUP($AC162,デモテーブル[#All],2,FALSE)</f>
        <v>バンガード・FTSE・エマージング・マーケッツETF</v>
      </c>
      <c r="AE162" s="197">
        <f t="shared" si="34"/>
        <v>10</v>
      </c>
      <c r="AF162" s="195">
        <f t="shared" si="34"/>
        <v>43.95</v>
      </c>
      <c r="AG162" s="195">
        <f t="shared" si="34"/>
        <v>42.18</v>
      </c>
      <c r="AH162" s="198">
        <f t="shared" si="32"/>
        <v>53931</v>
      </c>
      <c r="AI162" s="198">
        <f t="shared" si="32"/>
        <v>0</v>
      </c>
      <c r="AJ162" s="198">
        <f t="shared" si="32"/>
        <v>-2257</v>
      </c>
      <c r="AK162" s="199">
        <f t="shared" si="33"/>
        <v>-4.02E-2</v>
      </c>
      <c r="AL162" s="195" t="str">
        <f t="shared" si="33"/>
        <v>00-PP 楽天証券</v>
      </c>
      <c r="AM162" s="195"/>
      <c r="AN162" s="195"/>
      <c r="AO162" s="195"/>
      <c r="AP162" s="200"/>
      <c r="AQ162" s="195"/>
      <c r="AR162" s="200"/>
      <c r="AS162" s="195"/>
      <c r="AT162" s="167"/>
      <c r="AU162" s="167"/>
      <c r="AV162" s="136" t="str">
        <f>VLOOKUP($AC162,デモテーブル[#All],3,FALSE)</f>
        <v>1株式・投信等</v>
      </c>
      <c r="AW162" s="136" t="str">
        <f>VLOOKUP($AC162,デモテーブル[#All],4,FALSE)</f>
        <v>1株式</v>
      </c>
      <c r="AX162" s="136" t="str">
        <f>VLOOKUP($AC162,デモテーブル[#All],5,FALSE)</f>
        <v>新興国</v>
      </c>
      <c r="AY162" s="136" t="str">
        <f>VLOOKUP($AC162,デモテーブル[#All],6,FALSE)</f>
        <v>新興国ETF</v>
      </c>
      <c r="AZ162" s="136" t="str">
        <f>VLOOKUP($AC162,デモテーブル[#All],7,FALSE)</f>
        <v>02 米ドル（円換算）</v>
      </c>
      <c r="BA162" s="136" t="str">
        <f>VLOOKUP($AC162,デモテーブル[#All],12,FALSE)</f>
        <v>リスク・有</v>
      </c>
      <c r="BB162" s="136" t="str">
        <f>VLOOKUP($AC162,デモテーブル[#All],13,FALSE)</f>
        <v>リスク・有</v>
      </c>
      <c r="BC162" s="207">
        <f>VLOOKUP($AC162,デモテーブル[#All],14,FALSE)</f>
        <v>1</v>
      </c>
      <c r="BD162" s="207">
        <f>VLOOKUP($AC162,デモテーブル[#All],15,FALSE)</f>
        <v>1</v>
      </c>
      <c r="BE162" s="136">
        <f t="shared" si="30"/>
        <v>53931</v>
      </c>
      <c r="BF162" s="136">
        <f t="shared" si="31"/>
        <v>53931</v>
      </c>
    </row>
    <row r="163" spans="2:58">
      <c r="B163" s="17">
        <v>44713</v>
      </c>
      <c r="C163" s="69">
        <v>162</v>
      </c>
      <c r="D163" s="154" t="str">
        <f t="shared" si="27"/>
        <v>00-PP</v>
      </c>
      <c r="E163" s="193" t="str">
        <f t="shared" si="28"/>
        <v>楽天証券</v>
      </c>
      <c r="F163" s="195"/>
      <c r="G163" s="1" t="s">
        <v>12</v>
      </c>
      <c r="H163" s="194" t="s">
        <v>13</v>
      </c>
      <c r="I163" s="194">
        <v>30</v>
      </c>
      <c r="J163" s="194">
        <v>23.58</v>
      </c>
      <c r="K163" s="194">
        <v>20.07</v>
      </c>
      <c r="L163" s="194" t="s">
        <v>848</v>
      </c>
      <c r="M163" s="194" t="s">
        <v>566</v>
      </c>
      <c r="N163" s="194" t="s">
        <v>849</v>
      </c>
      <c r="O163" s="10">
        <v>-0.1487</v>
      </c>
      <c r="P163" s="194" t="s">
        <v>550</v>
      </c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85" t="s">
        <v>563</v>
      </c>
      <c r="AB163" s="195"/>
      <c r="AC163" s="196" t="str">
        <f t="shared" si="26"/>
        <v>SLV</v>
      </c>
      <c r="AD163" s="195" t="str">
        <f>VLOOKUP($AC163,デモテーブル[#All],2,FALSE)</f>
        <v>iシェアーズ シルバー・トラスト</v>
      </c>
      <c r="AE163" s="197">
        <f t="shared" si="34"/>
        <v>30</v>
      </c>
      <c r="AF163" s="195">
        <f t="shared" si="34"/>
        <v>23.58</v>
      </c>
      <c r="AG163" s="195">
        <f t="shared" si="34"/>
        <v>20.07</v>
      </c>
      <c r="AH163" s="198">
        <f t="shared" si="32"/>
        <v>76984</v>
      </c>
      <c r="AI163" s="198">
        <f t="shared" si="32"/>
        <v>0</v>
      </c>
      <c r="AJ163" s="198">
        <f t="shared" si="32"/>
        <v>-13447</v>
      </c>
      <c r="AK163" s="199">
        <f t="shared" si="33"/>
        <v>-0.1487</v>
      </c>
      <c r="AL163" s="195" t="str">
        <f t="shared" si="33"/>
        <v>00-PP 楽天証券</v>
      </c>
      <c r="AM163" s="195"/>
      <c r="AN163" s="195"/>
      <c r="AO163" s="195"/>
      <c r="AP163" s="200"/>
      <c r="AQ163" s="195"/>
      <c r="AR163" s="200"/>
      <c r="AS163" s="195"/>
      <c r="AT163" s="167"/>
      <c r="AU163" s="167"/>
      <c r="AV163" s="136" t="str">
        <f>VLOOKUP($AC163,デモテーブル[#All],3,FALSE)</f>
        <v>3貴金属･ｺﾓ・仮通</v>
      </c>
      <c r="AW163" s="136" t="str">
        <f>VLOOKUP($AC163,デモテーブル[#All],4,FALSE)</f>
        <v>3貴金属</v>
      </c>
      <c r="AX163" s="136" t="str">
        <f>VLOOKUP($AC163,デモテーブル[#All],5,FALSE)</f>
        <v>シルバー</v>
      </c>
      <c r="AY163" s="136" t="str">
        <f>VLOOKUP($AC163,デモテーブル[#All],6,FALSE)</f>
        <v>米国・シルバー</v>
      </c>
      <c r="AZ163" s="136" t="str">
        <f>VLOOKUP($AC163,デモテーブル[#All],7,FALSE)</f>
        <v>02 米ドル（円換算）</v>
      </c>
      <c r="BA163" s="136" t="str">
        <f>VLOOKUP($AC163,デモテーブル[#All],12,FALSE)</f>
        <v>リスク・有</v>
      </c>
      <c r="BB163" s="136" t="str">
        <f>VLOOKUP($AC163,デモテーブル[#All],13,FALSE)</f>
        <v>リスク・なし</v>
      </c>
      <c r="BC163" s="207">
        <f>VLOOKUP($AC163,デモテーブル[#All],14,FALSE)</f>
        <v>1</v>
      </c>
      <c r="BD163" s="207">
        <f>VLOOKUP($AC163,デモテーブル[#All],15,FALSE)</f>
        <v>0</v>
      </c>
      <c r="BE163" s="136">
        <f t="shared" si="30"/>
        <v>76984</v>
      </c>
      <c r="BF163" s="136">
        <f t="shared" si="31"/>
        <v>0</v>
      </c>
    </row>
    <row r="164" spans="2:58">
      <c r="B164" s="17">
        <v>44713</v>
      </c>
      <c r="C164" s="69">
        <v>163</v>
      </c>
      <c r="D164" s="154" t="str">
        <f t="shared" si="27"/>
        <v>00-PP</v>
      </c>
      <c r="E164" s="193" t="str">
        <f t="shared" si="28"/>
        <v>楽天証券</v>
      </c>
      <c r="F164" s="195"/>
      <c r="G164" s="1" t="s">
        <v>14</v>
      </c>
      <c r="H164" s="194" t="s">
        <v>15</v>
      </c>
      <c r="I164" s="194">
        <v>1</v>
      </c>
      <c r="J164" s="194">
        <v>68.209999999999994</v>
      </c>
      <c r="K164" s="194">
        <v>89.35</v>
      </c>
      <c r="L164" s="194" t="s">
        <v>850</v>
      </c>
      <c r="M164" s="194" t="s">
        <v>566</v>
      </c>
      <c r="N164" s="194" t="s">
        <v>851</v>
      </c>
      <c r="O164" s="10">
        <v>0.30990000000000001</v>
      </c>
      <c r="P164" s="194" t="s">
        <v>550</v>
      </c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  <c r="AA164" s="185" t="s">
        <v>563</v>
      </c>
      <c r="AB164" s="195"/>
      <c r="AC164" s="196" t="str">
        <f t="shared" si="26"/>
        <v>VT</v>
      </c>
      <c r="AD164" s="195" t="str">
        <f>VLOOKUP($AC164,デモテーブル[#All],2,FALSE)</f>
        <v>バンガード・トータル・ワールド・ストックETF</v>
      </c>
      <c r="AE164" s="197">
        <f t="shared" si="34"/>
        <v>1</v>
      </c>
      <c r="AF164" s="195">
        <f t="shared" si="34"/>
        <v>68.209999999999994</v>
      </c>
      <c r="AG164" s="195">
        <f t="shared" si="34"/>
        <v>89.35</v>
      </c>
      <c r="AH164" s="198">
        <f t="shared" si="32"/>
        <v>11424</v>
      </c>
      <c r="AI164" s="198">
        <f t="shared" si="32"/>
        <v>0</v>
      </c>
      <c r="AJ164" s="198">
        <f t="shared" si="32"/>
        <v>2703</v>
      </c>
      <c r="AK164" s="199">
        <f t="shared" si="33"/>
        <v>0.30990000000000001</v>
      </c>
      <c r="AL164" s="195" t="str">
        <f t="shared" si="33"/>
        <v>00-PP 楽天証券</v>
      </c>
      <c r="AM164" s="195"/>
      <c r="AN164" s="195"/>
      <c r="AO164" s="195"/>
      <c r="AP164" s="200"/>
      <c r="AQ164" s="195"/>
      <c r="AR164" s="200"/>
      <c r="AS164" s="195"/>
      <c r="AT164" s="167"/>
      <c r="AU164" s="167"/>
      <c r="AV164" s="136" t="str">
        <f>VLOOKUP($AC164,デモテーブル[#All],3,FALSE)</f>
        <v>1株式・投信等</v>
      </c>
      <c r="AW164" s="136" t="str">
        <f>VLOOKUP($AC164,デモテーブル[#All],4,FALSE)</f>
        <v>1株式</v>
      </c>
      <c r="AX164" s="136" t="str">
        <f>VLOOKUP($AC164,デモテーブル[#All],5,FALSE)</f>
        <v>指数</v>
      </c>
      <c r="AY164" s="136" t="str">
        <f>VLOOKUP($AC164,デモテーブル[#All],6,FALSE)</f>
        <v>全世界指数</v>
      </c>
      <c r="AZ164" s="136" t="str">
        <f>VLOOKUP($AC164,デモテーブル[#All],7,FALSE)</f>
        <v>02 米ドル（円換算）</v>
      </c>
      <c r="BA164" s="136" t="str">
        <f>VLOOKUP($AC164,デモテーブル[#All],12,FALSE)</f>
        <v>リスク・有</v>
      </c>
      <c r="BB164" s="136" t="str">
        <f>VLOOKUP($AC164,デモテーブル[#All],13,FALSE)</f>
        <v>リスク・有</v>
      </c>
      <c r="BC164" s="207">
        <f>VLOOKUP($AC164,デモテーブル[#All],14,FALSE)</f>
        <v>1</v>
      </c>
      <c r="BD164" s="207">
        <f>VLOOKUP($AC164,デモテーブル[#All],15,FALSE)</f>
        <v>1</v>
      </c>
      <c r="BE164" s="136">
        <f t="shared" si="30"/>
        <v>11424</v>
      </c>
      <c r="BF164" s="136">
        <f t="shared" si="31"/>
        <v>11424</v>
      </c>
    </row>
    <row r="165" spans="2:58">
      <c r="B165" s="17">
        <v>44713</v>
      </c>
      <c r="C165" s="69">
        <v>164</v>
      </c>
      <c r="D165" s="154" t="str">
        <f t="shared" si="27"/>
        <v>00-PP</v>
      </c>
      <c r="E165" s="193" t="str">
        <f t="shared" si="28"/>
        <v>楽天証券</v>
      </c>
      <c r="F165" s="195"/>
      <c r="G165" s="1" t="s">
        <v>16</v>
      </c>
      <c r="H165" s="194" t="s">
        <v>17</v>
      </c>
      <c r="I165" s="194">
        <v>6</v>
      </c>
      <c r="J165" s="194">
        <v>87.04</v>
      </c>
      <c r="K165" s="194">
        <v>76.319999999999993</v>
      </c>
      <c r="L165" s="194" t="s">
        <v>852</v>
      </c>
      <c r="M165" s="194" t="s">
        <v>566</v>
      </c>
      <c r="N165" s="194" t="s">
        <v>853</v>
      </c>
      <c r="O165" s="10">
        <v>-0.1232</v>
      </c>
      <c r="P165" s="194" t="s">
        <v>550</v>
      </c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85" t="s">
        <v>563</v>
      </c>
      <c r="AB165" s="195"/>
      <c r="AC165" s="196" t="str">
        <f t="shared" si="26"/>
        <v>BND</v>
      </c>
      <c r="AD165" s="195" t="str">
        <f>VLOOKUP($AC165,デモテーブル[#All],2,FALSE)</f>
        <v>バンガード・米国トータル債券市場ETF</v>
      </c>
      <c r="AE165" s="197">
        <f t="shared" si="34"/>
        <v>6</v>
      </c>
      <c r="AF165" s="195">
        <f t="shared" si="34"/>
        <v>87.04</v>
      </c>
      <c r="AG165" s="195">
        <f t="shared" si="34"/>
        <v>76.319999999999993</v>
      </c>
      <c r="AH165" s="198">
        <f t="shared" si="32"/>
        <v>58549</v>
      </c>
      <c r="AI165" s="198">
        <f t="shared" si="32"/>
        <v>0</v>
      </c>
      <c r="AJ165" s="198">
        <f t="shared" si="32"/>
        <v>-8226</v>
      </c>
      <c r="AK165" s="199">
        <f t="shared" si="33"/>
        <v>-0.1232</v>
      </c>
      <c r="AL165" s="195" t="str">
        <f t="shared" si="33"/>
        <v>00-PP 楽天証券</v>
      </c>
      <c r="AM165" s="195"/>
      <c r="AN165" s="195"/>
      <c r="AO165" s="195"/>
      <c r="AP165" s="200"/>
      <c r="AQ165" s="195"/>
      <c r="AR165" s="200"/>
      <c r="AS165" s="195"/>
      <c r="AT165" s="167"/>
      <c r="AU165" s="167"/>
      <c r="AV165" s="136" t="str">
        <f>VLOOKUP($AC165,デモテーブル[#All],3,FALSE)</f>
        <v>2現金・米国債など</v>
      </c>
      <c r="AW165" s="136" t="str">
        <f>VLOOKUP($AC165,デモテーブル[#All],4,FALSE)</f>
        <v>2米国債など</v>
      </c>
      <c r="AX165" s="136" t="str">
        <f>VLOOKUP($AC165,デモテーブル[#All],5,FALSE)</f>
        <v>債券</v>
      </c>
      <c r="AY165" s="136" t="str">
        <f>VLOOKUP($AC165,デモテーブル[#All],6,FALSE)</f>
        <v>米国債</v>
      </c>
      <c r="AZ165" s="136" t="str">
        <f>VLOOKUP($AC165,デモテーブル[#All],7,FALSE)</f>
        <v>02 米ドル（円換算）</v>
      </c>
      <c r="BA165" s="136" t="str">
        <f>VLOOKUP($AC165,デモテーブル[#All],12,FALSE)</f>
        <v>リスク・有</v>
      </c>
      <c r="BB165" s="136" t="str">
        <f>VLOOKUP($AC165,デモテーブル[#All],13,FALSE)</f>
        <v>リスク・なし</v>
      </c>
      <c r="BC165" s="207">
        <f>VLOOKUP($AC165,デモテーブル[#All],14,FALSE)</f>
        <v>1</v>
      </c>
      <c r="BD165" s="207">
        <f>VLOOKUP($AC165,デモテーブル[#All],15,FALSE)</f>
        <v>0</v>
      </c>
      <c r="BE165" s="136">
        <f t="shared" si="30"/>
        <v>58549</v>
      </c>
      <c r="BF165" s="136">
        <f t="shared" si="31"/>
        <v>0</v>
      </c>
    </row>
    <row r="166" spans="2:58">
      <c r="B166" s="17">
        <v>44713</v>
      </c>
      <c r="C166" s="69">
        <v>165</v>
      </c>
      <c r="D166" s="154" t="str">
        <f t="shared" si="27"/>
        <v>00-PP</v>
      </c>
      <c r="E166" s="193" t="str">
        <f t="shared" si="28"/>
        <v>楽天証券</v>
      </c>
      <c r="F166" s="195"/>
      <c r="G166" s="1" t="s">
        <v>18</v>
      </c>
      <c r="H166" s="194" t="s">
        <v>19</v>
      </c>
      <c r="I166" s="194">
        <v>17</v>
      </c>
      <c r="J166" s="194">
        <v>42.51</v>
      </c>
      <c r="K166" s="194">
        <v>43.55</v>
      </c>
      <c r="L166" s="194" t="s">
        <v>854</v>
      </c>
      <c r="M166" s="194" t="s">
        <v>566</v>
      </c>
      <c r="N166" s="194" t="s">
        <v>855</v>
      </c>
      <c r="O166" s="10">
        <v>2.4400000000000002E-2</v>
      </c>
      <c r="P166" s="194" t="s">
        <v>550</v>
      </c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  <c r="AA166" s="185" t="s">
        <v>563</v>
      </c>
      <c r="AB166" s="195"/>
      <c r="AC166" s="196" t="str">
        <f t="shared" si="26"/>
        <v>UAL</v>
      </c>
      <c r="AD166" s="195" t="str">
        <f>VLOOKUP($AC166,デモテーブル[#All],2,FALSE)</f>
        <v>ユナイテッド・エアラインズ・ホールディングス</v>
      </c>
      <c r="AE166" s="197">
        <f t="shared" si="34"/>
        <v>17</v>
      </c>
      <c r="AF166" s="195">
        <f t="shared" si="34"/>
        <v>42.51</v>
      </c>
      <c r="AG166" s="195">
        <f t="shared" si="34"/>
        <v>43.55</v>
      </c>
      <c r="AH166" s="198">
        <f t="shared" si="32"/>
        <v>94661</v>
      </c>
      <c r="AI166" s="198">
        <f t="shared" si="32"/>
        <v>0</v>
      </c>
      <c r="AJ166" s="198">
        <f t="shared" si="32"/>
        <v>2250</v>
      </c>
      <c r="AK166" s="199">
        <f t="shared" si="33"/>
        <v>2.4400000000000002E-2</v>
      </c>
      <c r="AL166" s="195" t="str">
        <f t="shared" si="33"/>
        <v>00-PP 楽天証券</v>
      </c>
      <c r="AM166" s="195"/>
      <c r="AN166" s="195"/>
      <c r="AO166" s="195"/>
      <c r="AP166" s="200"/>
      <c r="AQ166" s="195"/>
      <c r="AR166" s="200"/>
      <c r="AS166" s="195"/>
      <c r="AT166" s="167"/>
      <c r="AU166" s="167"/>
      <c r="AV166" s="136" t="str">
        <f>VLOOKUP($AC166,デモテーブル[#All],3,FALSE)</f>
        <v>1株式・投信等</v>
      </c>
      <c r="AW166" s="136" t="str">
        <f>VLOOKUP($AC166,デモテーブル[#All],4,FALSE)</f>
        <v>1株式</v>
      </c>
      <c r="AX166" s="136" t="str">
        <f>VLOOKUP($AC166,デモテーブル[#All],5,FALSE)</f>
        <v>観光</v>
      </c>
      <c r="AY166" s="136" t="str">
        <f>VLOOKUP($AC166,デモテーブル[#All],6,FALSE)</f>
        <v>航空・米国</v>
      </c>
      <c r="AZ166" s="136" t="str">
        <f>VLOOKUP($AC166,デモテーブル[#All],7,FALSE)</f>
        <v>02 米ドル（円換算）</v>
      </c>
      <c r="BA166" s="136" t="str">
        <f>VLOOKUP($AC166,デモテーブル[#All],12,FALSE)</f>
        <v>リスク・有</v>
      </c>
      <c r="BB166" s="136" t="str">
        <f>VLOOKUP($AC166,デモテーブル[#All],13,FALSE)</f>
        <v>リスク・有</v>
      </c>
      <c r="BC166" s="207">
        <f>VLOOKUP($AC166,デモテーブル[#All],14,FALSE)</f>
        <v>1</v>
      </c>
      <c r="BD166" s="207">
        <f>VLOOKUP($AC166,デモテーブル[#All],15,FALSE)</f>
        <v>1</v>
      </c>
      <c r="BE166" s="136">
        <f t="shared" si="30"/>
        <v>94661</v>
      </c>
      <c r="BF166" s="136">
        <f t="shared" si="31"/>
        <v>94661</v>
      </c>
    </row>
    <row r="167" spans="2:58">
      <c r="B167" s="17">
        <v>44713</v>
      </c>
      <c r="C167" s="69">
        <v>166</v>
      </c>
      <c r="D167" s="154" t="str">
        <f t="shared" si="27"/>
        <v>00-PP</v>
      </c>
      <c r="E167" s="193" t="str">
        <f t="shared" si="28"/>
        <v>楽天証券</v>
      </c>
      <c r="F167" s="195"/>
      <c r="G167" s="1" t="s">
        <v>18</v>
      </c>
      <c r="H167" s="194" t="s">
        <v>19</v>
      </c>
      <c r="I167" s="194">
        <v>10</v>
      </c>
      <c r="J167" s="194">
        <v>46.67</v>
      </c>
      <c r="K167" s="194">
        <v>43.55</v>
      </c>
      <c r="L167" s="194" t="s">
        <v>856</v>
      </c>
      <c r="M167" s="194" t="s">
        <v>566</v>
      </c>
      <c r="N167" s="194" t="s">
        <v>857</v>
      </c>
      <c r="O167" s="10">
        <v>-6.6799999999999998E-2</v>
      </c>
      <c r="P167" s="194" t="s">
        <v>550</v>
      </c>
      <c r="Q167" s="195"/>
      <c r="R167" s="195"/>
      <c r="S167" s="195"/>
      <c r="T167" s="195"/>
      <c r="U167" s="195"/>
      <c r="V167" s="195"/>
      <c r="W167" s="195"/>
      <c r="X167" s="195"/>
      <c r="Y167" s="195"/>
      <c r="Z167" s="195"/>
      <c r="AA167" s="185" t="s">
        <v>563</v>
      </c>
      <c r="AB167" s="195"/>
      <c r="AC167" s="196" t="str">
        <f t="shared" si="26"/>
        <v>UAL</v>
      </c>
      <c r="AD167" s="195" t="str">
        <f>VLOOKUP($AC167,デモテーブル[#All],2,FALSE)</f>
        <v>ユナイテッド・エアラインズ・ホールディングス</v>
      </c>
      <c r="AE167" s="197">
        <f t="shared" si="34"/>
        <v>10</v>
      </c>
      <c r="AF167" s="195">
        <f t="shared" si="34"/>
        <v>46.67</v>
      </c>
      <c r="AG167" s="195">
        <f t="shared" si="34"/>
        <v>43.55</v>
      </c>
      <c r="AH167" s="198">
        <f t="shared" si="32"/>
        <v>55683</v>
      </c>
      <c r="AI167" s="198">
        <f t="shared" si="32"/>
        <v>0</v>
      </c>
      <c r="AJ167" s="198">
        <f t="shared" si="32"/>
        <v>-3987</v>
      </c>
      <c r="AK167" s="199">
        <f t="shared" si="33"/>
        <v>-6.6799999999999998E-2</v>
      </c>
      <c r="AL167" s="195" t="str">
        <f t="shared" si="33"/>
        <v>00-PP 楽天証券</v>
      </c>
      <c r="AM167" s="195"/>
      <c r="AN167" s="195"/>
      <c r="AO167" s="195"/>
      <c r="AP167" s="200"/>
      <c r="AQ167" s="195"/>
      <c r="AR167" s="200"/>
      <c r="AS167" s="195"/>
      <c r="AT167" s="167"/>
      <c r="AU167" s="167"/>
      <c r="AV167" s="136" t="str">
        <f>VLOOKUP($AC167,デモテーブル[#All],3,FALSE)</f>
        <v>1株式・投信等</v>
      </c>
      <c r="AW167" s="136" t="str">
        <f>VLOOKUP($AC167,デモテーブル[#All],4,FALSE)</f>
        <v>1株式</v>
      </c>
      <c r="AX167" s="136" t="str">
        <f>VLOOKUP($AC167,デモテーブル[#All],5,FALSE)</f>
        <v>観光</v>
      </c>
      <c r="AY167" s="136" t="str">
        <f>VLOOKUP($AC167,デモテーブル[#All],6,FALSE)</f>
        <v>航空・米国</v>
      </c>
      <c r="AZ167" s="136" t="str">
        <f>VLOOKUP($AC167,デモテーブル[#All],7,FALSE)</f>
        <v>02 米ドル（円換算）</v>
      </c>
      <c r="BA167" s="136" t="str">
        <f>VLOOKUP($AC167,デモテーブル[#All],12,FALSE)</f>
        <v>リスク・有</v>
      </c>
      <c r="BB167" s="136" t="str">
        <f>VLOOKUP($AC167,デモテーブル[#All],13,FALSE)</f>
        <v>リスク・有</v>
      </c>
      <c r="BC167" s="207">
        <f>VLOOKUP($AC167,デモテーブル[#All],14,FALSE)</f>
        <v>1</v>
      </c>
      <c r="BD167" s="207">
        <f>VLOOKUP($AC167,デモテーブル[#All],15,FALSE)</f>
        <v>1</v>
      </c>
      <c r="BE167" s="136">
        <f t="shared" si="30"/>
        <v>55683</v>
      </c>
      <c r="BF167" s="136">
        <f t="shared" si="31"/>
        <v>55683</v>
      </c>
    </row>
    <row r="168" spans="2:58">
      <c r="B168" s="17">
        <v>44713</v>
      </c>
      <c r="C168" s="69">
        <v>167</v>
      </c>
      <c r="D168" s="154" t="str">
        <f t="shared" si="27"/>
        <v>00-PP</v>
      </c>
      <c r="E168" s="193" t="str">
        <f t="shared" si="28"/>
        <v>楽天証券</v>
      </c>
      <c r="F168" s="195"/>
      <c r="G168" s="1" t="s">
        <v>20</v>
      </c>
      <c r="H168" s="194" t="s">
        <v>21</v>
      </c>
      <c r="I168" s="194">
        <v>34</v>
      </c>
      <c r="J168" s="194">
        <v>22.92</v>
      </c>
      <c r="K168" s="194">
        <v>23.54</v>
      </c>
      <c r="L168" s="194" t="s">
        <v>858</v>
      </c>
      <c r="M168" s="194" t="s">
        <v>566</v>
      </c>
      <c r="N168" s="194" t="s">
        <v>859</v>
      </c>
      <c r="O168" s="10">
        <v>2.7E-2</v>
      </c>
      <c r="P168" s="194" t="s">
        <v>550</v>
      </c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85" t="s">
        <v>563</v>
      </c>
      <c r="AB168" s="195"/>
      <c r="AC168" s="196" t="str">
        <f t="shared" si="26"/>
        <v>EIDO</v>
      </c>
      <c r="AD168" s="195" t="str">
        <f>VLOOKUP($AC168,デモテーブル[#All],2,FALSE)</f>
        <v>iシェアーズ MSCI インドネシア ETF</v>
      </c>
      <c r="AE168" s="197">
        <f t="shared" si="34"/>
        <v>34</v>
      </c>
      <c r="AF168" s="195">
        <f t="shared" si="34"/>
        <v>22.92</v>
      </c>
      <c r="AG168" s="195">
        <f t="shared" si="34"/>
        <v>23.54</v>
      </c>
      <c r="AH168" s="198">
        <f t="shared" si="32"/>
        <v>102334</v>
      </c>
      <c r="AI168" s="198">
        <f t="shared" si="32"/>
        <v>0</v>
      </c>
      <c r="AJ168" s="198">
        <f t="shared" si="32"/>
        <v>2694</v>
      </c>
      <c r="AK168" s="199">
        <f t="shared" si="33"/>
        <v>2.7E-2</v>
      </c>
      <c r="AL168" s="195" t="str">
        <f t="shared" si="33"/>
        <v>00-PP 楽天証券</v>
      </c>
      <c r="AM168" s="195"/>
      <c r="AN168" s="195"/>
      <c r="AO168" s="195"/>
      <c r="AP168" s="200"/>
      <c r="AQ168" s="195"/>
      <c r="AR168" s="200"/>
      <c r="AS168" s="195"/>
      <c r="AT168" s="167"/>
      <c r="AU168" s="167"/>
      <c r="AV168" s="136" t="str">
        <f>VLOOKUP($AC168,デモテーブル[#All],3,FALSE)</f>
        <v>1株式・投信等</v>
      </c>
      <c r="AW168" s="136" t="str">
        <f>VLOOKUP($AC168,デモテーブル[#All],4,FALSE)</f>
        <v>1株式</v>
      </c>
      <c r="AX168" s="136" t="str">
        <f>VLOOKUP($AC168,デモテーブル[#All],5,FALSE)</f>
        <v>新興国</v>
      </c>
      <c r="AY168" s="136" t="str">
        <f>VLOOKUP($AC168,デモテーブル[#All],6,FALSE)</f>
        <v>インドネシア</v>
      </c>
      <c r="AZ168" s="136" t="str">
        <f>VLOOKUP($AC168,デモテーブル[#All],7,FALSE)</f>
        <v>02 米ドル（円換算）</v>
      </c>
      <c r="BA168" s="136" t="str">
        <f>VLOOKUP($AC168,デモテーブル[#All],12,FALSE)</f>
        <v>リスク・有</v>
      </c>
      <c r="BB168" s="136" t="str">
        <f>VLOOKUP($AC168,デモテーブル[#All],13,FALSE)</f>
        <v>リスク・有</v>
      </c>
      <c r="BC168" s="207">
        <f>VLOOKUP($AC168,デモテーブル[#All],14,FALSE)</f>
        <v>1</v>
      </c>
      <c r="BD168" s="207">
        <f>VLOOKUP($AC168,デモテーブル[#All],15,FALSE)</f>
        <v>1</v>
      </c>
      <c r="BE168" s="136">
        <f t="shared" si="30"/>
        <v>102334</v>
      </c>
      <c r="BF168" s="136">
        <f t="shared" si="31"/>
        <v>102334</v>
      </c>
    </row>
    <row r="169" spans="2:58">
      <c r="B169" s="17">
        <v>44713</v>
      </c>
      <c r="C169" s="69">
        <v>168</v>
      </c>
      <c r="D169" s="154" t="str">
        <f t="shared" si="27"/>
        <v>00-PP</v>
      </c>
      <c r="E169" s="193" t="str">
        <f t="shared" si="28"/>
        <v>楽天証券</v>
      </c>
      <c r="F169" s="195"/>
      <c r="G169" s="1" t="s">
        <v>22</v>
      </c>
      <c r="H169" s="194" t="s">
        <v>23</v>
      </c>
      <c r="I169" s="194">
        <v>4</v>
      </c>
      <c r="J169" s="194">
        <v>75.22</v>
      </c>
      <c r="K169" s="194">
        <v>73.95</v>
      </c>
      <c r="L169" s="194" t="s">
        <v>860</v>
      </c>
      <c r="M169" s="194" t="s">
        <v>566</v>
      </c>
      <c r="N169" s="194" t="s">
        <v>861</v>
      </c>
      <c r="O169" s="10">
        <v>-1.6899999999999998E-2</v>
      </c>
      <c r="P169" s="194" t="s">
        <v>550</v>
      </c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85" t="s">
        <v>563</v>
      </c>
      <c r="AB169" s="195"/>
      <c r="AC169" s="196" t="str">
        <f t="shared" si="26"/>
        <v>THD</v>
      </c>
      <c r="AD169" s="195" t="str">
        <f>VLOOKUP($AC169,デモテーブル[#All],2,FALSE)</f>
        <v>iシェアーズ MSCI タイ ETF</v>
      </c>
      <c r="AE169" s="197">
        <f t="shared" si="34"/>
        <v>4</v>
      </c>
      <c r="AF169" s="195">
        <f t="shared" si="34"/>
        <v>75.22</v>
      </c>
      <c r="AG169" s="195">
        <f t="shared" si="34"/>
        <v>73.95</v>
      </c>
      <c r="AH169" s="198">
        <f t="shared" ref="AH169:AJ189" si="35">IF(L169="","",VALUE(LEFT(L169,FIND("円",L169)-1)))</f>
        <v>37820</v>
      </c>
      <c r="AI169" s="198">
        <f t="shared" si="35"/>
        <v>0</v>
      </c>
      <c r="AJ169" s="198">
        <f t="shared" si="35"/>
        <v>-651</v>
      </c>
      <c r="AK169" s="199">
        <f t="shared" si="33"/>
        <v>-1.6899999999999998E-2</v>
      </c>
      <c r="AL169" s="195" t="str">
        <f t="shared" si="33"/>
        <v>00-PP 楽天証券</v>
      </c>
      <c r="AM169" s="195"/>
      <c r="AN169" s="195"/>
      <c r="AO169" s="195"/>
      <c r="AP169" s="200"/>
      <c r="AQ169" s="195"/>
      <c r="AR169" s="200"/>
      <c r="AS169" s="195"/>
      <c r="AT169" s="167"/>
      <c r="AU169" s="167"/>
      <c r="AV169" s="136" t="str">
        <f>VLOOKUP($AC169,デモテーブル[#All],3,FALSE)</f>
        <v>1株式・投信等</v>
      </c>
      <c r="AW169" s="136" t="str">
        <f>VLOOKUP($AC169,デモテーブル[#All],4,FALSE)</f>
        <v>1株式</v>
      </c>
      <c r="AX169" s="136" t="str">
        <f>VLOOKUP($AC169,デモテーブル[#All],5,FALSE)</f>
        <v>新興国</v>
      </c>
      <c r="AY169" s="136" t="str">
        <f>VLOOKUP($AC169,デモテーブル[#All],6,FALSE)</f>
        <v>タイ</v>
      </c>
      <c r="AZ169" s="136" t="str">
        <f>VLOOKUP($AC169,デモテーブル[#All],7,FALSE)</f>
        <v>02 米ドル（円換算）</v>
      </c>
      <c r="BA169" s="136" t="str">
        <f>VLOOKUP($AC169,デモテーブル[#All],12,FALSE)</f>
        <v>リスク・有</v>
      </c>
      <c r="BB169" s="136" t="str">
        <f>VLOOKUP($AC169,デモテーブル[#All],13,FALSE)</f>
        <v>リスク・有</v>
      </c>
      <c r="BC169" s="207">
        <f>VLOOKUP($AC169,デモテーブル[#All],14,FALSE)</f>
        <v>1</v>
      </c>
      <c r="BD169" s="207">
        <f>VLOOKUP($AC169,デモテーブル[#All],15,FALSE)</f>
        <v>1</v>
      </c>
      <c r="BE169" s="136">
        <f t="shared" si="30"/>
        <v>37820</v>
      </c>
      <c r="BF169" s="136">
        <f t="shared" si="31"/>
        <v>37820</v>
      </c>
    </row>
    <row r="170" spans="2:58">
      <c r="B170" s="17">
        <v>44713</v>
      </c>
      <c r="C170" s="69">
        <v>169</v>
      </c>
      <c r="D170" s="154" t="str">
        <f t="shared" si="27"/>
        <v>00-PP</v>
      </c>
      <c r="E170" s="193" t="str">
        <f t="shared" si="28"/>
        <v>楽天証券</v>
      </c>
      <c r="F170" s="195"/>
      <c r="G170" s="1" t="s">
        <v>24</v>
      </c>
      <c r="H170" s="194" t="s">
        <v>25</v>
      </c>
      <c r="I170" s="194">
        <v>16</v>
      </c>
      <c r="J170" s="194">
        <v>31.83</v>
      </c>
      <c r="K170" s="194">
        <v>29.04</v>
      </c>
      <c r="L170" s="194" t="s">
        <v>862</v>
      </c>
      <c r="M170" s="194" t="s">
        <v>566</v>
      </c>
      <c r="N170" s="194" t="s">
        <v>863</v>
      </c>
      <c r="O170" s="10">
        <v>-8.7499999999999994E-2</v>
      </c>
      <c r="P170" s="194" t="s">
        <v>550</v>
      </c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85" t="s">
        <v>563</v>
      </c>
      <c r="AB170" s="195"/>
      <c r="AC170" s="196" t="str">
        <f t="shared" si="26"/>
        <v>EPHE</v>
      </c>
      <c r="AD170" s="195" t="str">
        <f>VLOOKUP($AC170,デモテーブル[#All],2,FALSE)</f>
        <v>iシェアーズ MSCI フィリピン ETF</v>
      </c>
      <c r="AE170" s="197">
        <f t="shared" si="34"/>
        <v>16</v>
      </c>
      <c r="AF170" s="195">
        <f t="shared" si="34"/>
        <v>31.83</v>
      </c>
      <c r="AG170" s="195">
        <f t="shared" si="34"/>
        <v>29.04</v>
      </c>
      <c r="AH170" s="198">
        <f t="shared" si="35"/>
        <v>59408</v>
      </c>
      <c r="AI170" s="198">
        <f t="shared" si="35"/>
        <v>0</v>
      </c>
      <c r="AJ170" s="198">
        <f t="shared" si="35"/>
        <v>-5697</v>
      </c>
      <c r="AK170" s="199">
        <f t="shared" si="33"/>
        <v>-8.7499999999999994E-2</v>
      </c>
      <c r="AL170" s="195" t="str">
        <f t="shared" si="33"/>
        <v>00-PP 楽天証券</v>
      </c>
      <c r="AM170" s="195"/>
      <c r="AN170" s="195"/>
      <c r="AO170" s="195"/>
      <c r="AP170" s="200"/>
      <c r="AQ170" s="195"/>
      <c r="AR170" s="200"/>
      <c r="AS170" s="195"/>
      <c r="AT170" s="167"/>
      <c r="AU170" s="167"/>
      <c r="AV170" s="136" t="str">
        <f>VLOOKUP($AC170,デモテーブル[#All],3,FALSE)</f>
        <v>1株式・投信等</v>
      </c>
      <c r="AW170" s="136" t="str">
        <f>VLOOKUP($AC170,デモテーブル[#All],4,FALSE)</f>
        <v>1株式</v>
      </c>
      <c r="AX170" s="136" t="str">
        <f>VLOOKUP($AC170,デモテーブル[#All],5,FALSE)</f>
        <v>新興国</v>
      </c>
      <c r="AY170" s="136" t="str">
        <f>VLOOKUP($AC170,デモテーブル[#All],6,FALSE)</f>
        <v>フィリピン</v>
      </c>
      <c r="AZ170" s="136" t="str">
        <f>VLOOKUP($AC170,デモテーブル[#All],7,FALSE)</f>
        <v>02 米ドル（円換算）</v>
      </c>
      <c r="BA170" s="136" t="str">
        <f>VLOOKUP($AC170,デモテーブル[#All],12,FALSE)</f>
        <v>リスク・有</v>
      </c>
      <c r="BB170" s="136" t="str">
        <f>VLOOKUP($AC170,デモテーブル[#All],13,FALSE)</f>
        <v>リスク・有</v>
      </c>
      <c r="BC170" s="207">
        <f>VLOOKUP($AC170,デモテーブル[#All],14,FALSE)</f>
        <v>1</v>
      </c>
      <c r="BD170" s="207">
        <f>VLOOKUP($AC170,デモテーブル[#All],15,FALSE)</f>
        <v>1</v>
      </c>
      <c r="BE170" s="136">
        <f t="shared" si="30"/>
        <v>59408</v>
      </c>
      <c r="BF170" s="136">
        <f t="shared" si="31"/>
        <v>59408</v>
      </c>
    </row>
    <row r="171" spans="2:58">
      <c r="B171" s="17">
        <v>44713</v>
      </c>
      <c r="C171" s="69">
        <v>170</v>
      </c>
      <c r="D171" s="154" t="str">
        <f t="shared" si="27"/>
        <v>00-PP</v>
      </c>
      <c r="E171" s="193" t="str">
        <f t="shared" si="28"/>
        <v>楽天証券</v>
      </c>
      <c r="F171" s="195"/>
      <c r="G171" s="1" t="s">
        <v>24</v>
      </c>
      <c r="H171" s="194" t="s">
        <v>25</v>
      </c>
      <c r="I171" s="194">
        <v>4</v>
      </c>
      <c r="J171" s="194">
        <v>30.14</v>
      </c>
      <c r="K171" s="194">
        <v>29.04</v>
      </c>
      <c r="L171" s="194" t="s">
        <v>864</v>
      </c>
      <c r="M171" s="194" t="s">
        <v>566</v>
      </c>
      <c r="N171" s="194" t="s">
        <v>865</v>
      </c>
      <c r="O171" s="10">
        <v>-3.6299999999999999E-2</v>
      </c>
      <c r="P171" s="194" t="s">
        <v>550</v>
      </c>
      <c r="Q171" s="195"/>
      <c r="R171" s="195"/>
      <c r="S171" s="195"/>
      <c r="T171" s="195"/>
      <c r="U171" s="195"/>
      <c r="V171" s="195"/>
      <c r="W171" s="195"/>
      <c r="X171" s="195"/>
      <c r="Y171" s="195"/>
      <c r="Z171" s="195"/>
      <c r="AA171" s="185" t="s">
        <v>563</v>
      </c>
      <c r="AB171" s="195"/>
      <c r="AC171" s="196" t="str">
        <f t="shared" si="26"/>
        <v>EPHE</v>
      </c>
      <c r="AD171" s="195" t="str">
        <f>VLOOKUP($AC171,デモテーブル[#All],2,FALSE)</f>
        <v>iシェアーズ MSCI フィリピン ETF</v>
      </c>
      <c r="AE171" s="197">
        <f t="shared" si="34"/>
        <v>4</v>
      </c>
      <c r="AF171" s="195">
        <f t="shared" si="34"/>
        <v>30.14</v>
      </c>
      <c r="AG171" s="195">
        <f t="shared" si="34"/>
        <v>29.04</v>
      </c>
      <c r="AH171" s="198">
        <f t="shared" si="35"/>
        <v>14852</v>
      </c>
      <c r="AI171" s="198">
        <f t="shared" si="35"/>
        <v>0</v>
      </c>
      <c r="AJ171" s="198">
        <f t="shared" si="35"/>
        <v>-560</v>
      </c>
      <c r="AK171" s="199">
        <f t="shared" si="33"/>
        <v>-3.6299999999999999E-2</v>
      </c>
      <c r="AL171" s="195" t="str">
        <f t="shared" si="33"/>
        <v>00-PP 楽天証券</v>
      </c>
      <c r="AM171" s="195"/>
      <c r="AN171" s="195"/>
      <c r="AO171" s="195"/>
      <c r="AP171" s="200"/>
      <c r="AQ171" s="195"/>
      <c r="AR171" s="200"/>
      <c r="AS171" s="195"/>
      <c r="AT171" s="167"/>
      <c r="AU171" s="167"/>
      <c r="AV171" s="136" t="str">
        <f>VLOOKUP($AC171,デモテーブル[#All],3,FALSE)</f>
        <v>1株式・投信等</v>
      </c>
      <c r="AW171" s="136" t="str">
        <f>VLOOKUP($AC171,デモテーブル[#All],4,FALSE)</f>
        <v>1株式</v>
      </c>
      <c r="AX171" s="136" t="str">
        <f>VLOOKUP($AC171,デモテーブル[#All],5,FALSE)</f>
        <v>新興国</v>
      </c>
      <c r="AY171" s="136" t="str">
        <f>VLOOKUP($AC171,デモテーブル[#All],6,FALSE)</f>
        <v>フィリピン</v>
      </c>
      <c r="AZ171" s="136" t="str">
        <f>VLOOKUP($AC171,デモテーブル[#All],7,FALSE)</f>
        <v>02 米ドル（円換算）</v>
      </c>
      <c r="BA171" s="136" t="str">
        <f>VLOOKUP($AC171,デモテーブル[#All],12,FALSE)</f>
        <v>リスク・有</v>
      </c>
      <c r="BB171" s="136" t="str">
        <f>VLOOKUP($AC171,デモテーブル[#All],13,FALSE)</f>
        <v>リスク・有</v>
      </c>
      <c r="BC171" s="207">
        <f>VLOOKUP($AC171,デモテーブル[#All],14,FALSE)</f>
        <v>1</v>
      </c>
      <c r="BD171" s="207">
        <f>VLOOKUP($AC171,デモテーブル[#All],15,FALSE)</f>
        <v>1</v>
      </c>
      <c r="BE171" s="136">
        <f t="shared" si="30"/>
        <v>14852</v>
      </c>
      <c r="BF171" s="136">
        <f t="shared" si="31"/>
        <v>14852</v>
      </c>
    </row>
    <row r="172" spans="2:58">
      <c r="B172" s="17">
        <v>44713</v>
      </c>
      <c r="C172" s="69">
        <v>171</v>
      </c>
      <c r="D172" s="154" t="str">
        <f t="shared" si="27"/>
        <v>00-PP</v>
      </c>
      <c r="E172" s="193" t="str">
        <f t="shared" si="28"/>
        <v>楽天証券</v>
      </c>
      <c r="F172" s="195"/>
      <c r="G172" s="1" t="s">
        <v>26</v>
      </c>
      <c r="H172" s="194" t="s">
        <v>27</v>
      </c>
      <c r="I172" s="194">
        <v>68</v>
      </c>
      <c r="J172" s="194">
        <v>16.579999999999998</v>
      </c>
      <c r="K172" s="194">
        <v>22.24</v>
      </c>
      <c r="L172" s="194" t="s">
        <v>866</v>
      </c>
      <c r="M172" s="194" t="s">
        <v>566</v>
      </c>
      <c r="N172" s="194" t="s">
        <v>867</v>
      </c>
      <c r="O172" s="10">
        <v>0.34139999999999998</v>
      </c>
      <c r="P172" s="194" t="s">
        <v>550</v>
      </c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85" t="s">
        <v>563</v>
      </c>
      <c r="AB172" s="195"/>
      <c r="AC172" s="196" t="str">
        <f t="shared" si="26"/>
        <v>DBA</v>
      </c>
      <c r="AD172" s="195" t="str">
        <f>VLOOKUP($AC172,デモテーブル[#All],2,FALSE)</f>
        <v>インベスコDBアグリカルチャー・ファンド</v>
      </c>
      <c r="AE172" s="197">
        <f t="shared" si="34"/>
        <v>68</v>
      </c>
      <c r="AF172" s="195">
        <f t="shared" si="34"/>
        <v>16.579999999999998</v>
      </c>
      <c r="AG172" s="195">
        <f t="shared" si="34"/>
        <v>22.24</v>
      </c>
      <c r="AH172" s="198">
        <f t="shared" si="35"/>
        <v>193365</v>
      </c>
      <c r="AI172" s="198">
        <f t="shared" si="35"/>
        <v>0</v>
      </c>
      <c r="AJ172" s="198">
        <f t="shared" si="35"/>
        <v>49211</v>
      </c>
      <c r="AK172" s="199">
        <f t="shared" si="33"/>
        <v>0.34139999999999998</v>
      </c>
      <c r="AL172" s="195" t="str">
        <f t="shared" si="33"/>
        <v>00-PP 楽天証券</v>
      </c>
      <c r="AM172" s="195"/>
      <c r="AN172" s="195"/>
      <c r="AO172" s="195"/>
      <c r="AP172" s="200"/>
      <c r="AQ172" s="195"/>
      <c r="AR172" s="200"/>
      <c r="AS172" s="195"/>
      <c r="AT172" s="167"/>
      <c r="AU172" s="167"/>
      <c r="AV172" s="136" t="str">
        <f>VLOOKUP($AC172,デモテーブル[#All],3,FALSE)</f>
        <v>3貴金属･ｺﾓ・仮通</v>
      </c>
      <c r="AW172" s="136" t="str">
        <f>VLOOKUP($AC172,デモテーブル[#All],4,FALSE)</f>
        <v>3ｺﾓﾃﾞｨﾃｲ</v>
      </c>
      <c r="AX172" s="136" t="str">
        <f>VLOOKUP($AC172,デモテーブル[#All],5,FALSE)</f>
        <v>コモ・その他</v>
      </c>
      <c r="AY172" s="136" t="str">
        <f>VLOOKUP($AC172,デモテーブル[#All],6,FALSE)</f>
        <v>コモ・農業</v>
      </c>
      <c r="AZ172" s="136" t="str">
        <f>VLOOKUP($AC172,デモテーブル[#All],7,FALSE)</f>
        <v>02 米ドル（円換算）</v>
      </c>
      <c r="BA172" s="136" t="str">
        <f>VLOOKUP($AC172,デモテーブル[#All],12,FALSE)</f>
        <v>リスク・有</v>
      </c>
      <c r="BB172" s="136" t="str">
        <f>VLOOKUP($AC172,デモテーブル[#All],13,FALSE)</f>
        <v>リスク・なし</v>
      </c>
      <c r="BC172" s="207">
        <f>VLOOKUP($AC172,デモテーブル[#All],14,FALSE)</f>
        <v>1</v>
      </c>
      <c r="BD172" s="207">
        <f>VLOOKUP($AC172,デモテーブル[#All],15,FALSE)</f>
        <v>0</v>
      </c>
      <c r="BE172" s="136">
        <f t="shared" si="30"/>
        <v>193365</v>
      </c>
      <c r="BF172" s="136">
        <f t="shared" si="31"/>
        <v>0</v>
      </c>
    </row>
    <row r="173" spans="2:58">
      <c r="B173" s="17">
        <v>44713</v>
      </c>
      <c r="C173" s="69">
        <v>172</v>
      </c>
      <c r="D173" s="154" t="str">
        <f t="shared" si="27"/>
        <v>00-PP</v>
      </c>
      <c r="E173" s="193" t="str">
        <f t="shared" si="28"/>
        <v>楽天証券</v>
      </c>
      <c r="F173" s="195"/>
      <c r="G173" s="1" t="s">
        <v>26</v>
      </c>
      <c r="H173" s="194" t="s">
        <v>27</v>
      </c>
      <c r="I173" s="194">
        <v>60</v>
      </c>
      <c r="J173" s="194">
        <v>16.36</v>
      </c>
      <c r="K173" s="194">
        <v>22.24</v>
      </c>
      <c r="L173" s="194" t="s">
        <v>868</v>
      </c>
      <c r="M173" s="194" t="s">
        <v>566</v>
      </c>
      <c r="N173" s="194" t="s">
        <v>869</v>
      </c>
      <c r="O173" s="10">
        <v>0.35909999999999997</v>
      </c>
      <c r="P173" s="194" t="s">
        <v>550</v>
      </c>
      <c r="Q173" s="195"/>
      <c r="R173" s="195"/>
      <c r="S173" s="195"/>
      <c r="T173" s="195"/>
      <c r="U173" s="195"/>
      <c r="V173" s="195"/>
      <c r="W173" s="195"/>
      <c r="X173" s="195"/>
      <c r="Y173" s="195"/>
      <c r="Z173" s="195"/>
      <c r="AA173" s="185" t="s">
        <v>563</v>
      </c>
      <c r="AB173" s="195"/>
      <c r="AC173" s="196" t="str">
        <f t="shared" si="26"/>
        <v>DBA</v>
      </c>
      <c r="AD173" s="195" t="str">
        <f>VLOOKUP($AC173,デモテーブル[#All],2,FALSE)</f>
        <v>インベスコDBアグリカルチャー・ファンド</v>
      </c>
      <c r="AE173" s="197">
        <f t="shared" si="34"/>
        <v>60</v>
      </c>
      <c r="AF173" s="195">
        <f t="shared" si="34"/>
        <v>16.36</v>
      </c>
      <c r="AG173" s="195">
        <f t="shared" si="34"/>
        <v>22.24</v>
      </c>
      <c r="AH173" s="198">
        <f t="shared" si="35"/>
        <v>170616</v>
      </c>
      <c r="AI173" s="198">
        <f t="shared" si="35"/>
        <v>0</v>
      </c>
      <c r="AJ173" s="198">
        <f t="shared" si="35"/>
        <v>45076</v>
      </c>
      <c r="AK173" s="199">
        <f t="shared" si="33"/>
        <v>0.35909999999999997</v>
      </c>
      <c r="AL173" s="195" t="str">
        <f t="shared" si="33"/>
        <v>00-PP 楽天証券</v>
      </c>
      <c r="AM173" s="195"/>
      <c r="AN173" s="195"/>
      <c r="AO173" s="195"/>
      <c r="AP173" s="200"/>
      <c r="AQ173" s="195"/>
      <c r="AR173" s="200"/>
      <c r="AS173" s="195"/>
      <c r="AT173" s="167"/>
      <c r="AU173" s="167"/>
      <c r="AV173" s="136" t="str">
        <f>VLOOKUP($AC173,デモテーブル[#All],3,FALSE)</f>
        <v>3貴金属･ｺﾓ・仮通</v>
      </c>
      <c r="AW173" s="136" t="str">
        <f>VLOOKUP($AC173,デモテーブル[#All],4,FALSE)</f>
        <v>3ｺﾓﾃﾞｨﾃｲ</v>
      </c>
      <c r="AX173" s="136" t="str">
        <f>VLOOKUP($AC173,デモテーブル[#All],5,FALSE)</f>
        <v>コモ・その他</v>
      </c>
      <c r="AY173" s="136" t="str">
        <f>VLOOKUP($AC173,デモテーブル[#All],6,FALSE)</f>
        <v>コモ・農業</v>
      </c>
      <c r="AZ173" s="136" t="str">
        <f>VLOOKUP($AC173,デモテーブル[#All],7,FALSE)</f>
        <v>02 米ドル（円換算）</v>
      </c>
      <c r="BA173" s="136" t="str">
        <f>VLOOKUP($AC173,デモテーブル[#All],12,FALSE)</f>
        <v>リスク・有</v>
      </c>
      <c r="BB173" s="136" t="str">
        <f>VLOOKUP($AC173,デモテーブル[#All],13,FALSE)</f>
        <v>リスク・なし</v>
      </c>
      <c r="BC173" s="207">
        <f>VLOOKUP($AC173,デモテーブル[#All],14,FALSE)</f>
        <v>1</v>
      </c>
      <c r="BD173" s="207">
        <f>VLOOKUP($AC173,デモテーブル[#All],15,FALSE)</f>
        <v>0</v>
      </c>
      <c r="BE173" s="136">
        <f t="shared" si="30"/>
        <v>170616</v>
      </c>
      <c r="BF173" s="136">
        <f t="shared" si="31"/>
        <v>0</v>
      </c>
    </row>
    <row r="174" spans="2:58">
      <c r="B174" s="17">
        <v>44713</v>
      </c>
      <c r="C174" s="69">
        <v>173</v>
      </c>
      <c r="D174" s="154" t="str">
        <f t="shared" si="27"/>
        <v>00-PP</v>
      </c>
      <c r="E174" s="193" t="str">
        <f t="shared" si="28"/>
        <v>楽天証券</v>
      </c>
      <c r="F174" s="195"/>
      <c r="G174" s="1" t="s">
        <v>28</v>
      </c>
      <c r="H174" s="194" t="s">
        <v>29</v>
      </c>
      <c r="I174" s="194">
        <v>20</v>
      </c>
      <c r="J174" s="194">
        <v>14.69</v>
      </c>
      <c r="K174" s="194">
        <v>27.96</v>
      </c>
      <c r="L174" s="194" t="s">
        <v>870</v>
      </c>
      <c r="M174" s="194" t="s">
        <v>566</v>
      </c>
      <c r="N174" s="194" t="s">
        <v>871</v>
      </c>
      <c r="O174" s="10">
        <v>0.90310000000000001</v>
      </c>
      <c r="P174" s="194" t="s">
        <v>550</v>
      </c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  <c r="AA174" s="185" t="s">
        <v>563</v>
      </c>
      <c r="AB174" s="195"/>
      <c r="AC174" s="196" t="str">
        <f t="shared" si="26"/>
        <v>DBC</v>
      </c>
      <c r="AD174" s="195" t="str">
        <f>VLOOKUP($AC174,デモテーブル[#All],2,FALSE)</f>
        <v>インベスコDB コモディティ・インデックス・トラッキング・ファンド</v>
      </c>
      <c r="AE174" s="197">
        <f t="shared" si="34"/>
        <v>20</v>
      </c>
      <c r="AF174" s="195">
        <f t="shared" si="34"/>
        <v>14.69</v>
      </c>
      <c r="AG174" s="195">
        <f t="shared" si="34"/>
        <v>27.96</v>
      </c>
      <c r="AH174" s="198">
        <f t="shared" si="35"/>
        <v>71499</v>
      </c>
      <c r="AI174" s="198">
        <f t="shared" si="35"/>
        <v>0</v>
      </c>
      <c r="AJ174" s="198">
        <f t="shared" si="35"/>
        <v>33929</v>
      </c>
      <c r="AK174" s="199">
        <f t="shared" si="33"/>
        <v>0.90310000000000001</v>
      </c>
      <c r="AL174" s="195" t="str">
        <f t="shared" si="33"/>
        <v>00-PP 楽天証券</v>
      </c>
      <c r="AM174" s="195"/>
      <c r="AN174" s="195"/>
      <c r="AO174" s="195"/>
      <c r="AP174" s="200"/>
      <c r="AQ174" s="195"/>
      <c r="AR174" s="200"/>
      <c r="AS174" s="195"/>
      <c r="AT174" s="167"/>
      <c r="AU174" s="167"/>
      <c r="AV174" s="136" t="str">
        <f>VLOOKUP($AC174,デモテーブル[#All],3,FALSE)</f>
        <v>3貴金属･ｺﾓ・仮通</v>
      </c>
      <c r="AW174" s="136" t="str">
        <f>VLOOKUP($AC174,デモテーブル[#All],4,FALSE)</f>
        <v>3ｺﾓﾃﾞｨﾃｲ</v>
      </c>
      <c r="AX174" s="136" t="str">
        <f>VLOOKUP($AC174,デモテーブル[#All],5,FALSE)</f>
        <v>コモ・その他</v>
      </c>
      <c r="AY174" s="136" t="str">
        <f>VLOOKUP($AC174,デモテーブル[#All],6,FALSE)</f>
        <v>コモ・全体</v>
      </c>
      <c r="AZ174" s="136" t="str">
        <f>VLOOKUP($AC174,デモテーブル[#All],7,FALSE)</f>
        <v>02 米ドル（円換算）</v>
      </c>
      <c r="BA174" s="136" t="str">
        <f>VLOOKUP($AC174,デモテーブル[#All],12,FALSE)</f>
        <v>リスク・有</v>
      </c>
      <c r="BB174" s="136" t="str">
        <f>VLOOKUP($AC174,デモテーブル[#All],13,FALSE)</f>
        <v>リスク・なし</v>
      </c>
      <c r="BC174" s="207">
        <f>VLOOKUP($AC174,デモテーブル[#All],14,FALSE)</f>
        <v>1</v>
      </c>
      <c r="BD174" s="207">
        <f>VLOOKUP($AC174,デモテーブル[#All],15,FALSE)</f>
        <v>0</v>
      </c>
      <c r="BE174" s="136">
        <f t="shared" si="30"/>
        <v>71499</v>
      </c>
      <c r="BF174" s="136">
        <f t="shared" si="31"/>
        <v>0</v>
      </c>
    </row>
    <row r="175" spans="2:58">
      <c r="B175" s="17">
        <v>44713</v>
      </c>
      <c r="C175" s="69">
        <v>174</v>
      </c>
      <c r="D175" s="154" t="str">
        <f t="shared" si="27"/>
        <v>00-PP</v>
      </c>
      <c r="E175" s="193" t="str">
        <f t="shared" si="28"/>
        <v>楽天証券</v>
      </c>
      <c r="F175" s="195"/>
      <c r="G175" s="1" t="s">
        <v>30</v>
      </c>
      <c r="H175" s="194" t="s">
        <v>872</v>
      </c>
      <c r="I175" s="194">
        <v>2</v>
      </c>
      <c r="J175" s="194">
        <v>35.49</v>
      </c>
      <c r="K175" s="194">
        <v>32.06</v>
      </c>
      <c r="L175" s="194" t="s">
        <v>873</v>
      </c>
      <c r="M175" s="194" t="s">
        <v>566</v>
      </c>
      <c r="N175" s="194" t="s">
        <v>874</v>
      </c>
      <c r="O175" s="10">
        <v>-9.6600000000000005E-2</v>
      </c>
      <c r="P175" s="194" t="s">
        <v>550</v>
      </c>
      <c r="Q175" s="195"/>
      <c r="R175" s="195"/>
      <c r="S175" s="195"/>
      <c r="T175" s="195"/>
      <c r="U175" s="195"/>
      <c r="V175" s="195"/>
      <c r="W175" s="195"/>
      <c r="X175" s="195"/>
      <c r="Y175" s="195"/>
      <c r="Z175" s="195"/>
      <c r="AA175" s="185" t="s">
        <v>563</v>
      </c>
      <c r="AB175" s="195"/>
      <c r="AC175" s="196" t="str">
        <f t="shared" si="26"/>
        <v>GDX</v>
      </c>
      <c r="AD175" s="195" t="str">
        <f>VLOOKUP($AC175,デモテーブル[#All],2,FALSE)</f>
        <v>ヴァンエック・ベクトル・金鉱株ETF</v>
      </c>
      <c r="AE175" s="197">
        <f t="shared" si="34"/>
        <v>2</v>
      </c>
      <c r="AF175" s="195">
        <f t="shared" si="34"/>
        <v>35.49</v>
      </c>
      <c r="AG175" s="195">
        <f t="shared" si="34"/>
        <v>32.06</v>
      </c>
      <c r="AH175" s="198">
        <f t="shared" si="35"/>
        <v>8198</v>
      </c>
      <c r="AI175" s="198">
        <f t="shared" si="35"/>
        <v>0</v>
      </c>
      <c r="AJ175" s="198">
        <f t="shared" si="35"/>
        <v>-876</v>
      </c>
      <c r="AK175" s="199">
        <f t="shared" si="33"/>
        <v>-9.6600000000000005E-2</v>
      </c>
      <c r="AL175" s="195" t="str">
        <f t="shared" si="33"/>
        <v>00-PP 楽天証券</v>
      </c>
      <c r="AM175" s="195"/>
      <c r="AN175" s="195"/>
      <c r="AO175" s="195"/>
      <c r="AP175" s="200"/>
      <c r="AQ175" s="195"/>
      <c r="AR175" s="200"/>
      <c r="AS175" s="195"/>
      <c r="AT175" s="167"/>
      <c r="AU175" s="167"/>
      <c r="AV175" s="136" t="str">
        <f>VLOOKUP($AC175,デモテーブル[#All],3,FALSE)</f>
        <v>3貴金属･ｺﾓ・仮通</v>
      </c>
      <c r="AW175" s="136" t="str">
        <f>VLOOKUP($AC175,デモテーブル[#All],4,FALSE)</f>
        <v>3貴金属</v>
      </c>
      <c r="AX175" s="136" t="str">
        <f>VLOOKUP($AC175,デモテーブル[#All],5,FALSE)</f>
        <v>金鉱株</v>
      </c>
      <c r="AY175" s="136" t="str">
        <f>VLOOKUP($AC175,デモテーブル[#All],6,FALSE)</f>
        <v>米国・金鉱株</v>
      </c>
      <c r="AZ175" s="136" t="str">
        <f>VLOOKUP($AC175,デモテーブル[#All],7,FALSE)</f>
        <v>02 米ドル（円換算）</v>
      </c>
      <c r="BA175" s="136" t="str">
        <f>VLOOKUP($AC175,デモテーブル[#All],12,FALSE)</f>
        <v>リスク・有</v>
      </c>
      <c r="BB175" s="136" t="str">
        <f>VLOOKUP($AC175,デモテーブル[#All],13,FALSE)</f>
        <v>リスク・なし</v>
      </c>
      <c r="BC175" s="207">
        <f>VLOOKUP($AC175,デモテーブル[#All],14,FALSE)</f>
        <v>1</v>
      </c>
      <c r="BD175" s="207">
        <f>VLOOKUP($AC175,デモテーブル[#All],15,FALSE)</f>
        <v>0</v>
      </c>
      <c r="BE175" s="136">
        <f t="shared" si="30"/>
        <v>8198</v>
      </c>
      <c r="BF175" s="136">
        <f t="shared" si="31"/>
        <v>0</v>
      </c>
    </row>
    <row r="176" spans="2:58">
      <c r="B176" s="17">
        <v>44713</v>
      </c>
      <c r="C176" s="69">
        <v>175</v>
      </c>
      <c r="D176" s="154" t="str">
        <f t="shared" si="27"/>
        <v>00-PP</v>
      </c>
      <c r="E176" s="193" t="str">
        <f t="shared" si="28"/>
        <v>楽天証券</v>
      </c>
      <c r="F176" s="195"/>
      <c r="G176" s="1" t="s">
        <v>30</v>
      </c>
      <c r="H176" s="194" t="s">
        <v>872</v>
      </c>
      <c r="I176" s="194">
        <v>5</v>
      </c>
      <c r="J176" s="194">
        <v>34.5</v>
      </c>
      <c r="K176" s="194">
        <v>32.06</v>
      </c>
      <c r="L176" s="194" t="s">
        <v>875</v>
      </c>
      <c r="M176" s="194" t="s">
        <v>566</v>
      </c>
      <c r="N176" s="194" t="s">
        <v>876</v>
      </c>
      <c r="O176" s="10">
        <v>-7.0699999999999999E-2</v>
      </c>
      <c r="P176" s="194" t="s">
        <v>550</v>
      </c>
      <c r="Q176" s="195"/>
      <c r="R176" s="195"/>
      <c r="S176" s="195"/>
      <c r="T176" s="195"/>
      <c r="U176" s="195"/>
      <c r="V176" s="195"/>
      <c r="W176" s="195"/>
      <c r="X176" s="195"/>
      <c r="Y176" s="195"/>
      <c r="Z176" s="195"/>
      <c r="AA176" s="185" t="s">
        <v>563</v>
      </c>
      <c r="AB176" s="195"/>
      <c r="AC176" s="196" t="str">
        <f t="shared" ref="AC176:AC239" si="36">TEXT(G176,"@")</f>
        <v>GDX</v>
      </c>
      <c r="AD176" s="195" t="str">
        <f>VLOOKUP($AC176,デモテーブル[#All],2,FALSE)</f>
        <v>ヴァンエック・ベクトル・金鉱株ETF</v>
      </c>
      <c r="AE176" s="197">
        <f t="shared" si="34"/>
        <v>5</v>
      </c>
      <c r="AF176" s="195">
        <f t="shared" si="34"/>
        <v>34.5</v>
      </c>
      <c r="AG176" s="195">
        <f t="shared" si="34"/>
        <v>32.06</v>
      </c>
      <c r="AH176" s="198">
        <f t="shared" si="35"/>
        <v>20495</v>
      </c>
      <c r="AI176" s="198">
        <f t="shared" si="35"/>
        <v>0</v>
      </c>
      <c r="AJ176" s="198">
        <f t="shared" si="35"/>
        <v>-1559</v>
      </c>
      <c r="AK176" s="199">
        <f t="shared" ref="AK176:AL207" si="37">O176</f>
        <v>-7.0699999999999999E-2</v>
      </c>
      <c r="AL176" s="195" t="str">
        <f t="shared" si="37"/>
        <v>00-PP 楽天証券</v>
      </c>
      <c r="AM176" s="195"/>
      <c r="AN176" s="195"/>
      <c r="AO176" s="195"/>
      <c r="AP176" s="200"/>
      <c r="AQ176" s="195"/>
      <c r="AR176" s="200"/>
      <c r="AS176" s="195"/>
      <c r="AT176" s="167"/>
      <c r="AU176" s="167"/>
      <c r="AV176" s="136" t="str">
        <f>VLOOKUP($AC176,デモテーブル[#All],3,FALSE)</f>
        <v>3貴金属･ｺﾓ・仮通</v>
      </c>
      <c r="AW176" s="136" t="str">
        <f>VLOOKUP($AC176,デモテーブル[#All],4,FALSE)</f>
        <v>3貴金属</v>
      </c>
      <c r="AX176" s="136" t="str">
        <f>VLOOKUP($AC176,デモテーブル[#All],5,FALSE)</f>
        <v>金鉱株</v>
      </c>
      <c r="AY176" s="136" t="str">
        <f>VLOOKUP($AC176,デモテーブル[#All],6,FALSE)</f>
        <v>米国・金鉱株</v>
      </c>
      <c r="AZ176" s="136" t="str">
        <f>VLOOKUP($AC176,デモテーブル[#All],7,FALSE)</f>
        <v>02 米ドル（円換算）</v>
      </c>
      <c r="BA176" s="136" t="str">
        <f>VLOOKUP($AC176,デモテーブル[#All],12,FALSE)</f>
        <v>リスク・有</v>
      </c>
      <c r="BB176" s="136" t="str">
        <f>VLOOKUP($AC176,デモテーブル[#All],13,FALSE)</f>
        <v>リスク・なし</v>
      </c>
      <c r="BC176" s="207">
        <f>VLOOKUP($AC176,デモテーブル[#All],14,FALSE)</f>
        <v>1</v>
      </c>
      <c r="BD176" s="207">
        <f>VLOOKUP($AC176,デモテーブル[#All],15,FALSE)</f>
        <v>0</v>
      </c>
      <c r="BE176" s="136">
        <f t="shared" si="30"/>
        <v>20495</v>
      </c>
      <c r="BF176" s="136">
        <f t="shared" si="31"/>
        <v>0</v>
      </c>
    </row>
    <row r="177" spans="2:58">
      <c r="B177" s="17">
        <v>44713</v>
      </c>
      <c r="C177" s="69">
        <v>176</v>
      </c>
      <c r="D177" s="154" t="str">
        <f t="shared" ref="D177:D240" si="38">LEFT(P177,5)</f>
        <v>00-PP</v>
      </c>
      <c r="E177" s="193" t="str">
        <f t="shared" ref="E177:E240" si="39">MID(P177,7,100)</f>
        <v>楽天証券</v>
      </c>
      <c r="F177" s="195"/>
      <c r="G177" s="1" t="s">
        <v>32</v>
      </c>
      <c r="H177" s="194" t="s">
        <v>877</v>
      </c>
      <c r="I177" s="194">
        <v>37</v>
      </c>
      <c r="J177" s="194">
        <v>21.01</v>
      </c>
      <c r="K177" s="194">
        <v>18.760000000000002</v>
      </c>
      <c r="L177" s="194" t="s">
        <v>878</v>
      </c>
      <c r="M177" s="194" t="s">
        <v>566</v>
      </c>
      <c r="N177" s="194" t="s">
        <v>879</v>
      </c>
      <c r="O177" s="10">
        <v>-0.1069</v>
      </c>
      <c r="P177" s="194" t="s">
        <v>550</v>
      </c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  <c r="AA177" s="185" t="s">
        <v>563</v>
      </c>
      <c r="AB177" s="195"/>
      <c r="AC177" s="196" t="str">
        <f t="shared" si="36"/>
        <v>AFK</v>
      </c>
      <c r="AD177" s="195" t="str">
        <f>VLOOKUP($AC177,デモテーブル[#All],2,FALSE)</f>
        <v>ヴァンエック・ベクトル・アフリカ・インデックスETF</v>
      </c>
      <c r="AE177" s="197">
        <f t="shared" si="34"/>
        <v>37</v>
      </c>
      <c r="AF177" s="195">
        <f t="shared" si="34"/>
        <v>21.01</v>
      </c>
      <c r="AG177" s="195">
        <f t="shared" si="34"/>
        <v>18.760000000000002</v>
      </c>
      <c r="AH177" s="198">
        <f t="shared" si="35"/>
        <v>88750</v>
      </c>
      <c r="AI177" s="198">
        <f t="shared" si="35"/>
        <v>0</v>
      </c>
      <c r="AJ177" s="198">
        <f t="shared" si="35"/>
        <v>-10626</v>
      </c>
      <c r="AK177" s="199">
        <f t="shared" si="37"/>
        <v>-0.1069</v>
      </c>
      <c r="AL177" s="195" t="str">
        <f t="shared" si="37"/>
        <v>00-PP 楽天証券</v>
      </c>
      <c r="AM177" s="195"/>
      <c r="AN177" s="195"/>
      <c r="AO177" s="195"/>
      <c r="AP177" s="200"/>
      <c r="AQ177" s="195"/>
      <c r="AR177" s="200"/>
      <c r="AS177" s="195"/>
      <c r="AT177" s="167"/>
      <c r="AU177" s="167"/>
      <c r="AV177" s="136" t="str">
        <f>VLOOKUP($AC177,デモテーブル[#All],3,FALSE)</f>
        <v>1株式・投信等</v>
      </c>
      <c r="AW177" s="136" t="str">
        <f>VLOOKUP($AC177,デモテーブル[#All],4,FALSE)</f>
        <v>1株式</v>
      </c>
      <c r="AX177" s="136" t="str">
        <f>VLOOKUP($AC177,デモテーブル[#All],5,FALSE)</f>
        <v>新興国</v>
      </c>
      <c r="AY177" s="136" t="str">
        <f>VLOOKUP($AC177,デモテーブル[#All],6,FALSE)</f>
        <v>アフリカ</v>
      </c>
      <c r="AZ177" s="136" t="str">
        <f>VLOOKUP($AC177,デモテーブル[#All],7,FALSE)</f>
        <v>02 米ドル（円換算）</v>
      </c>
      <c r="BA177" s="136" t="str">
        <f>VLOOKUP($AC177,デモテーブル[#All],12,FALSE)</f>
        <v>リスク・有</v>
      </c>
      <c r="BB177" s="136" t="str">
        <f>VLOOKUP($AC177,デモテーブル[#All],13,FALSE)</f>
        <v>リスク・有</v>
      </c>
      <c r="BC177" s="207">
        <f>VLOOKUP($AC177,デモテーブル[#All],14,FALSE)</f>
        <v>1</v>
      </c>
      <c r="BD177" s="207">
        <f>VLOOKUP($AC177,デモテーブル[#All],15,FALSE)</f>
        <v>1</v>
      </c>
      <c r="BE177" s="136">
        <f t="shared" si="30"/>
        <v>88750</v>
      </c>
      <c r="BF177" s="136">
        <f t="shared" si="31"/>
        <v>88750</v>
      </c>
    </row>
    <row r="178" spans="2:58">
      <c r="B178" s="17">
        <v>44713</v>
      </c>
      <c r="C178" s="69">
        <v>177</v>
      </c>
      <c r="D178" s="154" t="str">
        <f t="shared" si="38"/>
        <v>00-PP</v>
      </c>
      <c r="E178" s="193" t="str">
        <f t="shared" si="39"/>
        <v>楽天証券</v>
      </c>
      <c r="F178" s="195"/>
      <c r="G178" s="1" t="s">
        <v>34</v>
      </c>
      <c r="H178" s="194" t="s">
        <v>35</v>
      </c>
      <c r="I178" s="194">
        <v>12</v>
      </c>
      <c r="J178" s="194">
        <v>41.04</v>
      </c>
      <c r="K178" s="194">
        <v>38.64</v>
      </c>
      <c r="L178" s="194" t="s">
        <v>880</v>
      </c>
      <c r="M178" s="194" t="s">
        <v>566</v>
      </c>
      <c r="N178" s="194" t="s">
        <v>881</v>
      </c>
      <c r="O178" s="10">
        <v>-5.8400000000000001E-2</v>
      </c>
      <c r="P178" s="194" t="s">
        <v>550</v>
      </c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  <c r="AA178" s="185" t="s">
        <v>563</v>
      </c>
      <c r="AB178" s="195"/>
      <c r="AC178" s="196" t="str">
        <f t="shared" si="36"/>
        <v>DAL</v>
      </c>
      <c r="AD178" s="195" t="str">
        <f>VLOOKUP($AC178,デモテーブル[#All],2,FALSE)</f>
        <v>デルタ航空</v>
      </c>
      <c r="AE178" s="197">
        <f t="shared" si="34"/>
        <v>12</v>
      </c>
      <c r="AF178" s="195">
        <f t="shared" si="34"/>
        <v>41.04</v>
      </c>
      <c r="AG178" s="195">
        <f t="shared" si="34"/>
        <v>38.64</v>
      </c>
      <c r="AH178" s="198">
        <f t="shared" si="35"/>
        <v>59286</v>
      </c>
      <c r="AI178" s="198">
        <f t="shared" si="35"/>
        <v>0</v>
      </c>
      <c r="AJ178" s="198">
        <f t="shared" si="35"/>
        <v>-3677</v>
      </c>
      <c r="AK178" s="199">
        <f t="shared" si="37"/>
        <v>-5.8400000000000001E-2</v>
      </c>
      <c r="AL178" s="195" t="str">
        <f t="shared" si="37"/>
        <v>00-PP 楽天証券</v>
      </c>
      <c r="AM178" s="195"/>
      <c r="AN178" s="195"/>
      <c r="AO178" s="195"/>
      <c r="AP178" s="200"/>
      <c r="AQ178" s="195"/>
      <c r="AR178" s="200"/>
      <c r="AS178" s="195"/>
      <c r="AT178" s="167"/>
      <c r="AU178" s="167"/>
      <c r="AV178" s="136" t="str">
        <f>VLOOKUP($AC178,デモテーブル[#All],3,FALSE)</f>
        <v>1株式・投信等</v>
      </c>
      <c r="AW178" s="136" t="str">
        <f>VLOOKUP($AC178,デモテーブル[#All],4,FALSE)</f>
        <v>1株式</v>
      </c>
      <c r="AX178" s="136" t="str">
        <f>VLOOKUP($AC178,デモテーブル[#All],5,FALSE)</f>
        <v>観光</v>
      </c>
      <c r="AY178" s="136" t="str">
        <f>VLOOKUP($AC178,デモテーブル[#All],6,FALSE)</f>
        <v>航空・米国</v>
      </c>
      <c r="AZ178" s="136" t="str">
        <f>VLOOKUP($AC178,デモテーブル[#All],7,FALSE)</f>
        <v>02 米ドル（円換算）</v>
      </c>
      <c r="BA178" s="136" t="str">
        <f>VLOOKUP($AC178,デモテーブル[#All],12,FALSE)</f>
        <v>リスク・有</v>
      </c>
      <c r="BB178" s="136" t="str">
        <f>VLOOKUP($AC178,デモテーブル[#All],13,FALSE)</f>
        <v>リスク・有</v>
      </c>
      <c r="BC178" s="207">
        <f>VLOOKUP($AC178,デモテーブル[#All],14,FALSE)</f>
        <v>1</v>
      </c>
      <c r="BD178" s="207">
        <f>VLOOKUP($AC178,デモテーブル[#All],15,FALSE)</f>
        <v>1</v>
      </c>
      <c r="BE178" s="136">
        <f t="shared" si="30"/>
        <v>59286</v>
      </c>
      <c r="BF178" s="136">
        <f t="shared" si="31"/>
        <v>59286</v>
      </c>
    </row>
    <row r="179" spans="2:58">
      <c r="B179" s="17">
        <v>44713</v>
      </c>
      <c r="C179" s="69">
        <v>178</v>
      </c>
      <c r="D179" s="154" t="str">
        <f t="shared" si="38"/>
        <v>00-PP</v>
      </c>
      <c r="E179" s="193" t="str">
        <f t="shared" si="39"/>
        <v>楽天証券</v>
      </c>
      <c r="F179" s="195"/>
      <c r="G179" s="1" t="s">
        <v>36</v>
      </c>
      <c r="H179" s="194" t="s">
        <v>37</v>
      </c>
      <c r="I179" s="194">
        <v>25</v>
      </c>
      <c r="J179" s="194">
        <v>22.53</v>
      </c>
      <c r="K179" s="194">
        <v>15.3</v>
      </c>
      <c r="L179" s="194" t="s">
        <v>882</v>
      </c>
      <c r="M179" s="194" t="s">
        <v>566</v>
      </c>
      <c r="N179" s="194" t="s">
        <v>883</v>
      </c>
      <c r="O179" s="10">
        <v>-0.32090000000000002</v>
      </c>
      <c r="P179" s="194" t="s">
        <v>550</v>
      </c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  <c r="AA179" s="185" t="s">
        <v>563</v>
      </c>
      <c r="AB179" s="195"/>
      <c r="AC179" s="196" t="str">
        <f t="shared" si="36"/>
        <v>NCLH</v>
      </c>
      <c r="AD179" s="195" t="str">
        <f>VLOOKUP($AC179,デモテーブル[#All],2,FALSE)</f>
        <v>ノルウェージャン・クルーズ・ライン</v>
      </c>
      <c r="AE179" s="197">
        <f t="shared" si="34"/>
        <v>25</v>
      </c>
      <c r="AF179" s="195">
        <f t="shared" si="34"/>
        <v>22.53</v>
      </c>
      <c r="AG179" s="195">
        <f t="shared" si="34"/>
        <v>15.3</v>
      </c>
      <c r="AH179" s="198">
        <f t="shared" si="35"/>
        <v>48906</v>
      </c>
      <c r="AI179" s="198">
        <f t="shared" si="35"/>
        <v>0</v>
      </c>
      <c r="AJ179" s="198">
        <f t="shared" si="35"/>
        <v>-23113</v>
      </c>
      <c r="AK179" s="199">
        <f t="shared" si="37"/>
        <v>-0.32090000000000002</v>
      </c>
      <c r="AL179" s="195" t="str">
        <f t="shared" si="37"/>
        <v>00-PP 楽天証券</v>
      </c>
      <c r="AM179" s="195"/>
      <c r="AN179" s="195"/>
      <c r="AO179" s="195"/>
      <c r="AP179" s="200"/>
      <c r="AQ179" s="195"/>
      <c r="AR179" s="200"/>
      <c r="AS179" s="195"/>
      <c r="AT179" s="167"/>
      <c r="AU179" s="167"/>
      <c r="AV179" s="136" t="str">
        <f>VLOOKUP($AC179,デモテーブル[#All],3,FALSE)</f>
        <v>1株式・投信等</v>
      </c>
      <c r="AW179" s="136" t="str">
        <f>VLOOKUP($AC179,デモテーブル[#All],4,FALSE)</f>
        <v>1株式</v>
      </c>
      <c r="AX179" s="136" t="str">
        <f>VLOOKUP($AC179,デモテーブル[#All],5,FALSE)</f>
        <v>観光</v>
      </c>
      <c r="AY179" s="136" t="str">
        <f>VLOOKUP($AC179,デモテーブル[#All],6,FALSE)</f>
        <v>船・米国</v>
      </c>
      <c r="AZ179" s="136" t="str">
        <f>VLOOKUP($AC179,デモテーブル[#All],7,FALSE)</f>
        <v>02 米ドル（円換算）</v>
      </c>
      <c r="BA179" s="136" t="str">
        <f>VLOOKUP($AC179,デモテーブル[#All],12,FALSE)</f>
        <v>リスク・有</v>
      </c>
      <c r="BB179" s="136" t="str">
        <f>VLOOKUP($AC179,デモテーブル[#All],13,FALSE)</f>
        <v>リスク・有</v>
      </c>
      <c r="BC179" s="207">
        <f>VLOOKUP($AC179,デモテーブル[#All],14,FALSE)</f>
        <v>1</v>
      </c>
      <c r="BD179" s="207">
        <f>VLOOKUP($AC179,デモテーブル[#All],15,FALSE)</f>
        <v>1</v>
      </c>
      <c r="BE179" s="136">
        <f t="shared" si="30"/>
        <v>48906</v>
      </c>
      <c r="BF179" s="136">
        <f t="shared" si="31"/>
        <v>48906</v>
      </c>
    </row>
    <row r="180" spans="2:58">
      <c r="B180" s="17">
        <v>44713</v>
      </c>
      <c r="C180" s="69">
        <v>179</v>
      </c>
      <c r="D180" s="154" t="str">
        <f t="shared" si="38"/>
        <v>00-PP</v>
      </c>
      <c r="E180" s="193" t="str">
        <f t="shared" si="39"/>
        <v>楽天証券</v>
      </c>
      <c r="F180" s="195"/>
      <c r="G180" s="1" t="s">
        <v>38</v>
      </c>
      <c r="H180" s="194" t="s">
        <v>747</v>
      </c>
      <c r="I180" s="194">
        <v>28</v>
      </c>
      <c r="J180" s="194">
        <v>31.74</v>
      </c>
      <c r="K180" s="194">
        <v>33.36</v>
      </c>
      <c r="L180" s="194" t="s">
        <v>884</v>
      </c>
      <c r="M180" s="194" t="s">
        <v>566</v>
      </c>
      <c r="N180" s="194" t="s">
        <v>885</v>
      </c>
      <c r="O180" s="10">
        <v>5.0999999999999997E-2</v>
      </c>
      <c r="P180" s="194" t="s">
        <v>550</v>
      </c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  <c r="AA180" s="185" t="s">
        <v>563</v>
      </c>
      <c r="AB180" s="195"/>
      <c r="AC180" s="196" t="str">
        <f t="shared" si="36"/>
        <v>EPI</v>
      </c>
      <c r="AD180" s="195" t="str">
        <f>VLOOKUP($AC180,デモテーブル[#All],2,FALSE)</f>
        <v>ウィズダムツリー  インド株収益ファンド</v>
      </c>
      <c r="AE180" s="197">
        <f t="shared" ref="AD180:AG199" si="40">I180</f>
        <v>28</v>
      </c>
      <c r="AF180" s="195">
        <f t="shared" si="40"/>
        <v>31.74</v>
      </c>
      <c r="AG180" s="195">
        <f t="shared" si="40"/>
        <v>33.36</v>
      </c>
      <c r="AH180" s="198">
        <f t="shared" si="35"/>
        <v>119431</v>
      </c>
      <c r="AI180" s="198">
        <f t="shared" si="35"/>
        <v>0</v>
      </c>
      <c r="AJ180" s="198">
        <f t="shared" si="35"/>
        <v>5792</v>
      </c>
      <c r="AK180" s="199">
        <f t="shared" si="37"/>
        <v>5.0999999999999997E-2</v>
      </c>
      <c r="AL180" s="195" t="str">
        <f t="shared" si="37"/>
        <v>00-PP 楽天証券</v>
      </c>
      <c r="AM180" s="195"/>
      <c r="AN180" s="195"/>
      <c r="AO180" s="195"/>
      <c r="AP180" s="200"/>
      <c r="AQ180" s="195"/>
      <c r="AR180" s="200"/>
      <c r="AS180" s="195"/>
      <c r="AT180" s="167"/>
      <c r="AU180" s="167"/>
      <c r="AV180" s="136" t="str">
        <f>VLOOKUP($AC180,デモテーブル[#All],3,FALSE)</f>
        <v>1株式・投信等</v>
      </c>
      <c r="AW180" s="136" t="str">
        <f>VLOOKUP($AC180,デモテーブル[#All],4,FALSE)</f>
        <v>1株式</v>
      </c>
      <c r="AX180" s="136" t="str">
        <f>VLOOKUP($AC180,デモテーブル[#All],5,FALSE)</f>
        <v>新興国</v>
      </c>
      <c r="AY180" s="136" t="str">
        <f>VLOOKUP($AC180,デモテーブル[#All],6,FALSE)</f>
        <v>インド</v>
      </c>
      <c r="AZ180" s="136" t="str">
        <f>VLOOKUP($AC180,デモテーブル[#All],7,FALSE)</f>
        <v>02 米ドル（円換算）</v>
      </c>
      <c r="BA180" s="136" t="str">
        <f>VLOOKUP($AC180,デモテーブル[#All],12,FALSE)</f>
        <v>リスク・有</v>
      </c>
      <c r="BB180" s="136" t="str">
        <f>VLOOKUP($AC180,デモテーブル[#All],13,FALSE)</f>
        <v>リスク・有</v>
      </c>
      <c r="BC180" s="207">
        <f>VLOOKUP($AC180,デモテーブル[#All],14,FALSE)</f>
        <v>1</v>
      </c>
      <c r="BD180" s="207">
        <f>VLOOKUP($AC180,デモテーブル[#All],15,FALSE)</f>
        <v>1</v>
      </c>
      <c r="BE180" s="136">
        <f t="shared" si="30"/>
        <v>119431</v>
      </c>
      <c r="BF180" s="136">
        <f t="shared" si="31"/>
        <v>119431</v>
      </c>
    </row>
    <row r="181" spans="2:58">
      <c r="B181" s="17">
        <v>44713</v>
      </c>
      <c r="C181" s="69">
        <v>180</v>
      </c>
      <c r="D181" s="154" t="str">
        <f t="shared" si="38"/>
        <v>00-PP</v>
      </c>
      <c r="E181" s="193" t="str">
        <f t="shared" si="39"/>
        <v>楽天証券</v>
      </c>
      <c r="F181" s="195"/>
      <c r="G181" s="1" t="s">
        <v>40</v>
      </c>
      <c r="H181" s="194" t="s">
        <v>41</v>
      </c>
      <c r="I181" s="194">
        <v>14</v>
      </c>
      <c r="J181" s="194">
        <v>119.94</v>
      </c>
      <c r="K181" s="194">
        <v>145.80000000000001</v>
      </c>
      <c r="L181" s="194" t="s">
        <v>886</v>
      </c>
      <c r="M181" s="194" t="s">
        <v>566</v>
      </c>
      <c r="N181" s="194" t="s">
        <v>887</v>
      </c>
      <c r="O181" s="10">
        <v>0.21560000000000001</v>
      </c>
      <c r="P181" s="194" t="s">
        <v>550</v>
      </c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  <c r="AA181" s="185" t="s">
        <v>563</v>
      </c>
      <c r="AB181" s="195"/>
      <c r="AC181" s="196" t="str">
        <f t="shared" si="36"/>
        <v>VIG</v>
      </c>
      <c r="AD181" s="195" t="str">
        <f>VLOOKUP($AC181,デモテーブル[#All],2,FALSE)</f>
        <v>バンガード・米国増配株式ETF</v>
      </c>
      <c r="AE181" s="197">
        <f t="shared" si="40"/>
        <v>14</v>
      </c>
      <c r="AF181" s="195">
        <f t="shared" si="40"/>
        <v>119.94</v>
      </c>
      <c r="AG181" s="195">
        <f t="shared" si="40"/>
        <v>145.80000000000001</v>
      </c>
      <c r="AH181" s="198">
        <f t="shared" si="35"/>
        <v>260987</v>
      </c>
      <c r="AI181" s="198">
        <f t="shared" si="35"/>
        <v>0</v>
      </c>
      <c r="AJ181" s="198">
        <f t="shared" si="35"/>
        <v>46293</v>
      </c>
      <c r="AK181" s="199">
        <f t="shared" si="37"/>
        <v>0.21560000000000001</v>
      </c>
      <c r="AL181" s="195" t="str">
        <f t="shared" si="37"/>
        <v>00-PP 楽天証券</v>
      </c>
      <c r="AM181" s="195"/>
      <c r="AN181" s="195"/>
      <c r="AO181" s="195"/>
      <c r="AP181" s="200"/>
      <c r="AQ181" s="195"/>
      <c r="AR181" s="200"/>
      <c r="AS181" s="195"/>
      <c r="AT181" s="167"/>
      <c r="AU181" s="167"/>
      <c r="AV181" s="136" t="str">
        <f>VLOOKUP($AC181,デモテーブル[#All],3,FALSE)</f>
        <v>1株式・投信等</v>
      </c>
      <c r="AW181" s="136" t="str">
        <f>VLOOKUP($AC181,デモテーブル[#All],4,FALSE)</f>
        <v>1株式</v>
      </c>
      <c r="AX181" s="136" t="str">
        <f>VLOOKUP($AC181,デモテーブル[#All],5,FALSE)</f>
        <v>高配当ETF</v>
      </c>
      <c r="AY181" s="136" t="str">
        <f>VLOOKUP($AC181,デモテーブル[#All],6,FALSE)</f>
        <v>高配当ETF</v>
      </c>
      <c r="AZ181" s="136" t="str">
        <f>VLOOKUP($AC181,デモテーブル[#All],7,FALSE)</f>
        <v>02 米ドル（円換算）</v>
      </c>
      <c r="BA181" s="136" t="str">
        <f>VLOOKUP($AC181,デモテーブル[#All],12,FALSE)</f>
        <v>リスク・有</v>
      </c>
      <c r="BB181" s="136" t="str">
        <f>VLOOKUP($AC181,デモテーブル[#All],13,FALSE)</f>
        <v>リスク・有</v>
      </c>
      <c r="BC181" s="207">
        <f>VLOOKUP($AC181,デモテーブル[#All],14,FALSE)</f>
        <v>1</v>
      </c>
      <c r="BD181" s="207">
        <f>VLOOKUP($AC181,デモテーブル[#All],15,FALSE)</f>
        <v>1</v>
      </c>
      <c r="BE181" s="136">
        <f t="shared" si="30"/>
        <v>260987</v>
      </c>
      <c r="BF181" s="136">
        <f t="shared" si="31"/>
        <v>260987</v>
      </c>
    </row>
    <row r="182" spans="2:58">
      <c r="B182" s="17">
        <v>44713</v>
      </c>
      <c r="C182" s="69">
        <v>181</v>
      </c>
      <c r="D182" s="154" t="str">
        <f t="shared" si="38"/>
        <v>00-PP</v>
      </c>
      <c r="E182" s="193" t="str">
        <f t="shared" si="39"/>
        <v>楽天証券</v>
      </c>
      <c r="F182" s="195"/>
      <c r="G182" s="1" t="s">
        <v>42</v>
      </c>
      <c r="H182" s="194" t="s">
        <v>43</v>
      </c>
      <c r="I182" s="194">
        <v>27</v>
      </c>
      <c r="J182" s="194">
        <v>17.5</v>
      </c>
      <c r="K182" s="194">
        <v>16.260000000000002</v>
      </c>
      <c r="L182" s="194" t="s">
        <v>888</v>
      </c>
      <c r="M182" s="194" t="s">
        <v>566</v>
      </c>
      <c r="N182" s="194" t="s">
        <v>889</v>
      </c>
      <c r="O182" s="10">
        <v>-7.0800000000000002E-2</v>
      </c>
      <c r="P182" s="194" t="s">
        <v>550</v>
      </c>
      <c r="Q182" s="195"/>
      <c r="R182" s="195"/>
      <c r="S182" s="195"/>
      <c r="T182" s="195"/>
      <c r="U182" s="195"/>
      <c r="V182" s="195"/>
      <c r="W182" s="195"/>
      <c r="X182" s="195"/>
      <c r="Y182" s="195"/>
      <c r="Z182" s="195"/>
      <c r="AA182" s="185" t="s">
        <v>563</v>
      </c>
      <c r="AB182" s="195"/>
      <c r="AC182" s="196" t="str">
        <f t="shared" si="36"/>
        <v>AAL</v>
      </c>
      <c r="AD182" s="195" t="str">
        <f>VLOOKUP($AC182,デモテーブル[#All],2,FALSE)</f>
        <v>アメリカン・エアーラインズ・グループ</v>
      </c>
      <c r="AE182" s="197">
        <f t="shared" si="40"/>
        <v>27</v>
      </c>
      <c r="AF182" s="195">
        <f t="shared" si="40"/>
        <v>17.5</v>
      </c>
      <c r="AG182" s="195">
        <f t="shared" si="40"/>
        <v>16.260000000000002</v>
      </c>
      <c r="AH182" s="198">
        <f t="shared" si="35"/>
        <v>56133</v>
      </c>
      <c r="AI182" s="198">
        <f t="shared" si="35"/>
        <v>0</v>
      </c>
      <c r="AJ182" s="198">
        <f t="shared" si="35"/>
        <v>-4278</v>
      </c>
      <c r="AK182" s="199">
        <f t="shared" si="37"/>
        <v>-7.0800000000000002E-2</v>
      </c>
      <c r="AL182" s="195" t="str">
        <f t="shared" si="37"/>
        <v>00-PP 楽天証券</v>
      </c>
      <c r="AM182" s="195"/>
      <c r="AN182" s="195"/>
      <c r="AO182" s="195"/>
      <c r="AP182" s="200"/>
      <c r="AQ182" s="195"/>
      <c r="AR182" s="200"/>
      <c r="AS182" s="195"/>
      <c r="AT182" s="167"/>
      <c r="AU182" s="167"/>
      <c r="AV182" s="136" t="str">
        <f>VLOOKUP($AC182,デモテーブル[#All],3,FALSE)</f>
        <v>1株式・投信等</v>
      </c>
      <c r="AW182" s="136" t="str">
        <f>VLOOKUP($AC182,デモテーブル[#All],4,FALSE)</f>
        <v>1株式</v>
      </c>
      <c r="AX182" s="136" t="str">
        <f>VLOOKUP($AC182,デモテーブル[#All],5,FALSE)</f>
        <v>観光</v>
      </c>
      <c r="AY182" s="136" t="str">
        <f>VLOOKUP($AC182,デモテーブル[#All],6,FALSE)</f>
        <v>航空・米国</v>
      </c>
      <c r="AZ182" s="136" t="str">
        <f>VLOOKUP($AC182,デモテーブル[#All],7,FALSE)</f>
        <v>02 米ドル（円換算）</v>
      </c>
      <c r="BA182" s="136" t="str">
        <f>VLOOKUP($AC182,デモテーブル[#All],12,FALSE)</f>
        <v>リスク・有</v>
      </c>
      <c r="BB182" s="136" t="str">
        <f>VLOOKUP($AC182,デモテーブル[#All],13,FALSE)</f>
        <v>リスク・有</v>
      </c>
      <c r="BC182" s="207">
        <f>VLOOKUP($AC182,デモテーブル[#All],14,FALSE)</f>
        <v>1</v>
      </c>
      <c r="BD182" s="207">
        <f>VLOOKUP($AC182,デモテーブル[#All],15,FALSE)</f>
        <v>1</v>
      </c>
      <c r="BE182" s="136">
        <f t="shared" si="30"/>
        <v>56133</v>
      </c>
      <c r="BF182" s="136">
        <f t="shared" si="31"/>
        <v>56133</v>
      </c>
    </row>
    <row r="183" spans="2:58">
      <c r="B183" s="17">
        <v>44713</v>
      </c>
      <c r="C183" s="69">
        <v>182</v>
      </c>
      <c r="D183" s="154" t="str">
        <f t="shared" si="38"/>
        <v>00-PP</v>
      </c>
      <c r="E183" s="193" t="str">
        <f t="shared" si="39"/>
        <v>楽天証券</v>
      </c>
      <c r="F183" s="195"/>
      <c r="G183" s="1" t="s">
        <v>42</v>
      </c>
      <c r="H183" s="194" t="s">
        <v>43</v>
      </c>
      <c r="I183" s="194">
        <v>25</v>
      </c>
      <c r="J183" s="194">
        <v>19.170000000000002</v>
      </c>
      <c r="K183" s="194">
        <v>16.260000000000002</v>
      </c>
      <c r="L183" s="194" t="s">
        <v>890</v>
      </c>
      <c r="M183" s="194" t="s">
        <v>566</v>
      </c>
      <c r="N183" s="194" t="s">
        <v>891</v>
      </c>
      <c r="O183" s="10">
        <v>-0.15179999999999999</v>
      </c>
      <c r="P183" s="194" t="s">
        <v>550</v>
      </c>
      <c r="Q183" s="195"/>
      <c r="R183" s="195"/>
      <c r="S183" s="195"/>
      <c r="T183" s="195"/>
      <c r="U183" s="195"/>
      <c r="V183" s="195"/>
      <c r="W183" s="195"/>
      <c r="X183" s="195"/>
      <c r="Y183" s="195"/>
      <c r="Z183" s="195"/>
      <c r="AA183" s="185" t="s">
        <v>563</v>
      </c>
      <c r="AB183" s="195"/>
      <c r="AC183" s="196" t="str">
        <f t="shared" si="36"/>
        <v>AAL</v>
      </c>
      <c r="AD183" s="195" t="str">
        <f>VLOOKUP($AC183,デモテーブル[#All],2,FALSE)</f>
        <v>アメリカン・エアーラインズ・グループ</v>
      </c>
      <c r="AE183" s="197">
        <f t="shared" si="40"/>
        <v>25</v>
      </c>
      <c r="AF183" s="195">
        <f t="shared" si="40"/>
        <v>19.170000000000002</v>
      </c>
      <c r="AG183" s="195">
        <f t="shared" si="40"/>
        <v>16.260000000000002</v>
      </c>
      <c r="AH183" s="198">
        <f t="shared" si="35"/>
        <v>51975</v>
      </c>
      <c r="AI183" s="198">
        <f t="shared" si="35"/>
        <v>0</v>
      </c>
      <c r="AJ183" s="198">
        <f t="shared" si="35"/>
        <v>-9299</v>
      </c>
      <c r="AK183" s="199">
        <f t="shared" si="37"/>
        <v>-0.15179999999999999</v>
      </c>
      <c r="AL183" s="195" t="str">
        <f t="shared" si="37"/>
        <v>00-PP 楽天証券</v>
      </c>
      <c r="AM183" s="195"/>
      <c r="AN183" s="195"/>
      <c r="AO183" s="195"/>
      <c r="AP183" s="200"/>
      <c r="AQ183" s="195"/>
      <c r="AR183" s="200"/>
      <c r="AS183" s="195"/>
      <c r="AT183" s="167"/>
      <c r="AU183" s="167"/>
      <c r="AV183" s="136" t="str">
        <f>VLOOKUP($AC183,デモテーブル[#All],3,FALSE)</f>
        <v>1株式・投信等</v>
      </c>
      <c r="AW183" s="136" t="str">
        <f>VLOOKUP($AC183,デモテーブル[#All],4,FALSE)</f>
        <v>1株式</v>
      </c>
      <c r="AX183" s="136" t="str">
        <f>VLOOKUP($AC183,デモテーブル[#All],5,FALSE)</f>
        <v>観光</v>
      </c>
      <c r="AY183" s="136" t="str">
        <f>VLOOKUP($AC183,デモテーブル[#All],6,FALSE)</f>
        <v>航空・米国</v>
      </c>
      <c r="AZ183" s="136" t="str">
        <f>VLOOKUP($AC183,デモテーブル[#All],7,FALSE)</f>
        <v>02 米ドル（円換算）</v>
      </c>
      <c r="BA183" s="136" t="str">
        <f>VLOOKUP($AC183,デモテーブル[#All],12,FALSE)</f>
        <v>リスク・有</v>
      </c>
      <c r="BB183" s="136" t="str">
        <f>VLOOKUP($AC183,デモテーブル[#All],13,FALSE)</f>
        <v>リスク・有</v>
      </c>
      <c r="BC183" s="207">
        <f>VLOOKUP($AC183,デモテーブル[#All],14,FALSE)</f>
        <v>1</v>
      </c>
      <c r="BD183" s="207">
        <f>VLOOKUP($AC183,デモテーブル[#All],15,FALSE)</f>
        <v>1</v>
      </c>
      <c r="BE183" s="136">
        <f t="shared" si="30"/>
        <v>51975</v>
      </c>
      <c r="BF183" s="136">
        <f t="shared" si="31"/>
        <v>51975</v>
      </c>
    </row>
    <row r="184" spans="2:58">
      <c r="B184" s="17">
        <v>44713</v>
      </c>
      <c r="C184" s="69">
        <v>183</v>
      </c>
      <c r="D184" s="154" t="str">
        <f t="shared" si="38"/>
        <v>00-PP</v>
      </c>
      <c r="E184" s="193" t="str">
        <f t="shared" si="39"/>
        <v>楽天証券</v>
      </c>
      <c r="F184" s="195"/>
      <c r="G184" s="1" t="s">
        <v>44</v>
      </c>
      <c r="H184" s="194" t="s">
        <v>45</v>
      </c>
      <c r="I184" s="194">
        <v>20</v>
      </c>
      <c r="J184" s="194">
        <v>23.75</v>
      </c>
      <c r="K184" s="194">
        <v>32.92</v>
      </c>
      <c r="L184" s="194" t="s">
        <v>892</v>
      </c>
      <c r="M184" s="194" t="s">
        <v>566</v>
      </c>
      <c r="N184" s="194" t="s">
        <v>893</v>
      </c>
      <c r="O184" s="10">
        <v>0.38629999999999998</v>
      </c>
      <c r="P184" s="194" t="s">
        <v>550</v>
      </c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  <c r="AA184" s="185" t="s">
        <v>563</v>
      </c>
      <c r="AB184" s="195"/>
      <c r="AC184" s="196" t="str">
        <f t="shared" si="36"/>
        <v>XLF</v>
      </c>
      <c r="AD184" s="195" t="str">
        <f>VLOOKUP($AC184,デモテーブル[#All],2,FALSE)</f>
        <v>金融セレクト・セクター SPDR ファンド</v>
      </c>
      <c r="AE184" s="197">
        <f t="shared" si="40"/>
        <v>20</v>
      </c>
      <c r="AF184" s="195">
        <f t="shared" si="40"/>
        <v>23.75</v>
      </c>
      <c r="AG184" s="195">
        <f t="shared" si="40"/>
        <v>32.92</v>
      </c>
      <c r="AH184" s="198">
        <f t="shared" si="35"/>
        <v>84183</v>
      </c>
      <c r="AI184" s="198">
        <f t="shared" si="35"/>
        <v>0</v>
      </c>
      <c r="AJ184" s="198">
        <f t="shared" si="35"/>
        <v>23458</v>
      </c>
      <c r="AK184" s="199">
        <f t="shared" si="37"/>
        <v>0.38629999999999998</v>
      </c>
      <c r="AL184" s="195" t="str">
        <f t="shared" si="37"/>
        <v>00-PP 楽天証券</v>
      </c>
      <c r="AM184" s="195"/>
      <c r="AN184" s="195"/>
      <c r="AO184" s="195"/>
      <c r="AP184" s="200"/>
      <c r="AQ184" s="195"/>
      <c r="AR184" s="200"/>
      <c r="AS184" s="195"/>
      <c r="AT184" s="167"/>
      <c r="AU184" s="167"/>
      <c r="AV184" s="136" t="str">
        <f>VLOOKUP($AC184,デモテーブル[#All],3,FALSE)</f>
        <v>1株式・投信等</v>
      </c>
      <c r="AW184" s="136" t="str">
        <f>VLOOKUP($AC184,デモテーブル[#All],4,FALSE)</f>
        <v>1株式</v>
      </c>
      <c r="AX184" s="136" t="str">
        <f>VLOOKUP($AC184,デモテーブル[#All],5,FALSE)</f>
        <v>金融</v>
      </c>
      <c r="AY184" s="136" t="str">
        <f>VLOOKUP($AC184,デモテーブル[#All],6,FALSE)</f>
        <v>銀行業</v>
      </c>
      <c r="AZ184" s="136" t="str">
        <f>VLOOKUP($AC184,デモテーブル[#All],7,FALSE)</f>
        <v>02 米ドル（円換算）</v>
      </c>
      <c r="BA184" s="136" t="str">
        <f>VLOOKUP($AC184,デモテーブル[#All],12,FALSE)</f>
        <v>リスク・有</v>
      </c>
      <c r="BB184" s="136" t="str">
        <f>VLOOKUP($AC184,デモテーブル[#All],13,FALSE)</f>
        <v>リスク・有</v>
      </c>
      <c r="BC184" s="207">
        <f>VLOOKUP($AC184,デモテーブル[#All],14,FALSE)</f>
        <v>1</v>
      </c>
      <c r="BD184" s="207">
        <f>VLOOKUP($AC184,デモテーブル[#All],15,FALSE)</f>
        <v>1</v>
      </c>
      <c r="BE184" s="136">
        <f t="shared" si="30"/>
        <v>84183</v>
      </c>
      <c r="BF184" s="136">
        <f t="shared" si="31"/>
        <v>84183</v>
      </c>
    </row>
    <row r="185" spans="2:58">
      <c r="B185" s="17">
        <v>44713</v>
      </c>
      <c r="C185" s="69">
        <v>184</v>
      </c>
      <c r="D185" s="154" t="str">
        <f t="shared" si="38"/>
        <v>00-PP</v>
      </c>
      <c r="E185" s="193" t="str">
        <f t="shared" si="39"/>
        <v>楽天証券</v>
      </c>
      <c r="F185" s="195"/>
      <c r="G185" s="1" t="s">
        <v>142</v>
      </c>
      <c r="H185" s="194" t="s">
        <v>143</v>
      </c>
      <c r="I185" s="194">
        <v>3</v>
      </c>
      <c r="J185" s="194">
        <v>104.1</v>
      </c>
      <c r="K185" s="194">
        <v>89.74</v>
      </c>
      <c r="L185" s="194" t="s">
        <v>894</v>
      </c>
      <c r="M185" s="194" t="s">
        <v>566</v>
      </c>
      <c r="N185" s="194" t="s">
        <v>895</v>
      </c>
      <c r="O185" s="10">
        <v>-0.13789999999999999</v>
      </c>
      <c r="P185" s="194" t="s">
        <v>550</v>
      </c>
      <c r="Q185" s="195"/>
      <c r="R185" s="195"/>
      <c r="S185" s="195"/>
      <c r="T185" s="195"/>
      <c r="U185" s="195"/>
      <c r="V185" s="195"/>
      <c r="W185" s="195"/>
      <c r="X185" s="195"/>
      <c r="Y185" s="195"/>
      <c r="Z185" s="195"/>
      <c r="AA185" s="185" t="s">
        <v>563</v>
      </c>
      <c r="AB185" s="195"/>
      <c r="AC185" s="196" t="str">
        <f t="shared" si="36"/>
        <v>XLI</v>
      </c>
      <c r="AD185" s="195" t="str">
        <f>VLOOKUP($AC185,デモテーブル[#All],2,FALSE)</f>
        <v>資本財セレクト・セクター SPDR ファンド</v>
      </c>
      <c r="AE185" s="197">
        <f t="shared" si="40"/>
        <v>3</v>
      </c>
      <c r="AF185" s="195">
        <f t="shared" si="40"/>
        <v>104.1</v>
      </c>
      <c r="AG185" s="195">
        <f t="shared" si="40"/>
        <v>89.74</v>
      </c>
      <c r="AH185" s="198">
        <f t="shared" si="35"/>
        <v>34422</v>
      </c>
      <c r="AI185" s="198">
        <f t="shared" si="35"/>
        <v>0</v>
      </c>
      <c r="AJ185" s="198">
        <f t="shared" si="35"/>
        <v>-5507</v>
      </c>
      <c r="AK185" s="199">
        <f t="shared" si="37"/>
        <v>-0.13789999999999999</v>
      </c>
      <c r="AL185" s="195" t="str">
        <f t="shared" si="37"/>
        <v>00-PP 楽天証券</v>
      </c>
      <c r="AM185" s="195"/>
      <c r="AN185" s="195"/>
      <c r="AO185" s="195"/>
      <c r="AP185" s="200"/>
      <c r="AQ185" s="195"/>
      <c r="AR185" s="200"/>
      <c r="AS185" s="195"/>
      <c r="AT185" s="167"/>
      <c r="AU185" s="167"/>
      <c r="AV185" s="136" t="str">
        <f>VLOOKUP($AC185,デモテーブル[#All],3,FALSE)</f>
        <v>1株式・投信等</v>
      </c>
      <c r="AW185" s="136" t="str">
        <f>VLOOKUP($AC185,デモテーブル[#All],4,FALSE)</f>
        <v>1株式</v>
      </c>
      <c r="AX185" s="136" t="str">
        <f>VLOOKUP($AC185,デモテーブル[#All],5,FALSE)</f>
        <v>資本財</v>
      </c>
      <c r="AY185" s="136" t="str">
        <f>VLOOKUP($AC185,デモテーブル[#All],6,FALSE)</f>
        <v>資本財</v>
      </c>
      <c r="AZ185" s="136" t="str">
        <f>VLOOKUP($AC185,デモテーブル[#All],7,FALSE)</f>
        <v>02 米ドル（円換算）</v>
      </c>
      <c r="BA185" s="136" t="str">
        <f>VLOOKUP($AC185,デモテーブル[#All],12,FALSE)</f>
        <v>リスク・有</v>
      </c>
      <c r="BB185" s="136" t="str">
        <f>VLOOKUP($AC185,デモテーブル[#All],13,FALSE)</f>
        <v>リスク・有</v>
      </c>
      <c r="BC185" s="207">
        <f>VLOOKUP($AC185,デモテーブル[#All],14,FALSE)</f>
        <v>1</v>
      </c>
      <c r="BD185" s="207">
        <f>VLOOKUP($AC185,デモテーブル[#All],15,FALSE)</f>
        <v>1</v>
      </c>
      <c r="BE185" s="136">
        <f t="shared" si="30"/>
        <v>34422</v>
      </c>
      <c r="BF185" s="136">
        <f t="shared" si="31"/>
        <v>34422</v>
      </c>
    </row>
    <row r="186" spans="2:58">
      <c r="B186" s="17">
        <v>44713</v>
      </c>
      <c r="C186" s="69">
        <v>185</v>
      </c>
      <c r="D186" s="154" t="str">
        <f t="shared" si="38"/>
        <v>00-PP</v>
      </c>
      <c r="E186" s="193" t="str">
        <f t="shared" si="39"/>
        <v>楽天証券</v>
      </c>
      <c r="F186" s="195"/>
      <c r="G186" s="1" t="s">
        <v>46</v>
      </c>
      <c r="H186" s="194" t="s">
        <v>47</v>
      </c>
      <c r="I186" s="194">
        <v>25</v>
      </c>
      <c r="J186" s="194">
        <v>21.9</v>
      </c>
      <c r="K186" s="194">
        <v>13.13</v>
      </c>
      <c r="L186" s="194" t="s">
        <v>896</v>
      </c>
      <c r="M186" s="194" t="s">
        <v>566</v>
      </c>
      <c r="N186" s="194" t="s">
        <v>897</v>
      </c>
      <c r="O186" s="10">
        <v>-0.40050000000000002</v>
      </c>
      <c r="P186" s="194" t="s">
        <v>550</v>
      </c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85" t="s">
        <v>563</v>
      </c>
      <c r="AB186" s="195"/>
      <c r="AC186" s="196" t="str">
        <f t="shared" si="36"/>
        <v>CCL</v>
      </c>
      <c r="AD186" s="195" t="str">
        <f>VLOOKUP($AC186,デモテーブル[#All],2,FALSE)</f>
        <v>カーニバル</v>
      </c>
      <c r="AE186" s="197">
        <f t="shared" si="40"/>
        <v>25</v>
      </c>
      <c r="AF186" s="195">
        <f t="shared" si="40"/>
        <v>21.9</v>
      </c>
      <c r="AG186" s="195">
        <f t="shared" si="40"/>
        <v>13.13</v>
      </c>
      <c r="AH186" s="198">
        <f t="shared" si="35"/>
        <v>41970</v>
      </c>
      <c r="AI186" s="198">
        <f t="shared" si="35"/>
        <v>0</v>
      </c>
      <c r="AJ186" s="198">
        <f t="shared" si="35"/>
        <v>-28042</v>
      </c>
      <c r="AK186" s="199">
        <f t="shared" si="37"/>
        <v>-0.40050000000000002</v>
      </c>
      <c r="AL186" s="195" t="str">
        <f t="shared" si="37"/>
        <v>00-PP 楽天証券</v>
      </c>
      <c r="AM186" s="195"/>
      <c r="AN186" s="195"/>
      <c r="AO186" s="195"/>
      <c r="AP186" s="200"/>
      <c r="AQ186" s="195"/>
      <c r="AR186" s="200"/>
      <c r="AS186" s="195"/>
      <c r="AT186" s="167"/>
      <c r="AU186" s="167"/>
      <c r="AV186" s="136" t="str">
        <f>VLOOKUP($AC186,デモテーブル[#All],3,FALSE)</f>
        <v>1株式・投信等</v>
      </c>
      <c r="AW186" s="136" t="str">
        <f>VLOOKUP($AC186,デモテーブル[#All],4,FALSE)</f>
        <v>1株式</v>
      </c>
      <c r="AX186" s="136" t="str">
        <f>VLOOKUP($AC186,デモテーブル[#All],5,FALSE)</f>
        <v>観光</v>
      </c>
      <c r="AY186" s="136" t="str">
        <f>VLOOKUP($AC186,デモテーブル[#All],6,FALSE)</f>
        <v>船・米国</v>
      </c>
      <c r="AZ186" s="136" t="str">
        <f>VLOOKUP($AC186,デモテーブル[#All],7,FALSE)</f>
        <v>02 米ドル（円換算）</v>
      </c>
      <c r="BA186" s="136" t="str">
        <f>VLOOKUP($AC186,デモテーブル[#All],12,FALSE)</f>
        <v>リスク・有</v>
      </c>
      <c r="BB186" s="136" t="str">
        <f>VLOOKUP($AC186,デモテーブル[#All],13,FALSE)</f>
        <v>リスク・有</v>
      </c>
      <c r="BC186" s="207">
        <f>VLOOKUP($AC186,デモテーブル[#All],14,FALSE)</f>
        <v>1</v>
      </c>
      <c r="BD186" s="207">
        <f>VLOOKUP($AC186,デモテーブル[#All],15,FALSE)</f>
        <v>1</v>
      </c>
      <c r="BE186" s="136">
        <f t="shared" si="30"/>
        <v>41970</v>
      </c>
      <c r="BF186" s="136">
        <f t="shared" si="31"/>
        <v>41970</v>
      </c>
    </row>
    <row r="187" spans="2:58">
      <c r="B187" s="17">
        <v>44713</v>
      </c>
      <c r="C187" s="69">
        <v>186</v>
      </c>
      <c r="D187" s="154" t="str">
        <f t="shared" si="38"/>
        <v>00-PP</v>
      </c>
      <c r="E187" s="193" t="str">
        <f t="shared" si="39"/>
        <v>楽天証券</v>
      </c>
      <c r="F187" s="195"/>
      <c r="G187" s="1" t="s">
        <v>245</v>
      </c>
      <c r="H187" s="194" t="s">
        <v>246</v>
      </c>
      <c r="I187" s="194">
        <v>20</v>
      </c>
      <c r="J187" s="194">
        <v>26.45</v>
      </c>
      <c r="K187" s="194">
        <v>20.399999999999999</v>
      </c>
      <c r="L187" s="194" t="s">
        <v>898</v>
      </c>
      <c r="M187" s="194" t="s">
        <v>566</v>
      </c>
      <c r="N187" s="194" t="s">
        <v>899</v>
      </c>
      <c r="O187" s="10">
        <v>-0.22889999999999999</v>
      </c>
      <c r="P187" s="194" t="s">
        <v>550</v>
      </c>
      <c r="Q187" s="195"/>
      <c r="R187" s="195"/>
      <c r="S187" s="195"/>
      <c r="T187" s="195"/>
      <c r="U187" s="195"/>
      <c r="V187" s="195"/>
      <c r="W187" s="195"/>
      <c r="X187" s="195"/>
      <c r="Y187" s="195"/>
      <c r="Z187" s="195"/>
      <c r="AA187" s="185" t="s">
        <v>563</v>
      </c>
      <c r="AB187" s="195"/>
      <c r="AC187" s="196" t="str">
        <f t="shared" si="36"/>
        <v>T</v>
      </c>
      <c r="AD187" s="195" t="str">
        <f>VLOOKUP($AC187,デモテーブル[#All],2,FALSE)</f>
        <v>AT&amp;T</v>
      </c>
      <c r="AE187" s="197">
        <f t="shared" si="40"/>
        <v>20</v>
      </c>
      <c r="AF187" s="195">
        <f t="shared" si="40"/>
        <v>26.45</v>
      </c>
      <c r="AG187" s="195">
        <f t="shared" si="40"/>
        <v>20.399999999999999</v>
      </c>
      <c r="AH187" s="198">
        <f t="shared" si="35"/>
        <v>52166</v>
      </c>
      <c r="AI187" s="198">
        <f t="shared" si="35"/>
        <v>0</v>
      </c>
      <c r="AJ187" s="198">
        <f t="shared" si="35"/>
        <v>-15483</v>
      </c>
      <c r="AK187" s="199">
        <f t="shared" si="37"/>
        <v>-0.22889999999999999</v>
      </c>
      <c r="AL187" s="195" t="str">
        <f t="shared" si="37"/>
        <v>00-PP 楽天証券</v>
      </c>
      <c r="AM187" s="195"/>
      <c r="AN187" s="195"/>
      <c r="AO187" s="195"/>
      <c r="AP187" s="200"/>
      <c r="AQ187" s="195"/>
      <c r="AR187" s="200"/>
      <c r="AS187" s="195"/>
      <c r="AT187" s="167"/>
      <c r="AU187" s="167"/>
      <c r="AV187" s="136" t="str">
        <f>VLOOKUP($AC187,デモテーブル[#All],3,FALSE)</f>
        <v>1株式・投信等</v>
      </c>
      <c r="AW187" s="136" t="str">
        <f>VLOOKUP($AC187,デモテーブル[#All],4,FALSE)</f>
        <v>1株式</v>
      </c>
      <c r="AX187" s="136" t="str">
        <f>VLOOKUP($AC187,デモテーブル[#All],5,FALSE)</f>
        <v>通信</v>
      </c>
      <c r="AY187" s="136" t="str">
        <f>VLOOKUP($AC187,デモテーブル[#All],6,FALSE)</f>
        <v>米国･通信</v>
      </c>
      <c r="AZ187" s="136" t="str">
        <f>VLOOKUP($AC187,デモテーブル[#All],7,FALSE)</f>
        <v>02 米ドル（円換算）</v>
      </c>
      <c r="BA187" s="136" t="str">
        <f>VLOOKUP($AC187,デモテーブル[#All],12,FALSE)</f>
        <v>リスク・有</v>
      </c>
      <c r="BB187" s="136" t="str">
        <f>VLOOKUP($AC187,デモテーブル[#All],13,FALSE)</f>
        <v>リスク・有</v>
      </c>
      <c r="BC187" s="207">
        <f>VLOOKUP($AC187,デモテーブル[#All],14,FALSE)</f>
        <v>1</v>
      </c>
      <c r="BD187" s="207">
        <f>VLOOKUP($AC187,デモテーブル[#All],15,FALSE)</f>
        <v>1</v>
      </c>
      <c r="BE187" s="136">
        <f t="shared" si="30"/>
        <v>52166</v>
      </c>
      <c r="BF187" s="136">
        <f t="shared" si="31"/>
        <v>52166</v>
      </c>
    </row>
    <row r="188" spans="2:58">
      <c r="B188" s="17">
        <v>44713</v>
      </c>
      <c r="C188" s="69">
        <v>187</v>
      </c>
      <c r="D188" s="154" t="str">
        <f t="shared" si="38"/>
        <v>00-PP</v>
      </c>
      <c r="E188" s="193" t="str">
        <f t="shared" si="39"/>
        <v>楽天証券</v>
      </c>
      <c r="F188" s="195"/>
      <c r="G188" s="1" t="s">
        <v>52</v>
      </c>
      <c r="H188" s="194" t="s">
        <v>53</v>
      </c>
      <c r="I188" s="194">
        <v>8</v>
      </c>
      <c r="J188" s="194">
        <v>71.63</v>
      </c>
      <c r="K188" s="194">
        <v>55.41</v>
      </c>
      <c r="L188" s="194" t="s">
        <v>900</v>
      </c>
      <c r="M188" s="194" t="s">
        <v>566</v>
      </c>
      <c r="N188" s="194" t="s">
        <v>901</v>
      </c>
      <c r="O188" s="10">
        <v>-0.22650000000000001</v>
      </c>
      <c r="P188" s="194" t="s">
        <v>550</v>
      </c>
      <c r="Q188" s="195"/>
      <c r="R188" s="195"/>
      <c r="S188" s="195"/>
      <c r="T188" s="195"/>
      <c r="U188" s="195"/>
      <c r="V188" s="195"/>
      <c r="W188" s="195"/>
      <c r="X188" s="195"/>
      <c r="Y188" s="195"/>
      <c r="Z188" s="195"/>
      <c r="AA188" s="185" t="s">
        <v>563</v>
      </c>
      <c r="AB188" s="195"/>
      <c r="AC188" s="196" t="str">
        <f t="shared" si="36"/>
        <v>RCL</v>
      </c>
      <c r="AD188" s="195" t="str">
        <f>VLOOKUP($AC188,デモテーブル[#All],2,FALSE)</f>
        <v>ロイヤル・カリビアン・グループ</v>
      </c>
      <c r="AE188" s="197">
        <f t="shared" si="40"/>
        <v>8</v>
      </c>
      <c r="AF188" s="195">
        <f t="shared" si="40"/>
        <v>71.63</v>
      </c>
      <c r="AG188" s="195">
        <f t="shared" si="40"/>
        <v>55.41</v>
      </c>
      <c r="AH188" s="198">
        <f t="shared" si="35"/>
        <v>56677</v>
      </c>
      <c r="AI188" s="198">
        <f t="shared" si="35"/>
        <v>0</v>
      </c>
      <c r="AJ188" s="198">
        <f t="shared" si="35"/>
        <v>-16595</v>
      </c>
      <c r="AK188" s="199">
        <f t="shared" si="37"/>
        <v>-0.22650000000000001</v>
      </c>
      <c r="AL188" s="195" t="str">
        <f t="shared" si="37"/>
        <v>00-PP 楽天証券</v>
      </c>
      <c r="AM188" s="195"/>
      <c r="AN188" s="195"/>
      <c r="AO188" s="195"/>
      <c r="AP188" s="200"/>
      <c r="AQ188" s="195"/>
      <c r="AR188" s="200"/>
      <c r="AS188" s="195"/>
      <c r="AT188" s="167"/>
      <c r="AU188" s="167"/>
      <c r="AV188" s="136" t="str">
        <f>VLOOKUP($AC188,デモテーブル[#All],3,FALSE)</f>
        <v>1株式・投信等</v>
      </c>
      <c r="AW188" s="136" t="str">
        <f>VLOOKUP($AC188,デモテーブル[#All],4,FALSE)</f>
        <v>1株式</v>
      </c>
      <c r="AX188" s="136" t="str">
        <f>VLOOKUP($AC188,デモテーブル[#All],5,FALSE)</f>
        <v>観光</v>
      </c>
      <c r="AY188" s="136" t="str">
        <f>VLOOKUP($AC188,デモテーブル[#All],6,FALSE)</f>
        <v>船・米国</v>
      </c>
      <c r="AZ188" s="136" t="str">
        <f>VLOOKUP($AC188,デモテーブル[#All],7,FALSE)</f>
        <v>02 米ドル（円換算）</v>
      </c>
      <c r="BA188" s="136" t="str">
        <f>VLOOKUP($AC188,デモテーブル[#All],12,FALSE)</f>
        <v>リスク・有</v>
      </c>
      <c r="BB188" s="136" t="str">
        <f>VLOOKUP($AC188,デモテーブル[#All],13,FALSE)</f>
        <v>リスク・有</v>
      </c>
      <c r="BC188" s="207">
        <f>VLOOKUP($AC188,デモテーブル[#All],14,FALSE)</f>
        <v>1</v>
      </c>
      <c r="BD188" s="207">
        <f>VLOOKUP($AC188,デモテーブル[#All],15,FALSE)</f>
        <v>1</v>
      </c>
      <c r="BE188" s="136">
        <f t="shared" si="30"/>
        <v>56677</v>
      </c>
      <c r="BF188" s="136">
        <f t="shared" si="31"/>
        <v>56677</v>
      </c>
    </row>
    <row r="189" spans="2:58">
      <c r="B189" s="17">
        <v>44713</v>
      </c>
      <c r="C189" s="69">
        <v>188</v>
      </c>
      <c r="D189" s="154" t="str">
        <f t="shared" si="38"/>
        <v>00-PP</v>
      </c>
      <c r="E189" s="193" t="str">
        <f t="shared" si="39"/>
        <v>楽天証券</v>
      </c>
      <c r="F189" s="195"/>
      <c r="G189" s="1" t="s">
        <v>52</v>
      </c>
      <c r="H189" s="194" t="s">
        <v>53</v>
      </c>
      <c r="I189" s="194">
        <v>6</v>
      </c>
      <c r="J189" s="194">
        <v>82.63</v>
      </c>
      <c r="K189" s="194">
        <v>55.41</v>
      </c>
      <c r="L189" s="194" t="s">
        <v>902</v>
      </c>
      <c r="M189" s="194" t="s">
        <v>566</v>
      </c>
      <c r="N189" s="194" t="s">
        <v>903</v>
      </c>
      <c r="O189" s="10">
        <v>-0.32940000000000003</v>
      </c>
      <c r="P189" s="194" t="s">
        <v>550</v>
      </c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  <c r="AA189" s="185" t="s">
        <v>563</v>
      </c>
      <c r="AB189" s="195"/>
      <c r="AC189" s="196" t="str">
        <f t="shared" si="36"/>
        <v>RCL</v>
      </c>
      <c r="AD189" s="195" t="str">
        <f>VLOOKUP($AC189,デモテーブル[#All],2,FALSE)</f>
        <v>ロイヤル・カリビアン・グループ</v>
      </c>
      <c r="AE189" s="197">
        <f t="shared" si="40"/>
        <v>6</v>
      </c>
      <c r="AF189" s="195">
        <f t="shared" si="40"/>
        <v>82.63</v>
      </c>
      <c r="AG189" s="195">
        <f t="shared" si="40"/>
        <v>55.41</v>
      </c>
      <c r="AH189" s="198">
        <f t="shared" si="35"/>
        <v>42508</v>
      </c>
      <c r="AI189" s="198">
        <f t="shared" si="35"/>
        <v>0</v>
      </c>
      <c r="AJ189" s="198">
        <f t="shared" si="35"/>
        <v>-20883</v>
      </c>
      <c r="AK189" s="199">
        <f t="shared" si="37"/>
        <v>-0.32940000000000003</v>
      </c>
      <c r="AL189" s="195" t="str">
        <f t="shared" si="37"/>
        <v>00-PP 楽天証券</v>
      </c>
      <c r="AM189" s="195"/>
      <c r="AN189" s="195"/>
      <c r="AO189" s="195"/>
      <c r="AP189" s="200"/>
      <c r="AQ189" s="195"/>
      <c r="AR189" s="200"/>
      <c r="AS189" s="195"/>
      <c r="AT189" s="167"/>
      <c r="AU189" s="167"/>
      <c r="AV189" s="136" t="str">
        <f>VLOOKUP($AC189,デモテーブル[#All],3,FALSE)</f>
        <v>1株式・投信等</v>
      </c>
      <c r="AW189" s="136" t="str">
        <f>VLOOKUP($AC189,デモテーブル[#All],4,FALSE)</f>
        <v>1株式</v>
      </c>
      <c r="AX189" s="136" t="str">
        <f>VLOOKUP($AC189,デモテーブル[#All],5,FALSE)</f>
        <v>観光</v>
      </c>
      <c r="AY189" s="136" t="str">
        <f>VLOOKUP($AC189,デモテーブル[#All],6,FALSE)</f>
        <v>船・米国</v>
      </c>
      <c r="AZ189" s="136" t="str">
        <f>VLOOKUP($AC189,デモテーブル[#All],7,FALSE)</f>
        <v>02 米ドル（円換算）</v>
      </c>
      <c r="BA189" s="136" t="str">
        <f>VLOOKUP($AC189,デモテーブル[#All],12,FALSE)</f>
        <v>リスク・有</v>
      </c>
      <c r="BB189" s="136" t="str">
        <f>VLOOKUP($AC189,デモテーブル[#All],13,FALSE)</f>
        <v>リスク・有</v>
      </c>
      <c r="BC189" s="207">
        <f>VLOOKUP($AC189,デモテーブル[#All],14,FALSE)</f>
        <v>1</v>
      </c>
      <c r="BD189" s="207">
        <f>VLOOKUP($AC189,デモテーブル[#All],15,FALSE)</f>
        <v>1</v>
      </c>
      <c r="BE189" s="136">
        <f t="shared" si="30"/>
        <v>42508</v>
      </c>
      <c r="BF189" s="136">
        <f t="shared" si="31"/>
        <v>42508</v>
      </c>
    </row>
    <row r="190" spans="2:58">
      <c r="B190" s="17">
        <v>44713</v>
      </c>
      <c r="C190" s="69">
        <v>189</v>
      </c>
      <c r="D190" s="154" t="str">
        <f t="shared" si="38"/>
        <v>00-PP</v>
      </c>
      <c r="E190" s="193" t="str">
        <f t="shared" si="39"/>
        <v>楽天証券</v>
      </c>
      <c r="F190" s="195"/>
      <c r="G190" s="1" t="s">
        <v>54</v>
      </c>
      <c r="H190" s="194" t="s">
        <v>55</v>
      </c>
      <c r="I190" s="194">
        <v>9</v>
      </c>
      <c r="J190" s="194">
        <v>44.31</v>
      </c>
      <c r="K190" s="194">
        <v>45.64</v>
      </c>
      <c r="L190" s="194" t="s">
        <v>904</v>
      </c>
      <c r="M190" s="194" t="s">
        <v>566</v>
      </c>
      <c r="N190" s="194" t="s">
        <v>905</v>
      </c>
      <c r="O190" s="10">
        <v>3.0099999999999998E-2</v>
      </c>
      <c r="P190" s="194" t="s">
        <v>550</v>
      </c>
      <c r="Q190" s="195"/>
      <c r="R190" s="195"/>
      <c r="S190" s="195"/>
      <c r="T190" s="195"/>
      <c r="U190" s="195"/>
      <c r="V190" s="195"/>
      <c r="W190" s="195"/>
      <c r="X190" s="195"/>
      <c r="Y190" s="195"/>
      <c r="Z190" s="195"/>
      <c r="AA190" s="185" t="s">
        <v>563</v>
      </c>
      <c r="AB190" s="195"/>
      <c r="AC190" s="196" t="str">
        <f t="shared" si="36"/>
        <v>EZA</v>
      </c>
      <c r="AD190" s="195" t="str">
        <f>VLOOKUP($AC190,デモテーブル[#All],2,FALSE)</f>
        <v>iシェアーズ MSCI 南アフリカ ETF</v>
      </c>
      <c r="AE190" s="197">
        <f t="shared" si="40"/>
        <v>9</v>
      </c>
      <c r="AF190" s="195">
        <f t="shared" si="40"/>
        <v>44.31</v>
      </c>
      <c r="AG190" s="195">
        <f t="shared" si="40"/>
        <v>45.64</v>
      </c>
      <c r="AH190" s="198">
        <f t="shared" ref="AH190:AJ242" si="41">IF(L190="","",VALUE(LEFT(L190,FIND("円",L190)-1)))</f>
        <v>52519</v>
      </c>
      <c r="AI190" s="198">
        <f t="shared" si="41"/>
        <v>0</v>
      </c>
      <c r="AJ190" s="198">
        <f t="shared" si="41"/>
        <v>1533</v>
      </c>
      <c r="AK190" s="199">
        <f t="shared" si="37"/>
        <v>3.0099999999999998E-2</v>
      </c>
      <c r="AL190" s="195" t="str">
        <f t="shared" si="37"/>
        <v>00-PP 楽天証券</v>
      </c>
      <c r="AM190" s="195"/>
      <c r="AN190" s="195"/>
      <c r="AO190" s="195"/>
      <c r="AP190" s="200"/>
      <c r="AQ190" s="195"/>
      <c r="AR190" s="200"/>
      <c r="AS190" s="195"/>
      <c r="AT190" s="167"/>
      <c r="AU190" s="167"/>
      <c r="AV190" s="136" t="str">
        <f>VLOOKUP($AC190,デモテーブル[#All],3,FALSE)</f>
        <v>1株式・投信等</v>
      </c>
      <c r="AW190" s="136" t="str">
        <f>VLOOKUP($AC190,デモテーブル[#All],4,FALSE)</f>
        <v>1株式</v>
      </c>
      <c r="AX190" s="136" t="str">
        <f>VLOOKUP($AC190,デモテーブル[#All],5,FALSE)</f>
        <v>新興国</v>
      </c>
      <c r="AY190" s="136" t="str">
        <f>VLOOKUP($AC190,デモテーブル[#All],6,FALSE)</f>
        <v>南アフリカ</v>
      </c>
      <c r="AZ190" s="136" t="str">
        <f>VLOOKUP($AC190,デモテーブル[#All],7,FALSE)</f>
        <v>02 米ドル（円換算）</v>
      </c>
      <c r="BA190" s="136" t="str">
        <f>VLOOKUP($AC190,デモテーブル[#All],12,FALSE)</f>
        <v>リスク・有</v>
      </c>
      <c r="BB190" s="136" t="str">
        <f>VLOOKUP($AC190,デモテーブル[#All],13,FALSE)</f>
        <v>リスク・有</v>
      </c>
      <c r="BC190" s="207">
        <f>VLOOKUP($AC190,デモテーブル[#All],14,FALSE)</f>
        <v>1</v>
      </c>
      <c r="BD190" s="207">
        <f>VLOOKUP($AC190,デモテーブル[#All],15,FALSE)</f>
        <v>1</v>
      </c>
      <c r="BE190" s="136">
        <f t="shared" si="30"/>
        <v>52519</v>
      </c>
      <c r="BF190" s="136">
        <f t="shared" si="31"/>
        <v>52519</v>
      </c>
    </row>
    <row r="191" spans="2:58">
      <c r="B191" s="17">
        <v>44713</v>
      </c>
      <c r="C191" s="69">
        <v>190</v>
      </c>
      <c r="D191" s="154" t="str">
        <f t="shared" si="38"/>
        <v>00-PP</v>
      </c>
      <c r="E191" s="193" t="str">
        <f t="shared" si="39"/>
        <v>楽天証券</v>
      </c>
      <c r="F191" s="195"/>
      <c r="G191" s="1" t="s">
        <v>56</v>
      </c>
      <c r="H191" s="194" t="s">
        <v>906</v>
      </c>
      <c r="I191" s="194">
        <v>14</v>
      </c>
      <c r="J191" s="194">
        <v>118.87</v>
      </c>
      <c r="K191" s="194">
        <v>103.16</v>
      </c>
      <c r="L191" s="194" t="s">
        <v>907</v>
      </c>
      <c r="M191" s="194" t="s">
        <v>566</v>
      </c>
      <c r="N191" s="194" t="s">
        <v>908</v>
      </c>
      <c r="O191" s="10">
        <v>-0.13220000000000001</v>
      </c>
      <c r="P191" s="194" t="s">
        <v>550</v>
      </c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  <c r="AA191" s="185" t="s">
        <v>563</v>
      </c>
      <c r="AB191" s="195"/>
      <c r="AC191" s="196" t="str">
        <f t="shared" si="36"/>
        <v>AGG</v>
      </c>
      <c r="AD191" s="195" t="str">
        <f>VLOOKUP($AC191,デモテーブル[#All],2,FALSE)</f>
        <v>iシェアーズ　コア米国総合債券ETF</v>
      </c>
      <c r="AE191" s="197">
        <f t="shared" si="40"/>
        <v>14</v>
      </c>
      <c r="AF191" s="195">
        <f t="shared" si="40"/>
        <v>118.87</v>
      </c>
      <c r="AG191" s="195">
        <f t="shared" si="40"/>
        <v>103.16</v>
      </c>
      <c r="AH191" s="198">
        <f t="shared" si="41"/>
        <v>184660</v>
      </c>
      <c r="AI191" s="198">
        <f t="shared" si="41"/>
        <v>0</v>
      </c>
      <c r="AJ191" s="198">
        <f t="shared" si="41"/>
        <v>-28119</v>
      </c>
      <c r="AK191" s="199">
        <f t="shared" si="37"/>
        <v>-0.13220000000000001</v>
      </c>
      <c r="AL191" s="195" t="str">
        <f t="shared" si="37"/>
        <v>00-PP 楽天証券</v>
      </c>
      <c r="AM191" s="195"/>
      <c r="AN191" s="195"/>
      <c r="AO191" s="195"/>
      <c r="AP191" s="200"/>
      <c r="AQ191" s="195"/>
      <c r="AR191" s="200"/>
      <c r="AS191" s="195"/>
      <c r="AT191" s="167"/>
      <c r="AU191" s="167"/>
      <c r="AV191" s="136" t="str">
        <f>VLOOKUP($AC191,デモテーブル[#All],3,FALSE)</f>
        <v>2現金・米国債など</v>
      </c>
      <c r="AW191" s="136" t="str">
        <f>VLOOKUP($AC191,デモテーブル[#All],4,FALSE)</f>
        <v>2米国債など</v>
      </c>
      <c r="AX191" s="136" t="str">
        <f>VLOOKUP($AC191,デモテーブル[#All],5,FALSE)</f>
        <v>債券</v>
      </c>
      <c r="AY191" s="136" t="str">
        <f>VLOOKUP($AC191,デモテーブル[#All],6,FALSE)</f>
        <v>米国債</v>
      </c>
      <c r="AZ191" s="136" t="str">
        <f>VLOOKUP($AC191,デモテーブル[#All],7,FALSE)</f>
        <v>02 米ドル（円換算）</v>
      </c>
      <c r="BA191" s="136" t="str">
        <f>VLOOKUP($AC191,デモテーブル[#All],12,FALSE)</f>
        <v>リスク・有</v>
      </c>
      <c r="BB191" s="136" t="str">
        <f>VLOOKUP($AC191,デモテーブル[#All],13,FALSE)</f>
        <v>リスク・なし</v>
      </c>
      <c r="BC191" s="207">
        <f>VLOOKUP($AC191,デモテーブル[#All],14,FALSE)</f>
        <v>1</v>
      </c>
      <c r="BD191" s="207">
        <f>VLOOKUP($AC191,デモテーブル[#All],15,FALSE)</f>
        <v>0</v>
      </c>
      <c r="BE191" s="136">
        <f t="shared" si="30"/>
        <v>184660</v>
      </c>
      <c r="BF191" s="136">
        <f t="shared" si="31"/>
        <v>0</v>
      </c>
    </row>
    <row r="192" spans="2:58">
      <c r="B192" s="17">
        <v>44713</v>
      </c>
      <c r="C192" s="69">
        <v>191</v>
      </c>
      <c r="D192" s="154" t="str">
        <f t="shared" si="38"/>
        <v>00-PP</v>
      </c>
      <c r="E192" s="193" t="str">
        <f t="shared" si="39"/>
        <v>楽天証券</v>
      </c>
      <c r="F192" s="195"/>
      <c r="G192" s="1" t="s">
        <v>140</v>
      </c>
      <c r="H192" s="194" t="s">
        <v>141</v>
      </c>
      <c r="I192" s="194">
        <v>2</v>
      </c>
      <c r="J192" s="194">
        <v>222.09</v>
      </c>
      <c r="K192" s="194">
        <v>176.08</v>
      </c>
      <c r="L192" s="194" t="s">
        <v>909</v>
      </c>
      <c r="M192" s="194" t="s">
        <v>566</v>
      </c>
      <c r="N192" s="194" t="s">
        <v>910</v>
      </c>
      <c r="O192" s="10">
        <v>-0.2072</v>
      </c>
      <c r="P192" s="194" t="s">
        <v>550</v>
      </c>
      <c r="Q192" s="195"/>
      <c r="R192" s="195"/>
      <c r="S192" s="195"/>
      <c r="T192" s="195"/>
      <c r="U192" s="195"/>
      <c r="V192" s="195"/>
      <c r="W192" s="195"/>
      <c r="X192" s="195"/>
      <c r="Y192" s="195"/>
      <c r="Z192" s="195"/>
      <c r="AA192" s="185" t="s">
        <v>563</v>
      </c>
      <c r="AB192" s="195"/>
      <c r="AC192" s="196" t="str">
        <f t="shared" si="36"/>
        <v>IWM</v>
      </c>
      <c r="AD192" s="195" t="str">
        <f>VLOOKUP($AC192,デモテーブル[#All],2,FALSE)</f>
        <v>iシェアーズ ラッセル 2000 ETF</v>
      </c>
      <c r="AE192" s="197">
        <f t="shared" si="40"/>
        <v>2</v>
      </c>
      <c r="AF192" s="195">
        <f t="shared" si="40"/>
        <v>222.09</v>
      </c>
      <c r="AG192" s="195">
        <f t="shared" si="40"/>
        <v>176.08</v>
      </c>
      <c r="AH192" s="198">
        <f t="shared" si="41"/>
        <v>45027</v>
      </c>
      <c r="AI192" s="198">
        <f t="shared" si="41"/>
        <v>0</v>
      </c>
      <c r="AJ192" s="198">
        <f t="shared" si="41"/>
        <v>-11764</v>
      </c>
      <c r="AK192" s="199">
        <f t="shared" si="37"/>
        <v>-0.2072</v>
      </c>
      <c r="AL192" s="195" t="str">
        <f t="shared" si="37"/>
        <v>00-PP 楽天証券</v>
      </c>
      <c r="AM192" s="195"/>
      <c r="AN192" s="195"/>
      <c r="AO192" s="195"/>
      <c r="AP192" s="200"/>
      <c r="AQ192" s="195"/>
      <c r="AR192" s="200"/>
      <c r="AS192" s="195"/>
      <c r="AT192" s="167"/>
      <c r="AU192" s="167"/>
      <c r="AV192" s="136" t="str">
        <f>VLOOKUP($AC192,デモテーブル[#All],3,FALSE)</f>
        <v>1株式・投信等</v>
      </c>
      <c r="AW192" s="136" t="str">
        <f>VLOOKUP($AC192,デモテーブル[#All],4,FALSE)</f>
        <v>1株式</v>
      </c>
      <c r="AX192" s="136" t="str">
        <f>VLOOKUP($AC192,デモテーブル[#All],5,FALSE)</f>
        <v>指数</v>
      </c>
      <c r="AY192" s="136" t="str">
        <f>VLOOKUP($AC192,デモテーブル[#All],6,FALSE)</f>
        <v>ラッセル指数</v>
      </c>
      <c r="AZ192" s="136" t="str">
        <f>VLOOKUP($AC192,デモテーブル[#All],7,FALSE)</f>
        <v>02 米ドル（円換算）</v>
      </c>
      <c r="BA192" s="136" t="str">
        <f>VLOOKUP($AC192,デモテーブル[#All],12,FALSE)</f>
        <v>リスク・有</v>
      </c>
      <c r="BB192" s="136" t="str">
        <f>VLOOKUP($AC192,デモテーブル[#All],13,FALSE)</f>
        <v>リスク・有</v>
      </c>
      <c r="BC192" s="207">
        <f>VLOOKUP($AC192,デモテーブル[#All],14,FALSE)</f>
        <v>1</v>
      </c>
      <c r="BD192" s="207">
        <f>VLOOKUP($AC192,デモテーブル[#All],15,FALSE)</f>
        <v>1</v>
      </c>
      <c r="BE192" s="136">
        <f t="shared" si="30"/>
        <v>45027</v>
      </c>
      <c r="BF192" s="136">
        <f t="shared" si="31"/>
        <v>45027</v>
      </c>
    </row>
    <row r="193" spans="2:58">
      <c r="B193" s="17">
        <v>44713</v>
      </c>
      <c r="C193" s="69">
        <v>192</v>
      </c>
      <c r="D193" s="154" t="str">
        <f t="shared" si="38"/>
        <v>02-A子</v>
      </c>
      <c r="E193" s="193" t="str">
        <f t="shared" si="39"/>
        <v>楽天証券</v>
      </c>
      <c r="F193" s="195"/>
      <c r="G193" s="1" t="s">
        <v>147</v>
      </c>
      <c r="H193" s="194" t="s">
        <v>148</v>
      </c>
      <c r="I193" s="194">
        <v>10</v>
      </c>
      <c r="J193" s="194">
        <v>218.18</v>
      </c>
      <c r="K193" s="194">
        <v>195.32</v>
      </c>
      <c r="L193" s="194" t="s">
        <v>844</v>
      </c>
      <c r="M193" s="194" t="s">
        <v>566</v>
      </c>
      <c r="N193" s="194" t="s">
        <v>911</v>
      </c>
      <c r="O193" s="10">
        <v>-0.1048</v>
      </c>
      <c r="P193" s="194" t="s">
        <v>552</v>
      </c>
      <c r="Q193" s="195"/>
      <c r="R193" s="195"/>
      <c r="S193" s="195"/>
      <c r="T193" s="195"/>
      <c r="U193" s="195"/>
      <c r="V193" s="195"/>
      <c r="W193" s="195"/>
      <c r="X193" s="195"/>
      <c r="Y193" s="195"/>
      <c r="Z193" s="195"/>
      <c r="AA193" s="185" t="s">
        <v>563</v>
      </c>
      <c r="AB193" s="195"/>
      <c r="AC193" s="196" t="str">
        <f t="shared" si="36"/>
        <v>VTI</v>
      </c>
      <c r="AD193" s="195" t="str">
        <f>VLOOKUP($AC193,デモテーブル[#All],2,FALSE)</f>
        <v>バンガード・トータル・ストック・マーケットETF</v>
      </c>
      <c r="AE193" s="197">
        <f t="shared" si="40"/>
        <v>10</v>
      </c>
      <c r="AF193" s="195">
        <f t="shared" si="40"/>
        <v>218.18</v>
      </c>
      <c r="AG193" s="195">
        <f t="shared" si="40"/>
        <v>195.32</v>
      </c>
      <c r="AH193" s="198">
        <f t="shared" si="41"/>
        <v>249736</v>
      </c>
      <c r="AI193" s="198">
        <f t="shared" si="41"/>
        <v>0</v>
      </c>
      <c r="AJ193" s="198">
        <f t="shared" si="41"/>
        <v>-29229</v>
      </c>
      <c r="AK193" s="199">
        <f t="shared" si="37"/>
        <v>-0.1048</v>
      </c>
      <c r="AL193" s="195" t="str">
        <f t="shared" si="37"/>
        <v>02-A子 楽天証券</v>
      </c>
      <c r="AM193" s="195"/>
      <c r="AN193" s="195"/>
      <c r="AO193" s="195"/>
      <c r="AP193" s="200"/>
      <c r="AQ193" s="195"/>
      <c r="AR193" s="200"/>
      <c r="AS193" s="195"/>
      <c r="AT193" s="167"/>
      <c r="AU193" s="167"/>
      <c r="AV193" s="136" t="str">
        <f>VLOOKUP($AC193,デモテーブル[#All],3,FALSE)</f>
        <v>1株式・投信等</v>
      </c>
      <c r="AW193" s="136" t="str">
        <f>VLOOKUP($AC193,デモテーブル[#All],4,FALSE)</f>
        <v>1株式</v>
      </c>
      <c r="AX193" s="136" t="str">
        <f>VLOOKUP($AC193,デモテーブル[#All],5,FALSE)</f>
        <v>指数</v>
      </c>
      <c r="AY193" s="136" t="str">
        <f>VLOOKUP($AC193,デモテーブル[#All],6,FALSE)</f>
        <v>全米国指数</v>
      </c>
      <c r="AZ193" s="136" t="str">
        <f>VLOOKUP($AC193,デモテーブル[#All],7,FALSE)</f>
        <v>02 米ドル（円換算）</v>
      </c>
      <c r="BA193" s="136" t="str">
        <f>VLOOKUP($AC193,デモテーブル[#All],12,FALSE)</f>
        <v>リスク・有</v>
      </c>
      <c r="BB193" s="136" t="str">
        <f>VLOOKUP($AC193,デモテーブル[#All],13,FALSE)</f>
        <v>リスク・有</v>
      </c>
      <c r="BC193" s="207">
        <f>VLOOKUP($AC193,デモテーブル[#All],14,FALSE)</f>
        <v>1</v>
      </c>
      <c r="BD193" s="207">
        <f>VLOOKUP($AC193,デモテーブル[#All],15,FALSE)</f>
        <v>1</v>
      </c>
      <c r="BE193" s="136">
        <f t="shared" si="30"/>
        <v>249736</v>
      </c>
      <c r="BF193" s="136">
        <f t="shared" si="31"/>
        <v>249736</v>
      </c>
    </row>
    <row r="194" spans="2:58">
      <c r="B194" s="17">
        <v>44713</v>
      </c>
      <c r="C194" s="69">
        <v>193</v>
      </c>
      <c r="D194" s="154" t="str">
        <f t="shared" si="38"/>
        <v>02-A子</v>
      </c>
      <c r="E194" s="193" t="str">
        <f t="shared" si="39"/>
        <v>楽天証券</v>
      </c>
      <c r="F194" s="195"/>
      <c r="G194" s="1" t="s">
        <v>10</v>
      </c>
      <c r="H194" s="194" t="s">
        <v>11</v>
      </c>
      <c r="I194" s="194">
        <v>10</v>
      </c>
      <c r="J194" s="194">
        <v>43.95</v>
      </c>
      <c r="K194" s="194">
        <v>42.18</v>
      </c>
      <c r="L194" s="194" t="s">
        <v>846</v>
      </c>
      <c r="M194" s="194" t="s">
        <v>566</v>
      </c>
      <c r="N194" s="194" t="s">
        <v>847</v>
      </c>
      <c r="O194" s="10">
        <v>-4.02E-2</v>
      </c>
      <c r="P194" s="194" t="s">
        <v>552</v>
      </c>
      <c r="Q194" s="195"/>
      <c r="R194" s="195"/>
      <c r="S194" s="195"/>
      <c r="T194" s="195"/>
      <c r="U194" s="195"/>
      <c r="V194" s="195"/>
      <c r="W194" s="195"/>
      <c r="X194" s="195"/>
      <c r="Y194" s="195"/>
      <c r="Z194" s="195"/>
      <c r="AA194" s="185" t="s">
        <v>563</v>
      </c>
      <c r="AB194" s="195"/>
      <c r="AC194" s="196" t="str">
        <f t="shared" si="36"/>
        <v>VWO</v>
      </c>
      <c r="AD194" s="195" t="str">
        <f>VLOOKUP($AC194,デモテーブル[#All],2,FALSE)</f>
        <v>バンガード・FTSE・エマージング・マーケッツETF</v>
      </c>
      <c r="AE194" s="197">
        <f t="shared" si="40"/>
        <v>10</v>
      </c>
      <c r="AF194" s="195">
        <f t="shared" si="40"/>
        <v>43.95</v>
      </c>
      <c r="AG194" s="195">
        <f t="shared" si="40"/>
        <v>42.18</v>
      </c>
      <c r="AH194" s="198">
        <f t="shared" si="41"/>
        <v>53931</v>
      </c>
      <c r="AI194" s="198">
        <f t="shared" si="41"/>
        <v>0</v>
      </c>
      <c r="AJ194" s="198">
        <f t="shared" si="41"/>
        <v>-2257</v>
      </c>
      <c r="AK194" s="199">
        <f t="shared" si="37"/>
        <v>-4.02E-2</v>
      </c>
      <c r="AL194" s="195" t="str">
        <f t="shared" si="37"/>
        <v>02-A子 楽天証券</v>
      </c>
      <c r="AM194" s="195"/>
      <c r="AN194" s="195"/>
      <c r="AO194" s="195"/>
      <c r="AP194" s="200"/>
      <c r="AQ194" s="195"/>
      <c r="AR194" s="200"/>
      <c r="AS194" s="195"/>
      <c r="AT194" s="167"/>
      <c r="AU194" s="167"/>
      <c r="AV194" s="136" t="str">
        <f>VLOOKUP($AC194,デモテーブル[#All],3,FALSE)</f>
        <v>1株式・投信等</v>
      </c>
      <c r="AW194" s="136" t="str">
        <f>VLOOKUP($AC194,デモテーブル[#All],4,FALSE)</f>
        <v>1株式</v>
      </c>
      <c r="AX194" s="136" t="str">
        <f>VLOOKUP($AC194,デモテーブル[#All],5,FALSE)</f>
        <v>新興国</v>
      </c>
      <c r="AY194" s="136" t="str">
        <f>VLOOKUP($AC194,デモテーブル[#All],6,FALSE)</f>
        <v>新興国ETF</v>
      </c>
      <c r="AZ194" s="136" t="str">
        <f>VLOOKUP($AC194,デモテーブル[#All],7,FALSE)</f>
        <v>02 米ドル（円換算）</v>
      </c>
      <c r="BA194" s="136" t="str">
        <f>VLOOKUP($AC194,デモテーブル[#All],12,FALSE)</f>
        <v>リスク・有</v>
      </c>
      <c r="BB194" s="136" t="str">
        <f>VLOOKUP($AC194,デモテーブル[#All],13,FALSE)</f>
        <v>リスク・有</v>
      </c>
      <c r="BC194" s="207">
        <f>VLOOKUP($AC194,デモテーブル[#All],14,FALSE)</f>
        <v>1</v>
      </c>
      <c r="BD194" s="207">
        <f>VLOOKUP($AC194,デモテーブル[#All],15,FALSE)</f>
        <v>1</v>
      </c>
      <c r="BE194" s="136">
        <f t="shared" si="30"/>
        <v>53931</v>
      </c>
      <c r="BF194" s="136">
        <f t="shared" si="31"/>
        <v>53931</v>
      </c>
    </row>
    <row r="195" spans="2:58">
      <c r="B195" s="17">
        <v>44713</v>
      </c>
      <c r="C195" s="69">
        <v>194</v>
      </c>
      <c r="D195" s="154" t="str">
        <f t="shared" si="38"/>
        <v>02-A子</v>
      </c>
      <c r="E195" s="193" t="str">
        <f t="shared" si="39"/>
        <v>楽天証券</v>
      </c>
      <c r="F195" s="195"/>
      <c r="G195" s="1" t="s">
        <v>14</v>
      </c>
      <c r="H195" s="194" t="s">
        <v>15</v>
      </c>
      <c r="I195" s="194">
        <v>4</v>
      </c>
      <c r="J195" s="194">
        <v>72.78</v>
      </c>
      <c r="K195" s="194">
        <v>89.35</v>
      </c>
      <c r="L195" s="194" t="s">
        <v>912</v>
      </c>
      <c r="M195" s="194" t="s">
        <v>566</v>
      </c>
      <c r="N195" s="194" t="s">
        <v>913</v>
      </c>
      <c r="O195" s="10">
        <v>0.22770000000000001</v>
      </c>
      <c r="P195" s="194" t="s">
        <v>552</v>
      </c>
      <c r="Q195" s="195"/>
      <c r="R195" s="195"/>
      <c r="S195" s="195"/>
      <c r="T195" s="195"/>
      <c r="U195" s="195"/>
      <c r="V195" s="195"/>
      <c r="W195" s="195"/>
      <c r="X195" s="195"/>
      <c r="Y195" s="195"/>
      <c r="Z195" s="195"/>
      <c r="AA195" s="185" t="s">
        <v>563</v>
      </c>
      <c r="AB195" s="195"/>
      <c r="AC195" s="196" t="str">
        <f t="shared" si="36"/>
        <v>VT</v>
      </c>
      <c r="AD195" s="195" t="str">
        <f>VLOOKUP($AC195,デモテーブル[#All],2,FALSE)</f>
        <v>バンガード・トータル・ワールド・ストックETF</v>
      </c>
      <c r="AE195" s="197">
        <f t="shared" si="40"/>
        <v>4</v>
      </c>
      <c r="AF195" s="195">
        <f t="shared" si="40"/>
        <v>72.78</v>
      </c>
      <c r="AG195" s="195">
        <f t="shared" si="40"/>
        <v>89.35</v>
      </c>
      <c r="AH195" s="198">
        <f t="shared" si="41"/>
        <v>45697</v>
      </c>
      <c r="AI195" s="198">
        <f t="shared" si="41"/>
        <v>0</v>
      </c>
      <c r="AJ195" s="198">
        <f t="shared" si="41"/>
        <v>8475</v>
      </c>
      <c r="AK195" s="199">
        <f t="shared" si="37"/>
        <v>0.22770000000000001</v>
      </c>
      <c r="AL195" s="195" t="str">
        <f t="shared" si="37"/>
        <v>02-A子 楽天証券</v>
      </c>
      <c r="AM195" s="195"/>
      <c r="AN195" s="195"/>
      <c r="AO195" s="195"/>
      <c r="AP195" s="200"/>
      <c r="AQ195" s="195"/>
      <c r="AR195" s="200"/>
      <c r="AS195" s="195"/>
      <c r="AT195" s="167"/>
      <c r="AU195" s="167"/>
      <c r="AV195" s="136" t="str">
        <f>VLOOKUP($AC195,デモテーブル[#All],3,FALSE)</f>
        <v>1株式・投信等</v>
      </c>
      <c r="AW195" s="136" t="str">
        <f>VLOOKUP($AC195,デモテーブル[#All],4,FALSE)</f>
        <v>1株式</v>
      </c>
      <c r="AX195" s="136" t="str">
        <f>VLOOKUP($AC195,デモテーブル[#All],5,FALSE)</f>
        <v>指数</v>
      </c>
      <c r="AY195" s="136" t="str">
        <f>VLOOKUP($AC195,デモテーブル[#All],6,FALSE)</f>
        <v>全世界指数</v>
      </c>
      <c r="AZ195" s="136" t="str">
        <f>VLOOKUP($AC195,デモテーブル[#All],7,FALSE)</f>
        <v>02 米ドル（円換算）</v>
      </c>
      <c r="BA195" s="136" t="str">
        <f>VLOOKUP($AC195,デモテーブル[#All],12,FALSE)</f>
        <v>リスク・有</v>
      </c>
      <c r="BB195" s="136" t="str">
        <f>VLOOKUP($AC195,デモテーブル[#All],13,FALSE)</f>
        <v>リスク・有</v>
      </c>
      <c r="BC195" s="207">
        <f>VLOOKUP($AC195,デモテーブル[#All],14,FALSE)</f>
        <v>1</v>
      </c>
      <c r="BD195" s="207">
        <f>VLOOKUP($AC195,デモテーブル[#All],15,FALSE)</f>
        <v>1</v>
      </c>
      <c r="BE195" s="136">
        <f t="shared" si="30"/>
        <v>45697</v>
      </c>
      <c r="BF195" s="136">
        <f t="shared" si="31"/>
        <v>45697</v>
      </c>
    </row>
    <row r="196" spans="2:58">
      <c r="B196" s="17">
        <v>44713</v>
      </c>
      <c r="C196" s="69">
        <v>195</v>
      </c>
      <c r="D196" s="154" t="str">
        <f t="shared" si="38"/>
        <v>02-A子</v>
      </c>
      <c r="E196" s="193" t="str">
        <f t="shared" si="39"/>
        <v>楽天証券</v>
      </c>
      <c r="F196" s="195"/>
      <c r="G196" s="1" t="s">
        <v>16</v>
      </c>
      <c r="H196" s="194" t="s">
        <v>17</v>
      </c>
      <c r="I196" s="194">
        <v>25</v>
      </c>
      <c r="J196" s="194">
        <v>88.46</v>
      </c>
      <c r="K196" s="194">
        <v>76.319999999999993</v>
      </c>
      <c r="L196" s="194" t="s">
        <v>914</v>
      </c>
      <c r="M196" s="194" t="s">
        <v>566</v>
      </c>
      <c r="N196" s="194" t="s">
        <v>915</v>
      </c>
      <c r="O196" s="10">
        <v>-0.13730000000000001</v>
      </c>
      <c r="P196" s="194" t="s">
        <v>552</v>
      </c>
      <c r="Q196" s="195"/>
      <c r="R196" s="195"/>
      <c r="S196" s="195"/>
      <c r="T196" s="195"/>
      <c r="U196" s="195"/>
      <c r="V196" s="195"/>
      <c r="W196" s="195"/>
      <c r="X196" s="195"/>
      <c r="Y196" s="195"/>
      <c r="Z196" s="195"/>
      <c r="AA196" s="185" t="s">
        <v>563</v>
      </c>
      <c r="AB196" s="195"/>
      <c r="AC196" s="196" t="str">
        <f t="shared" si="36"/>
        <v>BND</v>
      </c>
      <c r="AD196" s="195" t="str">
        <f>VLOOKUP($AC196,デモテーブル[#All],2,FALSE)</f>
        <v>バンガード・米国トータル債券市場ETF</v>
      </c>
      <c r="AE196" s="197">
        <f t="shared" si="40"/>
        <v>25</v>
      </c>
      <c r="AF196" s="195">
        <f t="shared" si="40"/>
        <v>88.46</v>
      </c>
      <c r="AG196" s="195">
        <f t="shared" si="40"/>
        <v>76.319999999999993</v>
      </c>
      <c r="AH196" s="198">
        <f t="shared" si="41"/>
        <v>243956</v>
      </c>
      <c r="AI196" s="198">
        <f t="shared" si="41"/>
        <v>0</v>
      </c>
      <c r="AJ196" s="198">
        <f t="shared" si="41"/>
        <v>-38814</v>
      </c>
      <c r="AK196" s="199">
        <f t="shared" si="37"/>
        <v>-0.13730000000000001</v>
      </c>
      <c r="AL196" s="195" t="str">
        <f t="shared" si="37"/>
        <v>02-A子 楽天証券</v>
      </c>
      <c r="AM196" s="195"/>
      <c r="AN196" s="195"/>
      <c r="AO196" s="195"/>
      <c r="AP196" s="200"/>
      <c r="AQ196" s="195"/>
      <c r="AR196" s="200"/>
      <c r="AS196" s="195"/>
      <c r="AT196" s="167"/>
      <c r="AU196" s="167"/>
      <c r="AV196" s="136" t="str">
        <f>VLOOKUP($AC196,デモテーブル[#All],3,FALSE)</f>
        <v>2現金・米国債など</v>
      </c>
      <c r="AW196" s="136" t="str">
        <f>VLOOKUP($AC196,デモテーブル[#All],4,FALSE)</f>
        <v>2米国債など</v>
      </c>
      <c r="AX196" s="136" t="str">
        <f>VLOOKUP($AC196,デモテーブル[#All],5,FALSE)</f>
        <v>債券</v>
      </c>
      <c r="AY196" s="136" t="str">
        <f>VLOOKUP($AC196,デモテーブル[#All],6,FALSE)</f>
        <v>米国債</v>
      </c>
      <c r="AZ196" s="136" t="str">
        <f>VLOOKUP($AC196,デモテーブル[#All],7,FALSE)</f>
        <v>02 米ドル（円換算）</v>
      </c>
      <c r="BA196" s="136" t="str">
        <f>VLOOKUP($AC196,デモテーブル[#All],12,FALSE)</f>
        <v>リスク・有</v>
      </c>
      <c r="BB196" s="136" t="str">
        <f>VLOOKUP($AC196,デモテーブル[#All],13,FALSE)</f>
        <v>リスク・なし</v>
      </c>
      <c r="BC196" s="207">
        <f>VLOOKUP($AC196,デモテーブル[#All],14,FALSE)</f>
        <v>1</v>
      </c>
      <c r="BD196" s="207">
        <f>VLOOKUP($AC196,デモテーブル[#All],15,FALSE)</f>
        <v>0</v>
      </c>
      <c r="BE196" s="136">
        <f t="shared" si="30"/>
        <v>243956</v>
      </c>
      <c r="BF196" s="136">
        <f t="shared" si="31"/>
        <v>0</v>
      </c>
    </row>
    <row r="197" spans="2:58">
      <c r="B197" s="17">
        <v>44713</v>
      </c>
      <c r="C197" s="69">
        <v>196</v>
      </c>
      <c r="D197" s="154" t="str">
        <f t="shared" si="38"/>
        <v>02-A子</v>
      </c>
      <c r="E197" s="193" t="str">
        <f t="shared" si="39"/>
        <v>楽天証券</v>
      </c>
      <c r="F197" s="195"/>
      <c r="G197" s="1" t="s">
        <v>18</v>
      </c>
      <c r="H197" s="194" t="s">
        <v>19</v>
      </c>
      <c r="I197" s="194">
        <v>7</v>
      </c>
      <c r="J197" s="194">
        <v>42.74</v>
      </c>
      <c r="K197" s="194">
        <v>43.55</v>
      </c>
      <c r="L197" s="194" t="s">
        <v>916</v>
      </c>
      <c r="M197" s="194" t="s">
        <v>566</v>
      </c>
      <c r="N197" s="194" t="s">
        <v>917</v>
      </c>
      <c r="O197" s="10">
        <v>1.9E-2</v>
      </c>
      <c r="P197" s="194" t="s">
        <v>552</v>
      </c>
      <c r="Q197" s="195"/>
      <c r="R197" s="195"/>
      <c r="S197" s="195"/>
      <c r="T197" s="195"/>
      <c r="U197" s="195"/>
      <c r="V197" s="195"/>
      <c r="W197" s="195"/>
      <c r="X197" s="195"/>
      <c r="Y197" s="195"/>
      <c r="Z197" s="195"/>
      <c r="AA197" s="185" t="s">
        <v>563</v>
      </c>
      <c r="AB197" s="195"/>
      <c r="AC197" s="196" t="str">
        <f t="shared" si="36"/>
        <v>UAL</v>
      </c>
      <c r="AD197" s="195" t="str">
        <f>VLOOKUP($AC197,デモテーブル[#All],2,FALSE)</f>
        <v>ユナイテッド・エアラインズ・ホールディングス</v>
      </c>
      <c r="AE197" s="197">
        <f t="shared" si="40"/>
        <v>7</v>
      </c>
      <c r="AF197" s="195">
        <f t="shared" si="40"/>
        <v>42.74</v>
      </c>
      <c r="AG197" s="195">
        <f t="shared" si="40"/>
        <v>43.55</v>
      </c>
      <c r="AH197" s="198">
        <f t="shared" si="41"/>
        <v>38978</v>
      </c>
      <c r="AI197" s="198">
        <f t="shared" si="41"/>
        <v>0</v>
      </c>
      <c r="AJ197" s="198">
        <f t="shared" si="41"/>
        <v>726</v>
      </c>
      <c r="AK197" s="199">
        <f t="shared" si="37"/>
        <v>1.9E-2</v>
      </c>
      <c r="AL197" s="195" t="str">
        <f t="shared" si="37"/>
        <v>02-A子 楽天証券</v>
      </c>
      <c r="AM197" s="195"/>
      <c r="AN197" s="195"/>
      <c r="AO197" s="195"/>
      <c r="AP197" s="200"/>
      <c r="AQ197" s="195"/>
      <c r="AR197" s="200"/>
      <c r="AS197" s="195"/>
      <c r="AT197" s="167"/>
      <c r="AU197" s="167"/>
      <c r="AV197" s="136" t="str">
        <f>VLOOKUP($AC197,デモテーブル[#All],3,FALSE)</f>
        <v>1株式・投信等</v>
      </c>
      <c r="AW197" s="136" t="str">
        <f>VLOOKUP($AC197,デモテーブル[#All],4,FALSE)</f>
        <v>1株式</v>
      </c>
      <c r="AX197" s="136" t="str">
        <f>VLOOKUP($AC197,デモテーブル[#All],5,FALSE)</f>
        <v>観光</v>
      </c>
      <c r="AY197" s="136" t="str">
        <f>VLOOKUP($AC197,デモテーブル[#All],6,FALSE)</f>
        <v>航空・米国</v>
      </c>
      <c r="AZ197" s="136" t="str">
        <f>VLOOKUP($AC197,デモテーブル[#All],7,FALSE)</f>
        <v>02 米ドル（円換算）</v>
      </c>
      <c r="BA197" s="136" t="str">
        <f>VLOOKUP($AC197,デモテーブル[#All],12,FALSE)</f>
        <v>リスク・有</v>
      </c>
      <c r="BB197" s="136" t="str">
        <f>VLOOKUP($AC197,デモテーブル[#All],13,FALSE)</f>
        <v>リスク・有</v>
      </c>
      <c r="BC197" s="207">
        <f>VLOOKUP($AC197,デモテーブル[#All],14,FALSE)</f>
        <v>1</v>
      </c>
      <c r="BD197" s="207">
        <f>VLOOKUP($AC197,デモテーブル[#All],15,FALSE)</f>
        <v>1</v>
      </c>
      <c r="BE197" s="136">
        <f t="shared" si="30"/>
        <v>38978</v>
      </c>
      <c r="BF197" s="136">
        <f t="shared" si="31"/>
        <v>38978</v>
      </c>
    </row>
    <row r="198" spans="2:58">
      <c r="B198" s="17">
        <v>44713</v>
      </c>
      <c r="C198" s="69">
        <v>197</v>
      </c>
      <c r="D198" s="154" t="str">
        <f t="shared" si="38"/>
        <v>02-A子</v>
      </c>
      <c r="E198" s="193" t="str">
        <f t="shared" si="39"/>
        <v>楽天証券</v>
      </c>
      <c r="F198" s="195"/>
      <c r="G198" s="1" t="s">
        <v>18</v>
      </c>
      <c r="H198" s="194" t="s">
        <v>19</v>
      </c>
      <c r="I198" s="194">
        <v>10</v>
      </c>
      <c r="J198" s="194">
        <v>46.42</v>
      </c>
      <c r="K198" s="194">
        <v>43.55</v>
      </c>
      <c r="L198" s="194" t="s">
        <v>856</v>
      </c>
      <c r="M198" s="194" t="s">
        <v>566</v>
      </c>
      <c r="N198" s="194" t="s">
        <v>918</v>
      </c>
      <c r="O198" s="10">
        <v>-6.1800000000000001E-2</v>
      </c>
      <c r="P198" s="194" t="s">
        <v>552</v>
      </c>
      <c r="Q198" s="195"/>
      <c r="R198" s="195"/>
      <c r="S198" s="195"/>
      <c r="T198" s="195"/>
      <c r="U198" s="195"/>
      <c r="V198" s="195"/>
      <c r="W198" s="195"/>
      <c r="X198" s="195"/>
      <c r="Y198" s="195"/>
      <c r="Z198" s="195"/>
      <c r="AA198" s="185" t="s">
        <v>563</v>
      </c>
      <c r="AB198" s="195"/>
      <c r="AC198" s="196" t="str">
        <f t="shared" si="36"/>
        <v>UAL</v>
      </c>
      <c r="AD198" s="195" t="str">
        <f>VLOOKUP($AC198,デモテーブル[#All],2,FALSE)</f>
        <v>ユナイテッド・エアラインズ・ホールディングス</v>
      </c>
      <c r="AE198" s="197">
        <f t="shared" si="40"/>
        <v>10</v>
      </c>
      <c r="AF198" s="195">
        <f t="shared" si="40"/>
        <v>46.42</v>
      </c>
      <c r="AG198" s="195">
        <f t="shared" si="40"/>
        <v>43.55</v>
      </c>
      <c r="AH198" s="198">
        <f t="shared" si="41"/>
        <v>55683</v>
      </c>
      <c r="AI198" s="198">
        <f t="shared" si="41"/>
        <v>0</v>
      </c>
      <c r="AJ198" s="198">
        <f t="shared" si="41"/>
        <v>-3666</v>
      </c>
      <c r="AK198" s="199">
        <f t="shared" si="37"/>
        <v>-6.1800000000000001E-2</v>
      </c>
      <c r="AL198" s="195" t="str">
        <f t="shared" si="37"/>
        <v>02-A子 楽天証券</v>
      </c>
      <c r="AM198" s="195"/>
      <c r="AN198" s="195"/>
      <c r="AO198" s="195"/>
      <c r="AP198" s="200"/>
      <c r="AQ198" s="195"/>
      <c r="AR198" s="200"/>
      <c r="AS198" s="195"/>
      <c r="AT198" s="167"/>
      <c r="AU198" s="167"/>
      <c r="AV198" s="136" t="str">
        <f>VLOOKUP($AC198,デモテーブル[#All],3,FALSE)</f>
        <v>1株式・投信等</v>
      </c>
      <c r="AW198" s="136" t="str">
        <f>VLOOKUP($AC198,デモテーブル[#All],4,FALSE)</f>
        <v>1株式</v>
      </c>
      <c r="AX198" s="136" t="str">
        <f>VLOOKUP($AC198,デモテーブル[#All],5,FALSE)</f>
        <v>観光</v>
      </c>
      <c r="AY198" s="136" t="str">
        <f>VLOOKUP($AC198,デモテーブル[#All],6,FALSE)</f>
        <v>航空・米国</v>
      </c>
      <c r="AZ198" s="136" t="str">
        <f>VLOOKUP($AC198,デモテーブル[#All],7,FALSE)</f>
        <v>02 米ドル（円換算）</v>
      </c>
      <c r="BA198" s="136" t="str">
        <f>VLOOKUP($AC198,デモテーブル[#All],12,FALSE)</f>
        <v>リスク・有</v>
      </c>
      <c r="BB198" s="136" t="str">
        <f>VLOOKUP($AC198,デモテーブル[#All],13,FALSE)</f>
        <v>リスク・有</v>
      </c>
      <c r="BC198" s="207">
        <f>VLOOKUP($AC198,デモテーブル[#All],14,FALSE)</f>
        <v>1</v>
      </c>
      <c r="BD198" s="207">
        <f>VLOOKUP($AC198,デモテーブル[#All],15,FALSE)</f>
        <v>1</v>
      </c>
      <c r="BE198" s="136">
        <f t="shared" ref="BE198:BE261" si="42">AH198*BC198</f>
        <v>55683</v>
      </c>
      <c r="BF198" s="136">
        <f t="shared" ref="BF198:BF261" si="43">AH198*BD198</f>
        <v>55683</v>
      </c>
    </row>
    <row r="199" spans="2:58">
      <c r="B199" s="17">
        <v>44713</v>
      </c>
      <c r="C199" s="69">
        <v>198</v>
      </c>
      <c r="D199" s="154" t="str">
        <f t="shared" si="38"/>
        <v>02-A子</v>
      </c>
      <c r="E199" s="193" t="str">
        <f t="shared" si="39"/>
        <v>楽天証券</v>
      </c>
      <c r="F199" s="195"/>
      <c r="G199" s="1" t="s">
        <v>20</v>
      </c>
      <c r="H199" s="194" t="s">
        <v>21</v>
      </c>
      <c r="I199" s="194">
        <v>13</v>
      </c>
      <c r="J199" s="194">
        <v>23.19</v>
      </c>
      <c r="K199" s="194">
        <v>23.54</v>
      </c>
      <c r="L199" s="194" t="s">
        <v>919</v>
      </c>
      <c r="M199" s="194" t="s">
        <v>566</v>
      </c>
      <c r="N199" s="194" t="s">
        <v>920</v>
      </c>
      <c r="O199" s="10">
        <v>1.4999999999999999E-2</v>
      </c>
      <c r="P199" s="194" t="s">
        <v>552</v>
      </c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  <c r="AA199" s="185" t="s">
        <v>563</v>
      </c>
      <c r="AB199" s="195"/>
      <c r="AC199" s="196" t="str">
        <f t="shared" si="36"/>
        <v>EIDO</v>
      </c>
      <c r="AD199" s="195" t="str">
        <f>VLOOKUP($AC199,デモテーブル[#All],2,FALSE)</f>
        <v>iシェアーズ MSCI インドネシア ETF</v>
      </c>
      <c r="AE199" s="197">
        <f t="shared" si="40"/>
        <v>13</v>
      </c>
      <c r="AF199" s="195">
        <f t="shared" si="40"/>
        <v>23.19</v>
      </c>
      <c r="AG199" s="195">
        <f t="shared" si="40"/>
        <v>23.54</v>
      </c>
      <c r="AH199" s="198">
        <f t="shared" si="41"/>
        <v>39127</v>
      </c>
      <c r="AI199" s="198">
        <f t="shared" si="41"/>
        <v>0</v>
      </c>
      <c r="AJ199" s="198">
        <f t="shared" si="41"/>
        <v>577</v>
      </c>
      <c r="AK199" s="199">
        <f t="shared" si="37"/>
        <v>1.4999999999999999E-2</v>
      </c>
      <c r="AL199" s="195" t="str">
        <f t="shared" si="37"/>
        <v>02-A子 楽天証券</v>
      </c>
      <c r="AM199" s="195"/>
      <c r="AN199" s="195"/>
      <c r="AO199" s="195"/>
      <c r="AP199" s="200"/>
      <c r="AQ199" s="195"/>
      <c r="AR199" s="200"/>
      <c r="AS199" s="195"/>
      <c r="AT199" s="167"/>
      <c r="AU199" s="167"/>
      <c r="AV199" s="136" t="str">
        <f>VLOOKUP($AC199,デモテーブル[#All],3,FALSE)</f>
        <v>1株式・投信等</v>
      </c>
      <c r="AW199" s="136" t="str">
        <f>VLOOKUP($AC199,デモテーブル[#All],4,FALSE)</f>
        <v>1株式</v>
      </c>
      <c r="AX199" s="136" t="str">
        <f>VLOOKUP($AC199,デモテーブル[#All],5,FALSE)</f>
        <v>新興国</v>
      </c>
      <c r="AY199" s="136" t="str">
        <f>VLOOKUP($AC199,デモテーブル[#All],6,FALSE)</f>
        <v>インドネシア</v>
      </c>
      <c r="AZ199" s="136" t="str">
        <f>VLOOKUP($AC199,デモテーブル[#All],7,FALSE)</f>
        <v>02 米ドル（円換算）</v>
      </c>
      <c r="BA199" s="136" t="str">
        <f>VLOOKUP($AC199,デモテーブル[#All],12,FALSE)</f>
        <v>リスク・有</v>
      </c>
      <c r="BB199" s="136" t="str">
        <f>VLOOKUP($AC199,デモテーブル[#All],13,FALSE)</f>
        <v>リスク・有</v>
      </c>
      <c r="BC199" s="207">
        <f>VLOOKUP($AC199,デモテーブル[#All],14,FALSE)</f>
        <v>1</v>
      </c>
      <c r="BD199" s="207">
        <f>VLOOKUP($AC199,デモテーブル[#All],15,FALSE)</f>
        <v>1</v>
      </c>
      <c r="BE199" s="136">
        <f t="shared" si="42"/>
        <v>39127</v>
      </c>
      <c r="BF199" s="136">
        <f t="shared" si="43"/>
        <v>39127</v>
      </c>
    </row>
    <row r="200" spans="2:58">
      <c r="B200" s="17">
        <v>44713</v>
      </c>
      <c r="C200" s="69">
        <v>199</v>
      </c>
      <c r="D200" s="154" t="str">
        <f t="shared" si="38"/>
        <v>02-A子</v>
      </c>
      <c r="E200" s="193" t="str">
        <f t="shared" si="39"/>
        <v>楽天証券</v>
      </c>
      <c r="F200" s="195"/>
      <c r="G200" s="1" t="s">
        <v>22</v>
      </c>
      <c r="H200" s="194" t="s">
        <v>23</v>
      </c>
      <c r="I200" s="194">
        <v>3</v>
      </c>
      <c r="J200" s="194">
        <v>74.66</v>
      </c>
      <c r="K200" s="194">
        <v>73.95</v>
      </c>
      <c r="L200" s="194" t="s">
        <v>921</v>
      </c>
      <c r="M200" s="194" t="s">
        <v>566</v>
      </c>
      <c r="N200" s="194" t="s">
        <v>922</v>
      </c>
      <c r="O200" s="10">
        <v>-9.4999999999999998E-3</v>
      </c>
      <c r="P200" s="194" t="s">
        <v>552</v>
      </c>
      <c r="Q200" s="195"/>
      <c r="R200" s="195"/>
      <c r="S200" s="195"/>
      <c r="T200" s="195"/>
      <c r="U200" s="195"/>
      <c r="V200" s="195"/>
      <c r="W200" s="195"/>
      <c r="X200" s="195"/>
      <c r="Y200" s="195"/>
      <c r="Z200" s="195"/>
      <c r="AA200" s="185" t="s">
        <v>563</v>
      </c>
      <c r="AB200" s="195"/>
      <c r="AC200" s="196" t="str">
        <f t="shared" si="36"/>
        <v>THD</v>
      </c>
      <c r="AD200" s="195" t="str">
        <f>VLOOKUP($AC200,デモテーブル[#All],2,FALSE)</f>
        <v>iシェアーズ MSCI タイ ETF</v>
      </c>
      <c r="AE200" s="197">
        <f t="shared" ref="AD200:AG242" si="44">I200</f>
        <v>3</v>
      </c>
      <c r="AF200" s="195">
        <f t="shared" si="44"/>
        <v>74.66</v>
      </c>
      <c r="AG200" s="195">
        <f t="shared" si="44"/>
        <v>73.95</v>
      </c>
      <c r="AH200" s="198">
        <f t="shared" si="41"/>
        <v>28365</v>
      </c>
      <c r="AI200" s="198">
        <f t="shared" si="41"/>
        <v>0</v>
      </c>
      <c r="AJ200" s="198">
        <f t="shared" si="41"/>
        <v>-271</v>
      </c>
      <c r="AK200" s="199">
        <f t="shared" si="37"/>
        <v>-9.4999999999999998E-3</v>
      </c>
      <c r="AL200" s="195" t="str">
        <f t="shared" si="37"/>
        <v>02-A子 楽天証券</v>
      </c>
      <c r="AM200" s="195"/>
      <c r="AN200" s="195"/>
      <c r="AO200" s="195"/>
      <c r="AP200" s="200"/>
      <c r="AQ200" s="195"/>
      <c r="AR200" s="200"/>
      <c r="AS200" s="195"/>
      <c r="AT200" s="167"/>
      <c r="AU200" s="167"/>
      <c r="AV200" s="136" t="str">
        <f>VLOOKUP($AC200,デモテーブル[#All],3,FALSE)</f>
        <v>1株式・投信等</v>
      </c>
      <c r="AW200" s="136" t="str">
        <f>VLOOKUP($AC200,デモテーブル[#All],4,FALSE)</f>
        <v>1株式</v>
      </c>
      <c r="AX200" s="136" t="str">
        <f>VLOOKUP($AC200,デモテーブル[#All],5,FALSE)</f>
        <v>新興国</v>
      </c>
      <c r="AY200" s="136" t="str">
        <f>VLOOKUP($AC200,デモテーブル[#All],6,FALSE)</f>
        <v>タイ</v>
      </c>
      <c r="AZ200" s="136" t="str">
        <f>VLOOKUP($AC200,デモテーブル[#All],7,FALSE)</f>
        <v>02 米ドル（円換算）</v>
      </c>
      <c r="BA200" s="136" t="str">
        <f>VLOOKUP($AC200,デモテーブル[#All],12,FALSE)</f>
        <v>リスク・有</v>
      </c>
      <c r="BB200" s="136" t="str">
        <f>VLOOKUP($AC200,デモテーブル[#All],13,FALSE)</f>
        <v>リスク・有</v>
      </c>
      <c r="BC200" s="207">
        <f>VLOOKUP($AC200,デモテーブル[#All],14,FALSE)</f>
        <v>1</v>
      </c>
      <c r="BD200" s="207">
        <f>VLOOKUP($AC200,デモテーブル[#All],15,FALSE)</f>
        <v>1</v>
      </c>
      <c r="BE200" s="136">
        <f t="shared" si="42"/>
        <v>28365</v>
      </c>
      <c r="BF200" s="136">
        <f t="shared" si="43"/>
        <v>28365</v>
      </c>
    </row>
    <row r="201" spans="2:58">
      <c r="B201" s="17">
        <v>44713</v>
      </c>
      <c r="C201" s="69">
        <v>200</v>
      </c>
      <c r="D201" s="154" t="str">
        <f t="shared" si="38"/>
        <v>02-A子</v>
      </c>
      <c r="E201" s="193" t="str">
        <f t="shared" si="39"/>
        <v>楽天証券</v>
      </c>
      <c r="F201" s="195"/>
      <c r="G201" s="1" t="s">
        <v>24</v>
      </c>
      <c r="H201" s="194" t="s">
        <v>25</v>
      </c>
      <c r="I201" s="194">
        <v>40</v>
      </c>
      <c r="J201" s="194">
        <v>31.83</v>
      </c>
      <c r="K201" s="194">
        <v>29.04</v>
      </c>
      <c r="L201" s="194" t="s">
        <v>923</v>
      </c>
      <c r="M201" s="194" t="s">
        <v>566</v>
      </c>
      <c r="N201" s="194" t="s">
        <v>924</v>
      </c>
      <c r="O201" s="10">
        <v>-8.7599999999999997E-2</v>
      </c>
      <c r="P201" s="194" t="s">
        <v>552</v>
      </c>
      <c r="Q201" s="195"/>
      <c r="R201" s="195"/>
      <c r="S201" s="195"/>
      <c r="T201" s="195"/>
      <c r="U201" s="195"/>
      <c r="V201" s="195"/>
      <c r="W201" s="195"/>
      <c r="X201" s="195"/>
      <c r="Y201" s="195"/>
      <c r="Z201" s="195"/>
      <c r="AA201" s="185" t="s">
        <v>563</v>
      </c>
      <c r="AB201" s="195"/>
      <c r="AC201" s="196" t="str">
        <f t="shared" si="36"/>
        <v>EPHE</v>
      </c>
      <c r="AD201" s="195" t="str">
        <f>VLOOKUP($AC201,デモテーブル[#All],2,FALSE)</f>
        <v>iシェアーズ MSCI フィリピン ETF</v>
      </c>
      <c r="AE201" s="197">
        <f t="shared" si="44"/>
        <v>40</v>
      </c>
      <c r="AF201" s="195">
        <f t="shared" si="44"/>
        <v>31.83</v>
      </c>
      <c r="AG201" s="195">
        <f t="shared" si="44"/>
        <v>29.04</v>
      </c>
      <c r="AH201" s="198">
        <f t="shared" si="41"/>
        <v>148522</v>
      </c>
      <c r="AI201" s="198">
        <f t="shared" si="41"/>
        <v>0</v>
      </c>
      <c r="AJ201" s="198">
        <f t="shared" si="41"/>
        <v>-14268</v>
      </c>
      <c r="AK201" s="199">
        <f t="shared" si="37"/>
        <v>-8.7599999999999997E-2</v>
      </c>
      <c r="AL201" s="195" t="str">
        <f t="shared" si="37"/>
        <v>02-A子 楽天証券</v>
      </c>
      <c r="AM201" s="195"/>
      <c r="AN201" s="195"/>
      <c r="AO201" s="195"/>
      <c r="AP201" s="200"/>
      <c r="AQ201" s="195"/>
      <c r="AR201" s="200"/>
      <c r="AS201" s="195"/>
      <c r="AT201" s="167"/>
      <c r="AU201" s="167"/>
      <c r="AV201" s="136" t="str">
        <f>VLOOKUP($AC201,デモテーブル[#All],3,FALSE)</f>
        <v>1株式・投信等</v>
      </c>
      <c r="AW201" s="136" t="str">
        <f>VLOOKUP($AC201,デモテーブル[#All],4,FALSE)</f>
        <v>1株式</v>
      </c>
      <c r="AX201" s="136" t="str">
        <f>VLOOKUP($AC201,デモテーブル[#All],5,FALSE)</f>
        <v>新興国</v>
      </c>
      <c r="AY201" s="136" t="str">
        <f>VLOOKUP($AC201,デモテーブル[#All],6,FALSE)</f>
        <v>フィリピン</v>
      </c>
      <c r="AZ201" s="136" t="str">
        <f>VLOOKUP($AC201,デモテーブル[#All],7,FALSE)</f>
        <v>02 米ドル（円換算）</v>
      </c>
      <c r="BA201" s="136" t="str">
        <f>VLOOKUP($AC201,デモテーブル[#All],12,FALSE)</f>
        <v>リスク・有</v>
      </c>
      <c r="BB201" s="136" t="str">
        <f>VLOOKUP($AC201,デモテーブル[#All],13,FALSE)</f>
        <v>リスク・有</v>
      </c>
      <c r="BC201" s="207">
        <f>VLOOKUP($AC201,デモテーブル[#All],14,FALSE)</f>
        <v>1</v>
      </c>
      <c r="BD201" s="207">
        <f>VLOOKUP($AC201,デモテーブル[#All],15,FALSE)</f>
        <v>1</v>
      </c>
      <c r="BE201" s="136">
        <f t="shared" si="42"/>
        <v>148522</v>
      </c>
      <c r="BF201" s="136">
        <f t="shared" si="43"/>
        <v>148522</v>
      </c>
    </row>
    <row r="202" spans="2:58">
      <c r="B202" s="17">
        <v>44713</v>
      </c>
      <c r="C202" s="69">
        <v>201</v>
      </c>
      <c r="D202" s="154" t="str">
        <f t="shared" si="38"/>
        <v>02-A子</v>
      </c>
      <c r="E202" s="193" t="str">
        <f t="shared" si="39"/>
        <v>楽天証券</v>
      </c>
      <c r="F202" s="195"/>
      <c r="G202" s="1" t="s">
        <v>121</v>
      </c>
      <c r="H202" s="194" t="s">
        <v>925</v>
      </c>
      <c r="I202" s="194">
        <v>9</v>
      </c>
      <c r="J202" s="194">
        <v>56.16</v>
      </c>
      <c r="K202" s="194">
        <v>49.53</v>
      </c>
      <c r="L202" s="194" t="s">
        <v>926</v>
      </c>
      <c r="M202" s="194" t="s">
        <v>566</v>
      </c>
      <c r="N202" s="194" t="s">
        <v>927</v>
      </c>
      <c r="O202" s="10">
        <v>-0.11799999999999999</v>
      </c>
      <c r="P202" s="194" t="s">
        <v>552</v>
      </c>
      <c r="Q202" s="195"/>
      <c r="R202" s="195"/>
      <c r="S202" s="195"/>
      <c r="T202" s="195"/>
      <c r="U202" s="195"/>
      <c r="V202" s="195"/>
      <c r="W202" s="195"/>
      <c r="X202" s="195"/>
      <c r="Y202" s="195"/>
      <c r="Z202" s="195"/>
      <c r="AA202" s="185" t="s">
        <v>563</v>
      </c>
      <c r="AB202" s="195"/>
      <c r="AC202" s="196" t="str">
        <f t="shared" si="36"/>
        <v>VZ</v>
      </c>
      <c r="AD202" s="195" t="str">
        <f>VLOOKUP($AC202,デモテーブル[#All],2,FALSE)</f>
        <v>ベライゾン</v>
      </c>
      <c r="AE202" s="197">
        <f t="shared" si="44"/>
        <v>9</v>
      </c>
      <c r="AF202" s="195">
        <f t="shared" si="44"/>
        <v>56.16</v>
      </c>
      <c r="AG202" s="195">
        <f t="shared" si="44"/>
        <v>49.53</v>
      </c>
      <c r="AH202" s="198">
        <f t="shared" si="41"/>
        <v>56996</v>
      </c>
      <c r="AI202" s="198">
        <f t="shared" si="41"/>
        <v>0</v>
      </c>
      <c r="AJ202" s="198">
        <f t="shared" si="41"/>
        <v>-7624</v>
      </c>
      <c r="AK202" s="199">
        <f t="shared" si="37"/>
        <v>-0.11799999999999999</v>
      </c>
      <c r="AL202" s="195" t="str">
        <f t="shared" si="37"/>
        <v>02-A子 楽天証券</v>
      </c>
      <c r="AM202" s="195"/>
      <c r="AN202" s="195"/>
      <c r="AO202" s="195"/>
      <c r="AP202" s="200"/>
      <c r="AQ202" s="195"/>
      <c r="AR202" s="200"/>
      <c r="AS202" s="195"/>
      <c r="AT202" s="167"/>
      <c r="AU202" s="167"/>
      <c r="AV202" s="136" t="str">
        <f>VLOOKUP($AC202,デモテーブル[#All],3,FALSE)</f>
        <v>1株式・投信等</v>
      </c>
      <c r="AW202" s="136" t="str">
        <f>VLOOKUP($AC202,デモテーブル[#All],4,FALSE)</f>
        <v>1株式</v>
      </c>
      <c r="AX202" s="136" t="str">
        <f>VLOOKUP($AC202,デモテーブル[#All],5,FALSE)</f>
        <v>通信</v>
      </c>
      <c r="AY202" s="136" t="str">
        <f>VLOOKUP($AC202,デモテーブル[#All],6,FALSE)</f>
        <v>米国･通信</v>
      </c>
      <c r="AZ202" s="136" t="str">
        <f>VLOOKUP($AC202,デモテーブル[#All],7,FALSE)</f>
        <v>02 米ドル（円換算）</v>
      </c>
      <c r="BA202" s="136" t="str">
        <f>VLOOKUP($AC202,デモテーブル[#All],12,FALSE)</f>
        <v>リスク・有</v>
      </c>
      <c r="BB202" s="136" t="str">
        <f>VLOOKUP($AC202,デモテーブル[#All],13,FALSE)</f>
        <v>リスク・有</v>
      </c>
      <c r="BC202" s="207">
        <f>VLOOKUP($AC202,デモテーブル[#All],14,FALSE)</f>
        <v>1</v>
      </c>
      <c r="BD202" s="207">
        <f>VLOOKUP($AC202,デモテーブル[#All],15,FALSE)</f>
        <v>1</v>
      </c>
      <c r="BE202" s="136">
        <f t="shared" si="42"/>
        <v>56996</v>
      </c>
      <c r="BF202" s="136">
        <f t="shared" si="43"/>
        <v>56996</v>
      </c>
    </row>
    <row r="203" spans="2:58">
      <c r="B203" s="17">
        <v>44713</v>
      </c>
      <c r="C203" s="69">
        <v>202</v>
      </c>
      <c r="D203" s="154" t="str">
        <f t="shared" si="38"/>
        <v>02-A子</v>
      </c>
      <c r="E203" s="193" t="str">
        <f t="shared" si="39"/>
        <v>楽天証券</v>
      </c>
      <c r="F203" s="195"/>
      <c r="G203" s="1" t="s">
        <v>26</v>
      </c>
      <c r="H203" s="194" t="s">
        <v>27</v>
      </c>
      <c r="I203" s="194">
        <v>24</v>
      </c>
      <c r="J203" s="194">
        <v>15.93</v>
      </c>
      <c r="K203" s="194">
        <v>22.24</v>
      </c>
      <c r="L203" s="194" t="s">
        <v>928</v>
      </c>
      <c r="M203" s="194" t="s">
        <v>566</v>
      </c>
      <c r="N203" s="194" t="s">
        <v>929</v>
      </c>
      <c r="O203" s="10">
        <v>0.39629999999999999</v>
      </c>
      <c r="P203" s="194" t="s">
        <v>552</v>
      </c>
      <c r="Q203" s="195"/>
      <c r="R203" s="195"/>
      <c r="S203" s="195"/>
      <c r="T203" s="195"/>
      <c r="U203" s="195"/>
      <c r="V203" s="195"/>
      <c r="W203" s="195"/>
      <c r="X203" s="195"/>
      <c r="Y203" s="195"/>
      <c r="Z203" s="195"/>
      <c r="AA203" s="185" t="s">
        <v>563</v>
      </c>
      <c r="AB203" s="195"/>
      <c r="AC203" s="196" t="str">
        <f t="shared" si="36"/>
        <v>DBA</v>
      </c>
      <c r="AD203" s="195" t="str">
        <f>VLOOKUP($AC203,デモテーブル[#All],2,FALSE)</f>
        <v>インベスコDBアグリカルチャー・ファンド</v>
      </c>
      <c r="AE203" s="197">
        <f t="shared" si="44"/>
        <v>24</v>
      </c>
      <c r="AF203" s="195">
        <f t="shared" si="44"/>
        <v>15.93</v>
      </c>
      <c r="AG203" s="195">
        <f t="shared" si="44"/>
        <v>22.24</v>
      </c>
      <c r="AH203" s="198">
        <f t="shared" si="41"/>
        <v>68246</v>
      </c>
      <c r="AI203" s="198">
        <f t="shared" si="41"/>
        <v>0</v>
      </c>
      <c r="AJ203" s="198">
        <f t="shared" si="41"/>
        <v>19370</v>
      </c>
      <c r="AK203" s="199">
        <f t="shared" si="37"/>
        <v>0.39629999999999999</v>
      </c>
      <c r="AL203" s="195" t="str">
        <f t="shared" si="37"/>
        <v>02-A子 楽天証券</v>
      </c>
      <c r="AM203" s="195"/>
      <c r="AN203" s="195"/>
      <c r="AO203" s="195"/>
      <c r="AP203" s="200"/>
      <c r="AQ203" s="195"/>
      <c r="AR203" s="200"/>
      <c r="AS203" s="195"/>
      <c r="AT203" s="167"/>
      <c r="AU203" s="167"/>
      <c r="AV203" s="136" t="str">
        <f>VLOOKUP($AC203,デモテーブル[#All],3,FALSE)</f>
        <v>3貴金属･ｺﾓ・仮通</v>
      </c>
      <c r="AW203" s="136" t="str">
        <f>VLOOKUP($AC203,デモテーブル[#All],4,FALSE)</f>
        <v>3ｺﾓﾃﾞｨﾃｲ</v>
      </c>
      <c r="AX203" s="136" t="str">
        <f>VLOOKUP($AC203,デモテーブル[#All],5,FALSE)</f>
        <v>コモ・その他</v>
      </c>
      <c r="AY203" s="136" t="str">
        <f>VLOOKUP($AC203,デモテーブル[#All],6,FALSE)</f>
        <v>コモ・農業</v>
      </c>
      <c r="AZ203" s="136" t="str">
        <f>VLOOKUP($AC203,デモテーブル[#All],7,FALSE)</f>
        <v>02 米ドル（円換算）</v>
      </c>
      <c r="BA203" s="136" t="str">
        <f>VLOOKUP($AC203,デモテーブル[#All],12,FALSE)</f>
        <v>リスク・有</v>
      </c>
      <c r="BB203" s="136" t="str">
        <f>VLOOKUP($AC203,デモテーブル[#All],13,FALSE)</f>
        <v>リスク・なし</v>
      </c>
      <c r="BC203" s="207">
        <f>VLOOKUP($AC203,デモテーブル[#All],14,FALSE)</f>
        <v>1</v>
      </c>
      <c r="BD203" s="207">
        <f>VLOOKUP($AC203,デモテーブル[#All],15,FALSE)</f>
        <v>0</v>
      </c>
      <c r="BE203" s="136">
        <f t="shared" si="42"/>
        <v>68246</v>
      </c>
      <c r="BF203" s="136">
        <f t="shared" si="43"/>
        <v>0</v>
      </c>
    </row>
    <row r="204" spans="2:58">
      <c r="B204" s="17">
        <v>44713</v>
      </c>
      <c r="C204" s="69">
        <v>203</v>
      </c>
      <c r="D204" s="154" t="str">
        <f t="shared" si="38"/>
        <v>02-A子</v>
      </c>
      <c r="E204" s="193" t="str">
        <f t="shared" si="39"/>
        <v>楽天証券</v>
      </c>
      <c r="F204" s="195"/>
      <c r="G204" s="1" t="s">
        <v>28</v>
      </c>
      <c r="H204" s="194" t="s">
        <v>29</v>
      </c>
      <c r="I204" s="194">
        <v>18</v>
      </c>
      <c r="J204" s="194">
        <v>14.69</v>
      </c>
      <c r="K204" s="194">
        <v>27.96</v>
      </c>
      <c r="L204" s="194" t="s">
        <v>930</v>
      </c>
      <c r="M204" s="194" t="s">
        <v>566</v>
      </c>
      <c r="N204" s="194" t="s">
        <v>931</v>
      </c>
      <c r="O204" s="10">
        <v>0.9032</v>
      </c>
      <c r="P204" s="194" t="s">
        <v>552</v>
      </c>
      <c r="Q204" s="195"/>
      <c r="R204" s="195"/>
      <c r="S204" s="195"/>
      <c r="T204" s="195"/>
      <c r="U204" s="195"/>
      <c r="V204" s="195"/>
      <c r="W204" s="195"/>
      <c r="X204" s="195"/>
      <c r="Y204" s="195"/>
      <c r="Z204" s="195"/>
      <c r="AA204" s="185" t="s">
        <v>563</v>
      </c>
      <c r="AB204" s="195"/>
      <c r="AC204" s="196" t="str">
        <f t="shared" si="36"/>
        <v>DBC</v>
      </c>
      <c r="AD204" s="195" t="str">
        <f>VLOOKUP($AC204,デモテーブル[#All],2,FALSE)</f>
        <v>インベスコDB コモディティ・インデックス・トラッキング・ファンド</v>
      </c>
      <c r="AE204" s="197">
        <f t="shared" si="44"/>
        <v>18</v>
      </c>
      <c r="AF204" s="195">
        <f t="shared" si="44"/>
        <v>14.69</v>
      </c>
      <c r="AG204" s="195">
        <f t="shared" si="44"/>
        <v>27.96</v>
      </c>
      <c r="AH204" s="198">
        <f t="shared" si="41"/>
        <v>64349</v>
      </c>
      <c r="AI204" s="198">
        <f t="shared" si="41"/>
        <v>0</v>
      </c>
      <c r="AJ204" s="198">
        <f t="shared" si="41"/>
        <v>30538</v>
      </c>
      <c r="AK204" s="199">
        <f t="shared" si="37"/>
        <v>0.9032</v>
      </c>
      <c r="AL204" s="195" t="str">
        <f t="shared" si="37"/>
        <v>02-A子 楽天証券</v>
      </c>
      <c r="AM204" s="195"/>
      <c r="AN204" s="195"/>
      <c r="AO204" s="195"/>
      <c r="AP204" s="200"/>
      <c r="AQ204" s="195"/>
      <c r="AR204" s="200"/>
      <c r="AS204" s="195"/>
      <c r="AT204" s="167"/>
      <c r="AU204" s="167"/>
      <c r="AV204" s="136" t="str">
        <f>VLOOKUP($AC204,デモテーブル[#All],3,FALSE)</f>
        <v>3貴金属･ｺﾓ・仮通</v>
      </c>
      <c r="AW204" s="136" t="str">
        <f>VLOOKUP($AC204,デモテーブル[#All],4,FALSE)</f>
        <v>3ｺﾓﾃﾞｨﾃｲ</v>
      </c>
      <c r="AX204" s="136" t="str">
        <f>VLOOKUP($AC204,デモテーブル[#All],5,FALSE)</f>
        <v>コモ・その他</v>
      </c>
      <c r="AY204" s="136" t="str">
        <f>VLOOKUP($AC204,デモテーブル[#All],6,FALSE)</f>
        <v>コモ・全体</v>
      </c>
      <c r="AZ204" s="136" t="str">
        <f>VLOOKUP($AC204,デモテーブル[#All],7,FALSE)</f>
        <v>02 米ドル（円換算）</v>
      </c>
      <c r="BA204" s="136" t="str">
        <f>VLOOKUP($AC204,デモテーブル[#All],12,FALSE)</f>
        <v>リスク・有</v>
      </c>
      <c r="BB204" s="136" t="str">
        <f>VLOOKUP($AC204,デモテーブル[#All],13,FALSE)</f>
        <v>リスク・なし</v>
      </c>
      <c r="BC204" s="207">
        <f>VLOOKUP($AC204,デモテーブル[#All],14,FALSE)</f>
        <v>1</v>
      </c>
      <c r="BD204" s="207">
        <f>VLOOKUP($AC204,デモテーブル[#All],15,FALSE)</f>
        <v>0</v>
      </c>
      <c r="BE204" s="136">
        <f t="shared" si="42"/>
        <v>64349</v>
      </c>
      <c r="BF204" s="136">
        <f t="shared" si="43"/>
        <v>0</v>
      </c>
    </row>
    <row r="205" spans="2:58">
      <c r="B205" s="17">
        <v>44713</v>
      </c>
      <c r="C205" s="69">
        <v>204</v>
      </c>
      <c r="D205" s="154" t="str">
        <f t="shared" si="38"/>
        <v>02-A子</v>
      </c>
      <c r="E205" s="193" t="str">
        <f t="shared" si="39"/>
        <v>楽天証券</v>
      </c>
      <c r="F205" s="195"/>
      <c r="G205" s="1" t="s">
        <v>32</v>
      </c>
      <c r="H205" s="194" t="s">
        <v>877</v>
      </c>
      <c r="I205" s="194">
        <v>35</v>
      </c>
      <c r="J205" s="194">
        <v>20.75</v>
      </c>
      <c r="K205" s="194">
        <v>18.760000000000002</v>
      </c>
      <c r="L205" s="194" t="s">
        <v>932</v>
      </c>
      <c r="M205" s="194" t="s">
        <v>566</v>
      </c>
      <c r="N205" s="194" t="s">
        <v>933</v>
      </c>
      <c r="O205" s="10">
        <v>-9.5699999999999993E-2</v>
      </c>
      <c r="P205" s="194" t="s">
        <v>552</v>
      </c>
      <c r="Q205" s="195"/>
      <c r="R205" s="195"/>
      <c r="S205" s="195"/>
      <c r="T205" s="195"/>
      <c r="U205" s="195"/>
      <c r="V205" s="195"/>
      <c r="W205" s="195"/>
      <c r="X205" s="195"/>
      <c r="Y205" s="195"/>
      <c r="Z205" s="195"/>
      <c r="AA205" s="185" t="s">
        <v>563</v>
      </c>
      <c r="AB205" s="195"/>
      <c r="AC205" s="196" t="str">
        <f t="shared" si="36"/>
        <v>AFK</v>
      </c>
      <c r="AD205" s="195" t="str">
        <f>VLOOKUP($AC205,デモテーブル[#All],2,FALSE)</f>
        <v>ヴァンエック・ベクトル・アフリカ・インデックスETF</v>
      </c>
      <c r="AE205" s="197">
        <f t="shared" si="44"/>
        <v>35</v>
      </c>
      <c r="AF205" s="195">
        <f t="shared" si="44"/>
        <v>20.75</v>
      </c>
      <c r="AG205" s="195">
        <f t="shared" si="44"/>
        <v>18.760000000000002</v>
      </c>
      <c r="AH205" s="198">
        <f t="shared" si="41"/>
        <v>83952</v>
      </c>
      <c r="AI205" s="198">
        <f t="shared" si="41"/>
        <v>0</v>
      </c>
      <c r="AJ205" s="198">
        <f t="shared" si="41"/>
        <v>-8885</v>
      </c>
      <c r="AK205" s="199">
        <f t="shared" si="37"/>
        <v>-9.5699999999999993E-2</v>
      </c>
      <c r="AL205" s="195" t="str">
        <f t="shared" si="37"/>
        <v>02-A子 楽天証券</v>
      </c>
      <c r="AM205" s="195"/>
      <c r="AN205" s="195"/>
      <c r="AO205" s="195"/>
      <c r="AP205" s="200"/>
      <c r="AQ205" s="195"/>
      <c r="AR205" s="200"/>
      <c r="AS205" s="195"/>
      <c r="AT205" s="167"/>
      <c r="AU205" s="167"/>
      <c r="AV205" s="136" t="str">
        <f>VLOOKUP($AC205,デモテーブル[#All],3,FALSE)</f>
        <v>1株式・投信等</v>
      </c>
      <c r="AW205" s="136" t="str">
        <f>VLOOKUP($AC205,デモテーブル[#All],4,FALSE)</f>
        <v>1株式</v>
      </c>
      <c r="AX205" s="136" t="str">
        <f>VLOOKUP($AC205,デモテーブル[#All],5,FALSE)</f>
        <v>新興国</v>
      </c>
      <c r="AY205" s="136" t="str">
        <f>VLOOKUP($AC205,デモテーブル[#All],6,FALSE)</f>
        <v>アフリカ</v>
      </c>
      <c r="AZ205" s="136" t="str">
        <f>VLOOKUP($AC205,デモテーブル[#All],7,FALSE)</f>
        <v>02 米ドル（円換算）</v>
      </c>
      <c r="BA205" s="136" t="str">
        <f>VLOOKUP($AC205,デモテーブル[#All],12,FALSE)</f>
        <v>リスク・有</v>
      </c>
      <c r="BB205" s="136" t="str">
        <f>VLOOKUP($AC205,デモテーブル[#All],13,FALSE)</f>
        <v>リスク・有</v>
      </c>
      <c r="BC205" s="207">
        <f>VLOOKUP($AC205,デモテーブル[#All],14,FALSE)</f>
        <v>1</v>
      </c>
      <c r="BD205" s="207">
        <f>VLOOKUP($AC205,デモテーブル[#All],15,FALSE)</f>
        <v>1</v>
      </c>
      <c r="BE205" s="136">
        <f t="shared" si="42"/>
        <v>83952</v>
      </c>
      <c r="BF205" s="136">
        <f t="shared" si="43"/>
        <v>83952</v>
      </c>
    </row>
    <row r="206" spans="2:58">
      <c r="B206" s="17">
        <v>44713</v>
      </c>
      <c r="C206" s="69">
        <v>205</v>
      </c>
      <c r="D206" s="154" t="str">
        <f t="shared" si="38"/>
        <v>02-A子</v>
      </c>
      <c r="E206" s="193" t="str">
        <f t="shared" si="39"/>
        <v>楽天証券</v>
      </c>
      <c r="F206" s="195"/>
      <c r="G206" s="1" t="s">
        <v>34</v>
      </c>
      <c r="H206" s="194" t="s">
        <v>35</v>
      </c>
      <c r="I206" s="194">
        <v>12</v>
      </c>
      <c r="J206" s="194">
        <v>40.9</v>
      </c>
      <c r="K206" s="194">
        <v>38.64</v>
      </c>
      <c r="L206" s="194" t="s">
        <v>880</v>
      </c>
      <c r="M206" s="194" t="s">
        <v>566</v>
      </c>
      <c r="N206" s="194" t="s">
        <v>934</v>
      </c>
      <c r="O206" s="10">
        <v>-5.5300000000000002E-2</v>
      </c>
      <c r="P206" s="194" t="s">
        <v>552</v>
      </c>
      <c r="Q206" s="195"/>
      <c r="R206" s="195"/>
      <c r="S206" s="195"/>
      <c r="T206" s="195"/>
      <c r="U206" s="195"/>
      <c r="V206" s="195"/>
      <c r="W206" s="195"/>
      <c r="X206" s="195"/>
      <c r="Y206" s="195"/>
      <c r="Z206" s="195"/>
      <c r="AA206" s="185" t="s">
        <v>563</v>
      </c>
      <c r="AB206" s="195"/>
      <c r="AC206" s="196" t="str">
        <f t="shared" si="36"/>
        <v>DAL</v>
      </c>
      <c r="AD206" s="195" t="str">
        <f>VLOOKUP($AC206,デモテーブル[#All],2,FALSE)</f>
        <v>デルタ航空</v>
      </c>
      <c r="AE206" s="197">
        <f t="shared" si="44"/>
        <v>12</v>
      </c>
      <c r="AF206" s="195">
        <f t="shared" si="44"/>
        <v>40.9</v>
      </c>
      <c r="AG206" s="195">
        <f t="shared" si="44"/>
        <v>38.64</v>
      </c>
      <c r="AH206" s="198">
        <f t="shared" si="41"/>
        <v>59286</v>
      </c>
      <c r="AI206" s="198">
        <f t="shared" si="41"/>
        <v>0</v>
      </c>
      <c r="AJ206" s="198">
        <f t="shared" si="41"/>
        <v>-3468</v>
      </c>
      <c r="AK206" s="199">
        <f t="shared" si="37"/>
        <v>-5.5300000000000002E-2</v>
      </c>
      <c r="AL206" s="195" t="str">
        <f t="shared" si="37"/>
        <v>02-A子 楽天証券</v>
      </c>
      <c r="AM206" s="195"/>
      <c r="AN206" s="195"/>
      <c r="AO206" s="195"/>
      <c r="AP206" s="200"/>
      <c r="AQ206" s="195"/>
      <c r="AR206" s="200"/>
      <c r="AS206" s="195"/>
      <c r="AT206" s="167"/>
      <c r="AU206" s="167"/>
      <c r="AV206" s="136" t="str">
        <f>VLOOKUP($AC206,デモテーブル[#All],3,FALSE)</f>
        <v>1株式・投信等</v>
      </c>
      <c r="AW206" s="136" t="str">
        <f>VLOOKUP($AC206,デモテーブル[#All],4,FALSE)</f>
        <v>1株式</v>
      </c>
      <c r="AX206" s="136" t="str">
        <f>VLOOKUP($AC206,デモテーブル[#All],5,FALSE)</f>
        <v>観光</v>
      </c>
      <c r="AY206" s="136" t="str">
        <f>VLOOKUP($AC206,デモテーブル[#All],6,FALSE)</f>
        <v>航空・米国</v>
      </c>
      <c r="AZ206" s="136" t="str">
        <f>VLOOKUP($AC206,デモテーブル[#All],7,FALSE)</f>
        <v>02 米ドル（円換算）</v>
      </c>
      <c r="BA206" s="136" t="str">
        <f>VLOOKUP($AC206,デモテーブル[#All],12,FALSE)</f>
        <v>リスク・有</v>
      </c>
      <c r="BB206" s="136" t="str">
        <f>VLOOKUP($AC206,デモテーブル[#All],13,FALSE)</f>
        <v>リスク・有</v>
      </c>
      <c r="BC206" s="207">
        <f>VLOOKUP($AC206,デモテーブル[#All],14,FALSE)</f>
        <v>1</v>
      </c>
      <c r="BD206" s="207">
        <f>VLOOKUP($AC206,デモテーブル[#All],15,FALSE)</f>
        <v>1</v>
      </c>
      <c r="BE206" s="136">
        <f t="shared" si="42"/>
        <v>59286</v>
      </c>
      <c r="BF206" s="136">
        <f t="shared" si="43"/>
        <v>59286</v>
      </c>
    </row>
    <row r="207" spans="2:58">
      <c r="B207" s="17">
        <v>44713</v>
      </c>
      <c r="C207" s="69">
        <v>206</v>
      </c>
      <c r="D207" s="154" t="str">
        <f t="shared" si="38"/>
        <v>02-A子</v>
      </c>
      <c r="E207" s="193" t="str">
        <f t="shared" si="39"/>
        <v>楽天証券</v>
      </c>
      <c r="F207" s="195"/>
      <c r="G207" s="1" t="s">
        <v>36</v>
      </c>
      <c r="H207" s="194" t="s">
        <v>37</v>
      </c>
      <c r="I207" s="194">
        <v>24</v>
      </c>
      <c r="J207" s="194">
        <v>22.41</v>
      </c>
      <c r="K207" s="194">
        <v>15.3</v>
      </c>
      <c r="L207" s="194" t="s">
        <v>935</v>
      </c>
      <c r="M207" s="194" t="s">
        <v>566</v>
      </c>
      <c r="N207" s="194" t="s">
        <v>936</v>
      </c>
      <c r="O207" s="10">
        <v>-0.31730000000000003</v>
      </c>
      <c r="P207" s="194" t="s">
        <v>552</v>
      </c>
      <c r="Q207" s="195"/>
      <c r="R207" s="195"/>
      <c r="S207" s="195"/>
      <c r="T207" s="195"/>
      <c r="U207" s="195"/>
      <c r="V207" s="195"/>
      <c r="W207" s="195"/>
      <c r="X207" s="195"/>
      <c r="Y207" s="195"/>
      <c r="Z207" s="195"/>
      <c r="AA207" s="185" t="s">
        <v>563</v>
      </c>
      <c r="AB207" s="195"/>
      <c r="AC207" s="196" t="str">
        <f t="shared" si="36"/>
        <v>NCLH</v>
      </c>
      <c r="AD207" s="195" t="str">
        <f>VLOOKUP($AC207,デモテーブル[#All],2,FALSE)</f>
        <v>ノルウェージャン・クルーズ・ライン</v>
      </c>
      <c r="AE207" s="197">
        <f t="shared" si="44"/>
        <v>24</v>
      </c>
      <c r="AF207" s="195">
        <f t="shared" si="44"/>
        <v>22.41</v>
      </c>
      <c r="AG207" s="195">
        <f t="shared" si="44"/>
        <v>15.3</v>
      </c>
      <c r="AH207" s="198">
        <f t="shared" si="41"/>
        <v>46950</v>
      </c>
      <c r="AI207" s="198">
        <f t="shared" si="41"/>
        <v>0</v>
      </c>
      <c r="AJ207" s="198">
        <f t="shared" si="41"/>
        <v>-21818</v>
      </c>
      <c r="AK207" s="199">
        <f t="shared" si="37"/>
        <v>-0.31730000000000003</v>
      </c>
      <c r="AL207" s="195" t="str">
        <f t="shared" si="37"/>
        <v>02-A子 楽天証券</v>
      </c>
      <c r="AM207" s="195"/>
      <c r="AN207" s="195"/>
      <c r="AO207" s="195"/>
      <c r="AP207" s="200"/>
      <c r="AQ207" s="195"/>
      <c r="AR207" s="200"/>
      <c r="AS207" s="195"/>
      <c r="AT207" s="167"/>
      <c r="AU207" s="167"/>
      <c r="AV207" s="136" t="str">
        <f>VLOOKUP($AC207,デモテーブル[#All],3,FALSE)</f>
        <v>1株式・投信等</v>
      </c>
      <c r="AW207" s="136" t="str">
        <f>VLOOKUP($AC207,デモテーブル[#All],4,FALSE)</f>
        <v>1株式</v>
      </c>
      <c r="AX207" s="136" t="str">
        <f>VLOOKUP($AC207,デモテーブル[#All],5,FALSE)</f>
        <v>観光</v>
      </c>
      <c r="AY207" s="136" t="str">
        <f>VLOOKUP($AC207,デモテーブル[#All],6,FALSE)</f>
        <v>船・米国</v>
      </c>
      <c r="AZ207" s="136" t="str">
        <f>VLOOKUP($AC207,デモテーブル[#All],7,FALSE)</f>
        <v>02 米ドル（円換算）</v>
      </c>
      <c r="BA207" s="136" t="str">
        <f>VLOOKUP($AC207,デモテーブル[#All],12,FALSE)</f>
        <v>リスク・有</v>
      </c>
      <c r="BB207" s="136" t="str">
        <f>VLOOKUP($AC207,デモテーブル[#All],13,FALSE)</f>
        <v>リスク・有</v>
      </c>
      <c r="BC207" s="207">
        <f>VLOOKUP($AC207,デモテーブル[#All],14,FALSE)</f>
        <v>1</v>
      </c>
      <c r="BD207" s="207">
        <f>VLOOKUP($AC207,デモテーブル[#All],15,FALSE)</f>
        <v>1</v>
      </c>
      <c r="BE207" s="136">
        <f t="shared" si="42"/>
        <v>46950</v>
      </c>
      <c r="BF207" s="136">
        <f t="shared" si="43"/>
        <v>46950</v>
      </c>
    </row>
    <row r="208" spans="2:58">
      <c r="B208" s="17">
        <v>44713</v>
      </c>
      <c r="C208" s="69">
        <v>207</v>
      </c>
      <c r="D208" s="154" t="str">
        <f t="shared" si="38"/>
        <v>02-A子</v>
      </c>
      <c r="E208" s="193" t="str">
        <f t="shared" si="39"/>
        <v>楽天証券</v>
      </c>
      <c r="F208" s="195"/>
      <c r="G208" s="1" t="s">
        <v>38</v>
      </c>
      <c r="H208" s="194" t="s">
        <v>747</v>
      </c>
      <c r="I208" s="194">
        <v>28</v>
      </c>
      <c r="J208" s="194">
        <v>30.36</v>
      </c>
      <c r="K208" s="194">
        <v>33.36</v>
      </c>
      <c r="L208" s="194" t="s">
        <v>884</v>
      </c>
      <c r="M208" s="194" t="s">
        <v>566</v>
      </c>
      <c r="N208" s="194" t="s">
        <v>937</v>
      </c>
      <c r="O208" s="10">
        <v>9.8900000000000002E-2</v>
      </c>
      <c r="P208" s="194" t="s">
        <v>552</v>
      </c>
      <c r="Q208" s="195"/>
      <c r="R208" s="195"/>
      <c r="S208" s="195"/>
      <c r="T208" s="195"/>
      <c r="U208" s="195"/>
      <c r="V208" s="195"/>
      <c r="W208" s="195"/>
      <c r="X208" s="195"/>
      <c r="Y208" s="195"/>
      <c r="Z208" s="195"/>
      <c r="AA208" s="185" t="s">
        <v>563</v>
      </c>
      <c r="AB208" s="195"/>
      <c r="AC208" s="196" t="str">
        <f t="shared" si="36"/>
        <v>EPI</v>
      </c>
      <c r="AD208" s="195" t="str">
        <f>VLOOKUP($AC208,デモテーブル[#All],2,FALSE)</f>
        <v>ウィズダムツリー  インド株収益ファンド</v>
      </c>
      <c r="AE208" s="197">
        <f t="shared" si="44"/>
        <v>28</v>
      </c>
      <c r="AF208" s="195">
        <f t="shared" si="44"/>
        <v>30.36</v>
      </c>
      <c r="AG208" s="195">
        <f t="shared" si="44"/>
        <v>33.36</v>
      </c>
      <c r="AH208" s="198">
        <f t="shared" si="41"/>
        <v>119431</v>
      </c>
      <c r="AI208" s="198">
        <f t="shared" si="41"/>
        <v>0</v>
      </c>
      <c r="AJ208" s="198">
        <f t="shared" si="41"/>
        <v>10748</v>
      </c>
      <c r="AK208" s="199">
        <f t="shared" ref="AK208:AL242" si="45">O208</f>
        <v>9.8900000000000002E-2</v>
      </c>
      <c r="AL208" s="195" t="str">
        <f t="shared" si="45"/>
        <v>02-A子 楽天証券</v>
      </c>
      <c r="AM208" s="195"/>
      <c r="AN208" s="195"/>
      <c r="AO208" s="195"/>
      <c r="AP208" s="200"/>
      <c r="AQ208" s="195"/>
      <c r="AR208" s="200"/>
      <c r="AS208" s="195"/>
      <c r="AT208" s="167"/>
      <c r="AU208" s="167"/>
      <c r="AV208" s="136" t="str">
        <f>VLOOKUP($AC208,デモテーブル[#All],3,FALSE)</f>
        <v>1株式・投信等</v>
      </c>
      <c r="AW208" s="136" t="str">
        <f>VLOOKUP($AC208,デモテーブル[#All],4,FALSE)</f>
        <v>1株式</v>
      </c>
      <c r="AX208" s="136" t="str">
        <f>VLOOKUP($AC208,デモテーブル[#All],5,FALSE)</f>
        <v>新興国</v>
      </c>
      <c r="AY208" s="136" t="str">
        <f>VLOOKUP($AC208,デモテーブル[#All],6,FALSE)</f>
        <v>インド</v>
      </c>
      <c r="AZ208" s="136" t="str">
        <f>VLOOKUP($AC208,デモテーブル[#All],7,FALSE)</f>
        <v>02 米ドル（円換算）</v>
      </c>
      <c r="BA208" s="136" t="str">
        <f>VLOOKUP($AC208,デモテーブル[#All],12,FALSE)</f>
        <v>リスク・有</v>
      </c>
      <c r="BB208" s="136" t="str">
        <f>VLOOKUP($AC208,デモテーブル[#All],13,FALSE)</f>
        <v>リスク・有</v>
      </c>
      <c r="BC208" s="207">
        <f>VLOOKUP($AC208,デモテーブル[#All],14,FALSE)</f>
        <v>1</v>
      </c>
      <c r="BD208" s="207">
        <f>VLOOKUP($AC208,デモテーブル[#All],15,FALSE)</f>
        <v>1</v>
      </c>
      <c r="BE208" s="136">
        <f t="shared" si="42"/>
        <v>119431</v>
      </c>
      <c r="BF208" s="136">
        <f t="shared" si="43"/>
        <v>119431</v>
      </c>
    </row>
    <row r="209" spans="2:58">
      <c r="B209" s="17">
        <v>44713</v>
      </c>
      <c r="C209" s="69">
        <v>208</v>
      </c>
      <c r="D209" s="154" t="str">
        <f t="shared" si="38"/>
        <v>02-A子</v>
      </c>
      <c r="E209" s="193" t="str">
        <f t="shared" si="39"/>
        <v>楽天証券</v>
      </c>
      <c r="F209" s="195"/>
      <c r="G209" s="1" t="s">
        <v>40</v>
      </c>
      <c r="H209" s="194" t="s">
        <v>41</v>
      </c>
      <c r="I209" s="194">
        <v>3</v>
      </c>
      <c r="J209" s="194">
        <v>116.11</v>
      </c>
      <c r="K209" s="194">
        <v>145.80000000000001</v>
      </c>
      <c r="L209" s="194" t="s">
        <v>938</v>
      </c>
      <c r="M209" s="194" t="s">
        <v>566</v>
      </c>
      <c r="N209" s="194" t="s">
        <v>939</v>
      </c>
      <c r="O209" s="10">
        <v>0.25569999999999998</v>
      </c>
      <c r="P209" s="194" t="s">
        <v>552</v>
      </c>
      <c r="Q209" s="195"/>
      <c r="R209" s="195"/>
      <c r="S209" s="195"/>
      <c r="T209" s="195"/>
      <c r="U209" s="195"/>
      <c r="V209" s="195"/>
      <c r="W209" s="195"/>
      <c r="X209" s="195"/>
      <c r="Y209" s="195"/>
      <c r="Z209" s="195"/>
      <c r="AA209" s="185" t="s">
        <v>563</v>
      </c>
      <c r="AB209" s="195"/>
      <c r="AC209" s="196" t="str">
        <f t="shared" si="36"/>
        <v>VIG</v>
      </c>
      <c r="AD209" s="195" t="str">
        <f>VLOOKUP($AC209,デモテーブル[#All],2,FALSE)</f>
        <v>バンガード・米国増配株式ETF</v>
      </c>
      <c r="AE209" s="197">
        <f t="shared" si="44"/>
        <v>3</v>
      </c>
      <c r="AF209" s="195">
        <f t="shared" si="44"/>
        <v>116.11</v>
      </c>
      <c r="AG209" s="195">
        <f t="shared" si="44"/>
        <v>145.80000000000001</v>
      </c>
      <c r="AH209" s="198">
        <f t="shared" si="41"/>
        <v>55925</v>
      </c>
      <c r="AI209" s="198">
        <f t="shared" si="41"/>
        <v>0</v>
      </c>
      <c r="AJ209" s="198">
        <f t="shared" si="41"/>
        <v>11390</v>
      </c>
      <c r="AK209" s="199">
        <f t="shared" si="45"/>
        <v>0.25569999999999998</v>
      </c>
      <c r="AL209" s="195" t="str">
        <f t="shared" si="45"/>
        <v>02-A子 楽天証券</v>
      </c>
      <c r="AM209" s="195"/>
      <c r="AN209" s="195"/>
      <c r="AO209" s="195"/>
      <c r="AP209" s="200"/>
      <c r="AQ209" s="195"/>
      <c r="AR209" s="200"/>
      <c r="AS209" s="195"/>
      <c r="AT209" s="167"/>
      <c r="AU209" s="167"/>
      <c r="AV209" s="136" t="str">
        <f>VLOOKUP($AC209,デモテーブル[#All],3,FALSE)</f>
        <v>1株式・投信等</v>
      </c>
      <c r="AW209" s="136" t="str">
        <f>VLOOKUP($AC209,デモテーブル[#All],4,FALSE)</f>
        <v>1株式</v>
      </c>
      <c r="AX209" s="136" t="str">
        <f>VLOOKUP($AC209,デモテーブル[#All],5,FALSE)</f>
        <v>高配当ETF</v>
      </c>
      <c r="AY209" s="136" t="str">
        <f>VLOOKUP($AC209,デモテーブル[#All],6,FALSE)</f>
        <v>高配当ETF</v>
      </c>
      <c r="AZ209" s="136" t="str">
        <f>VLOOKUP($AC209,デモテーブル[#All],7,FALSE)</f>
        <v>02 米ドル（円換算）</v>
      </c>
      <c r="BA209" s="136" t="str">
        <f>VLOOKUP($AC209,デモテーブル[#All],12,FALSE)</f>
        <v>リスク・有</v>
      </c>
      <c r="BB209" s="136" t="str">
        <f>VLOOKUP($AC209,デモテーブル[#All],13,FALSE)</f>
        <v>リスク・有</v>
      </c>
      <c r="BC209" s="207">
        <f>VLOOKUP($AC209,デモテーブル[#All],14,FALSE)</f>
        <v>1</v>
      </c>
      <c r="BD209" s="207">
        <f>VLOOKUP($AC209,デモテーブル[#All],15,FALSE)</f>
        <v>1</v>
      </c>
      <c r="BE209" s="136">
        <f t="shared" si="42"/>
        <v>55925</v>
      </c>
      <c r="BF209" s="136">
        <f t="shared" si="43"/>
        <v>55925</v>
      </c>
    </row>
    <row r="210" spans="2:58">
      <c r="B210" s="17">
        <v>44713</v>
      </c>
      <c r="C210" s="69">
        <v>209</v>
      </c>
      <c r="D210" s="154" t="str">
        <f t="shared" si="38"/>
        <v>02-A子</v>
      </c>
      <c r="E210" s="193" t="str">
        <f t="shared" si="39"/>
        <v>楽天証券</v>
      </c>
      <c r="F210" s="195"/>
      <c r="G210" s="1" t="s">
        <v>42</v>
      </c>
      <c r="H210" s="194" t="s">
        <v>43</v>
      </c>
      <c r="I210" s="194">
        <v>16</v>
      </c>
      <c r="J210" s="194">
        <v>17.46</v>
      </c>
      <c r="K210" s="194">
        <v>16.260000000000002</v>
      </c>
      <c r="L210" s="194" t="s">
        <v>940</v>
      </c>
      <c r="M210" s="194" t="s">
        <v>566</v>
      </c>
      <c r="N210" s="194" t="s">
        <v>941</v>
      </c>
      <c r="O210" s="10">
        <v>-6.8500000000000005E-2</v>
      </c>
      <c r="P210" s="194" t="s">
        <v>552</v>
      </c>
      <c r="Q210" s="195"/>
      <c r="R210" s="195"/>
      <c r="S210" s="195"/>
      <c r="T210" s="195"/>
      <c r="U210" s="195"/>
      <c r="V210" s="195"/>
      <c r="W210" s="195"/>
      <c r="X210" s="195"/>
      <c r="Y210" s="195"/>
      <c r="Z210" s="195"/>
      <c r="AA210" s="185" t="s">
        <v>563</v>
      </c>
      <c r="AB210" s="195"/>
      <c r="AC210" s="196" t="str">
        <f t="shared" si="36"/>
        <v>AAL</v>
      </c>
      <c r="AD210" s="195" t="str">
        <f>VLOOKUP($AC210,デモテーブル[#All],2,FALSE)</f>
        <v>アメリカン・エアーラインズ・グループ</v>
      </c>
      <c r="AE210" s="197">
        <f t="shared" si="44"/>
        <v>16</v>
      </c>
      <c r="AF210" s="195">
        <f t="shared" si="44"/>
        <v>17.46</v>
      </c>
      <c r="AG210" s="195">
        <f t="shared" si="44"/>
        <v>16.260000000000002</v>
      </c>
      <c r="AH210" s="198">
        <f t="shared" si="41"/>
        <v>33264</v>
      </c>
      <c r="AI210" s="198">
        <f t="shared" si="41"/>
        <v>0</v>
      </c>
      <c r="AJ210" s="198">
        <f t="shared" si="41"/>
        <v>-2446</v>
      </c>
      <c r="AK210" s="199">
        <f t="shared" si="45"/>
        <v>-6.8500000000000005E-2</v>
      </c>
      <c r="AL210" s="195" t="str">
        <f t="shared" si="45"/>
        <v>02-A子 楽天証券</v>
      </c>
      <c r="AM210" s="195"/>
      <c r="AN210" s="195"/>
      <c r="AO210" s="195"/>
      <c r="AP210" s="200"/>
      <c r="AQ210" s="195"/>
      <c r="AR210" s="200"/>
      <c r="AS210" s="195"/>
      <c r="AT210" s="167"/>
      <c r="AU210" s="167"/>
      <c r="AV210" s="136" t="str">
        <f>VLOOKUP($AC210,デモテーブル[#All],3,FALSE)</f>
        <v>1株式・投信等</v>
      </c>
      <c r="AW210" s="136" t="str">
        <f>VLOOKUP($AC210,デモテーブル[#All],4,FALSE)</f>
        <v>1株式</v>
      </c>
      <c r="AX210" s="136" t="str">
        <f>VLOOKUP($AC210,デモテーブル[#All],5,FALSE)</f>
        <v>観光</v>
      </c>
      <c r="AY210" s="136" t="str">
        <f>VLOOKUP($AC210,デモテーブル[#All],6,FALSE)</f>
        <v>航空・米国</v>
      </c>
      <c r="AZ210" s="136" t="str">
        <f>VLOOKUP($AC210,デモテーブル[#All],7,FALSE)</f>
        <v>02 米ドル（円換算）</v>
      </c>
      <c r="BA210" s="136" t="str">
        <f>VLOOKUP($AC210,デモテーブル[#All],12,FALSE)</f>
        <v>リスク・有</v>
      </c>
      <c r="BB210" s="136" t="str">
        <f>VLOOKUP($AC210,デモテーブル[#All],13,FALSE)</f>
        <v>リスク・有</v>
      </c>
      <c r="BC210" s="207">
        <f>VLOOKUP($AC210,デモテーブル[#All],14,FALSE)</f>
        <v>1</v>
      </c>
      <c r="BD210" s="207">
        <f>VLOOKUP($AC210,デモテーブル[#All],15,FALSE)</f>
        <v>1</v>
      </c>
      <c r="BE210" s="136">
        <f t="shared" si="42"/>
        <v>33264</v>
      </c>
      <c r="BF210" s="136">
        <f t="shared" si="43"/>
        <v>33264</v>
      </c>
    </row>
    <row r="211" spans="2:58">
      <c r="B211" s="17">
        <v>44713</v>
      </c>
      <c r="C211" s="69">
        <v>210</v>
      </c>
      <c r="D211" s="154" t="str">
        <f t="shared" si="38"/>
        <v>02-A子</v>
      </c>
      <c r="E211" s="193" t="str">
        <f t="shared" si="39"/>
        <v>楽天証券</v>
      </c>
      <c r="F211" s="195"/>
      <c r="G211" s="1" t="s">
        <v>42</v>
      </c>
      <c r="H211" s="194" t="s">
        <v>43</v>
      </c>
      <c r="I211" s="194">
        <v>25</v>
      </c>
      <c r="J211" s="194">
        <v>19.14</v>
      </c>
      <c r="K211" s="194">
        <v>16.260000000000002</v>
      </c>
      <c r="L211" s="194" t="s">
        <v>890</v>
      </c>
      <c r="M211" s="194" t="s">
        <v>566</v>
      </c>
      <c r="N211" s="194" t="s">
        <v>942</v>
      </c>
      <c r="O211" s="10">
        <v>-0.15040000000000001</v>
      </c>
      <c r="P211" s="194" t="s">
        <v>552</v>
      </c>
      <c r="Q211" s="195"/>
      <c r="R211" s="195"/>
      <c r="S211" s="195"/>
      <c r="T211" s="195"/>
      <c r="U211" s="195"/>
      <c r="V211" s="195"/>
      <c r="W211" s="195"/>
      <c r="X211" s="195"/>
      <c r="Y211" s="195"/>
      <c r="Z211" s="195"/>
      <c r="AA211" s="185" t="s">
        <v>563</v>
      </c>
      <c r="AB211" s="195"/>
      <c r="AC211" s="196" t="str">
        <f t="shared" si="36"/>
        <v>AAL</v>
      </c>
      <c r="AD211" s="195" t="str">
        <f>VLOOKUP($AC211,デモテーブル[#All],2,FALSE)</f>
        <v>アメリカン・エアーラインズ・グループ</v>
      </c>
      <c r="AE211" s="197">
        <f t="shared" si="44"/>
        <v>25</v>
      </c>
      <c r="AF211" s="195">
        <f t="shared" si="44"/>
        <v>19.14</v>
      </c>
      <c r="AG211" s="195">
        <f t="shared" si="44"/>
        <v>16.260000000000002</v>
      </c>
      <c r="AH211" s="198">
        <f t="shared" si="41"/>
        <v>51975</v>
      </c>
      <c r="AI211" s="198">
        <f t="shared" si="41"/>
        <v>0</v>
      </c>
      <c r="AJ211" s="198">
        <f t="shared" si="41"/>
        <v>-9203</v>
      </c>
      <c r="AK211" s="199">
        <f t="shared" si="45"/>
        <v>-0.15040000000000001</v>
      </c>
      <c r="AL211" s="195" t="str">
        <f t="shared" si="45"/>
        <v>02-A子 楽天証券</v>
      </c>
      <c r="AM211" s="195"/>
      <c r="AN211" s="195"/>
      <c r="AO211" s="195"/>
      <c r="AP211" s="200"/>
      <c r="AQ211" s="195"/>
      <c r="AR211" s="200"/>
      <c r="AS211" s="195"/>
      <c r="AT211" s="167"/>
      <c r="AU211" s="167"/>
      <c r="AV211" s="136" t="str">
        <f>VLOOKUP($AC211,デモテーブル[#All],3,FALSE)</f>
        <v>1株式・投信等</v>
      </c>
      <c r="AW211" s="136" t="str">
        <f>VLOOKUP($AC211,デモテーブル[#All],4,FALSE)</f>
        <v>1株式</v>
      </c>
      <c r="AX211" s="136" t="str">
        <f>VLOOKUP($AC211,デモテーブル[#All],5,FALSE)</f>
        <v>観光</v>
      </c>
      <c r="AY211" s="136" t="str">
        <f>VLOOKUP($AC211,デモテーブル[#All],6,FALSE)</f>
        <v>航空・米国</v>
      </c>
      <c r="AZ211" s="136" t="str">
        <f>VLOOKUP($AC211,デモテーブル[#All],7,FALSE)</f>
        <v>02 米ドル（円換算）</v>
      </c>
      <c r="BA211" s="136" t="str">
        <f>VLOOKUP($AC211,デモテーブル[#All],12,FALSE)</f>
        <v>リスク・有</v>
      </c>
      <c r="BB211" s="136" t="str">
        <f>VLOOKUP($AC211,デモテーブル[#All],13,FALSE)</f>
        <v>リスク・有</v>
      </c>
      <c r="BC211" s="207">
        <f>VLOOKUP($AC211,デモテーブル[#All],14,FALSE)</f>
        <v>1</v>
      </c>
      <c r="BD211" s="207">
        <f>VLOOKUP($AC211,デモテーブル[#All],15,FALSE)</f>
        <v>1</v>
      </c>
      <c r="BE211" s="136">
        <f t="shared" si="42"/>
        <v>51975</v>
      </c>
      <c r="BF211" s="136">
        <f t="shared" si="43"/>
        <v>51975</v>
      </c>
    </row>
    <row r="212" spans="2:58">
      <c r="B212" s="17">
        <v>44713</v>
      </c>
      <c r="C212" s="69">
        <v>211</v>
      </c>
      <c r="D212" s="154" t="str">
        <f t="shared" si="38"/>
        <v>02-A子</v>
      </c>
      <c r="E212" s="193" t="str">
        <f t="shared" si="39"/>
        <v>楽天証券</v>
      </c>
      <c r="F212" s="195"/>
      <c r="G212" s="1" t="s">
        <v>142</v>
      </c>
      <c r="H212" s="194" t="s">
        <v>143</v>
      </c>
      <c r="I212" s="194">
        <v>3</v>
      </c>
      <c r="J212" s="194">
        <v>104.18</v>
      </c>
      <c r="K212" s="194">
        <v>89.74</v>
      </c>
      <c r="L212" s="194" t="s">
        <v>894</v>
      </c>
      <c r="M212" s="194" t="s">
        <v>566</v>
      </c>
      <c r="N212" s="194" t="s">
        <v>943</v>
      </c>
      <c r="O212" s="10">
        <v>-0.1386</v>
      </c>
      <c r="P212" s="194" t="s">
        <v>552</v>
      </c>
      <c r="Q212" s="195"/>
      <c r="R212" s="195"/>
      <c r="S212" s="195"/>
      <c r="T212" s="195"/>
      <c r="U212" s="195"/>
      <c r="V212" s="195"/>
      <c r="W212" s="195"/>
      <c r="X212" s="195"/>
      <c r="Y212" s="195"/>
      <c r="Z212" s="195"/>
      <c r="AA212" s="185" t="s">
        <v>563</v>
      </c>
      <c r="AB212" s="195"/>
      <c r="AC212" s="196" t="str">
        <f t="shared" si="36"/>
        <v>XLI</v>
      </c>
      <c r="AD212" s="195" t="str">
        <f>VLOOKUP($AC212,デモテーブル[#All],2,FALSE)</f>
        <v>資本財セレクト・セクター SPDR ファンド</v>
      </c>
      <c r="AE212" s="197">
        <f t="shared" si="44"/>
        <v>3</v>
      </c>
      <c r="AF212" s="195">
        <f t="shared" si="44"/>
        <v>104.18</v>
      </c>
      <c r="AG212" s="195">
        <f t="shared" si="44"/>
        <v>89.74</v>
      </c>
      <c r="AH212" s="198">
        <f t="shared" si="41"/>
        <v>34422</v>
      </c>
      <c r="AI212" s="198">
        <f t="shared" si="41"/>
        <v>0</v>
      </c>
      <c r="AJ212" s="198">
        <f t="shared" si="41"/>
        <v>-5540</v>
      </c>
      <c r="AK212" s="199">
        <f t="shared" si="45"/>
        <v>-0.1386</v>
      </c>
      <c r="AL212" s="195" t="str">
        <f t="shared" si="45"/>
        <v>02-A子 楽天証券</v>
      </c>
      <c r="AM212" s="195"/>
      <c r="AN212" s="195"/>
      <c r="AO212" s="195"/>
      <c r="AP212" s="200"/>
      <c r="AQ212" s="195"/>
      <c r="AR212" s="200"/>
      <c r="AS212" s="195"/>
      <c r="AT212" s="167"/>
      <c r="AU212" s="167"/>
      <c r="AV212" s="136" t="str">
        <f>VLOOKUP($AC212,デモテーブル[#All],3,FALSE)</f>
        <v>1株式・投信等</v>
      </c>
      <c r="AW212" s="136" t="str">
        <f>VLOOKUP($AC212,デモテーブル[#All],4,FALSE)</f>
        <v>1株式</v>
      </c>
      <c r="AX212" s="136" t="str">
        <f>VLOOKUP($AC212,デモテーブル[#All],5,FALSE)</f>
        <v>資本財</v>
      </c>
      <c r="AY212" s="136" t="str">
        <f>VLOOKUP($AC212,デモテーブル[#All],6,FALSE)</f>
        <v>資本財</v>
      </c>
      <c r="AZ212" s="136" t="str">
        <f>VLOOKUP($AC212,デモテーブル[#All],7,FALSE)</f>
        <v>02 米ドル（円換算）</v>
      </c>
      <c r="BA212" s="136" t="str">
        <f>VLOOKUP($AC212,デモテーブル[#All],12,FALSE)</f>
        <v>リスク・有</v>
      </c>
      <c r="BB212" s="136" t="str">
        <f>VLOOKUP($AC212,デモテーブル[#All],13,FALSE)</f>
        <v>リスク・有</v>
      </c>
      <c r="BC212" s="207">
        <f>VLOOKUP($AC212,デモテーブル[#All],14,FALSE)</f>
        <v>1</v>
      </c>
      <c r="BD212" s="207">
        <f>VLOOKUP($AC212,デモテーブル[#All],15,FALSE)</f>
        <v>1</v>
      </c>
      <c r="BE212" s="136">
        <f t="shared" si="42"/>
        <v>34422</v>
      </c>
      <c r="BF212" s="136">
        <f t="shared" si="43"/>
        <v>34422</v>
      </c>
    </row>
    <row r="213" spans="2:58">
      <c r="B213" s="17">
        <v>44713</v>
      </c>
      <c r="C213" s="69">
        <v>212</v>
      </c>
      <c r="D213" s="154" t="str">
        <f t="shared" si="38"/>
        <v>02-A子</v>
      </c>
      <c r="E213" s="193" t="str">
        <f t="shared" si="39"/>
        <v>楽天証券</v>
      </c>
      <c r="F213" s="195"/>
      <c r="G213" s="1" t="s">
        <v>144</v>
      </c>
      <c r="H213" s="194" t="s">
        <v>145</v>
      </c>
      <c r="I213" s="194">
        <v>4</v>
      </c>
      <c r="J213" s="194">
        <v>87.38</v>
      </c>
      <c r="K213" s="194">
        <v>82.42</v>
      </c>
      <c r="L213" s="194" t="s">
        <v>944</v>
      </c>
      <c r="M213" s="194" t="s">
        <v>566</v>
      </c>
      <c r="N213" s="194" t="s">
        <v>945</v>
      </c>
      <c r="O213" s="10">
        <v>-5.67E-2</v>
      </c>
      <c r="P213" s="194" t="s">
        <v>552</v>
      </c>
      <c r="Q213" s="195"/>
      <c r="R213" s="195"/>
      <c r="S213" s="195"/>
      <c r="T213" s="195"/>
      <c r="U213" s="195"/>
      <c r="V213" s="195"/>
      <c r="W213" s="195"/>
      <c r="X213" s="195"/>
      <c r="Y213" s="195"/>
      <c r="Z213" s="195"/>
      <c r="AA213" s="185" t="s">
        <v>563</v>
      </c>
      <c r="AB213" s="195"/>
      <c r="AC213" s="196" t="str">
        <f t="shared" si="36"/>
        <v>XLB</v>
      </c>
      <c r="AD213" s="195" t="str">
        <f>VLOOKUP($AC213,デモテーブル[#All],2,FALSE)</f>
        <v>素材セレクト・セクター SPDR ファンド</v>
      </c>
      <c r="AE213" s="197">
        <f t="shared" si="44"/>
        <v>4</v>
      </c>
      <c r="AF213" s="195">
        <f t="shared" si="44"/>
        <v>87.38</v>
      </c>
      <c r="AG213" s="195">
        <f t="shared" si="44"/>
        <v>82.42</v>
      </c>
      <c r="AH213" s="198">
        <f t="shared" si="41"/>
        <v>42152</v>
      </c>
      <c r="AI213" s="198">
        <f t="shared" si="41"/>
        <v>0</v>
      </c>
      <c r="AJ213" s="198">
        <f t="shared" si="41"/>
        <v>-2535</v>
      </c>
      <c r="AK213" s="199">
        <f t="shared" si="45"/>
        <v>-5.67E-2</v>
      </c>
      <c r="AL213" s="195" t="str">
        <f t="shared" si="45"/>
        <v>02-A子 楽天証券</v>
      </c>
      <c r="AM213" s="195"/>
      <c r="AN213" s="195"/>
      <c r="AO213" s="195"/>
      <c r="AP213" s="200"/>
      <c r="AQ213" s="195"/>
      <c r="AR213" s="200"/>
      <c r="AS213" s="195"/>
      <c r="AT213" s="167"/>
      <c r="AU213" s="167"/>
      <c r="AV213" s="136" t="str">
        <f>VLOOKUP($AC213,デモテーブル[#All],3,FALSE)</f>
        <v>1株式・投信等</v>
      </c>
      <c r="AW213" s="136" t="str">
        <f>VLOOKUP($AC213,デモテーブル[#All],4,FALSE)</f>
        <v>1株式</v>
      </c>
      <c r="AX213" s="136" t="str">
        <f>VLOOKUP($AC213,デモテーブル[#All],5,FALSE)</f>
        <v>素材</v>
      </c>
      <c r="AY213" s="136" t="str">
        <f>VLOOKUP($AC213,デモテーブル[#All],6,FALSE)</f>
        <v>素材</v>
      </c>
      <c r="AZ213" s="136" t="str">
        <f>VLOOKUP($AC213,デモテーブル[#All],7,FALSE)</f>
        <v>02 米ドル（円換算）</v>
      </c>
      <c r="BA213" s="136" t="str">
        <f>VLOOKUP($AC213,デモテーブル[#All],12,FALSE)</f>
        <v>リスク・有</v>
      </c>
      <c r="BB213" s="136" t="str">
        <f>VLOOKUP($AC213,デモテーブル[#All],13,FALSE)</f>
        <v>リスク・有</v>
      </c>
      <c r="BC213" s="207">
        <f>VLOOKUP($AC213,デモテーブル[#All],14,FALSE)</f>
        <v>1</v>
      </c>
      <c r="BD213" s="207">
        <f>VLOOKUP($AC213,デモテーブル[#All],15,FALSE)</f>
        <v>1</v>
      </c>
      <c r="BE213" s="136">
        <f t="shared" si="42"/>
        <v>42152</v>
      </c>
      <c r="BF213" s="136">
        <f t="shared" si="43"/>
        <v>42152</v>
      </c>
    </row>
    <row r="214" spans="2:58">
      <c r="B214" s="17">
        <v>44713</v>
      </c>
      <c r="C214" s="69">
        <v>213</v>
      </c>
      <c r="D214" s="154" t="str">
        <f t="shared" si="38"/>
        <v>02-A子</v>
      </c>
      <c r="E214" s="193" t="str">
        <f t="shared" si="39"/>
        <v>楽天証券</v>
      </c>
      <c r="F214" s="195"/>
      <c r="G214" s="1" t="s">
        <v>46</v>
      </c>
      <c r="H214" s="194" t="s">
        <v>47</v>
      </c>
      <c r="I214" s="194">
        <v>25</v>
      </c>
      <c r="J214" s="194">
        <v>21.72</v>
      </c>
      <c r="K214" s="194">
        <v>13.13</v>
      </c>
      <c r="L214" s="194" t="s">
        <v>896</v>
      </c>
      <c r="M214" s="194" t="s">
        <v>566</v>
      </c>
      <c r="N214" s="194" t="s">
        <v>946</v>
      </c>
      <c r="O214" s="10">
        <v>-0.39550000000000002</v>
      </c>
      <c r="P214" s="194" t="s">
        <v>552</v>
      </c>
      <c r="Q214" s="195"/>
      <c r="R214" s="195"/>
      <c r="S214" s="195"/>
      <c r="T214" s="195"/>
      <c r="U214" s="195"/>
      <c r="V214" s="195"/>
      <c r="W214" s="195"/>
      <c r="X214" s="195"/>
      <c r="Y214" s="195"/>
      <c r="Z214" s="195"/>
      <c r="AA214" s="185" t="s">
        <v>563</v>
      </c>
      <c r="AB214" s="195"/>
      <c r="AC214" s="196" t="str">
        <f t="shared" si="36"/>
        <v>CCL</v>
      </c>
      <c r="AD214" s="195" t="str">
        <f>VLOOKUP($AC214,デモテーブル[#All],2,FALSE)</f>
        <v>カーニバル</v>
      </c>
      <c r="AE214" s="197">
        <f t="shared" si="44"/>
        <v>25</v>
      </c>
      <c r="AF214" s="195">
        <f t="shared" si="44"/>
        <v>21.72</v>
      </c>
      <c r="AG214" s="195">
        <f t="shared" si="44"/>
        <v>13.13</v>
      </c>
      <c r="AH214" s="198">
        <f t="shared" si="41"/>
        <v>41970</v>
      </c>
      <c r="AI214" s="198">
        <f t="shared" si="41"/>
        <v>0</v>
      </c>
      <c r="AJ214" s="198">
        <f t="shared" si="41"/>
        <v>-27464</v>
      </c>
      <c r="AK214" s="199">
        <f t="shared" si="45"/>
        <v>-0.39550000000000002</v>
      </c>
      <c r="AL214" s="195" t="str">
        <f t="shared" si="45"/>
        <v>02-A子 楽天証券</v>
      </c>
      <c r="AM214" s="195"/>
      <c r="AN214" s="195"/>
      <c r="AO214" s="195"/>
      <c r="AP214" s="200"/>
      <c r="AQ214" s="195"/>
      <c r="AR214" s="200"/>
      <c r="AS214" s="195"/>
      <c r="AT214" s="167"/>
      <c r="AU214" s="167"/>
      <c r="AV214" s="136" t="str">
        <f>VLOOKUP($AC214,デモテーブル[#All],3,FALSE)</f>
        <v>1株式・投信等</v>
      </c>
      <c r="AW214" s="136" t="str">
        <f>VLOOKUP($AC214,デモテーブル[#All],4,FALSE)</f>
        <v>1株式</v>
      </c>
      <c r="AX214" s="136" t="str">
        <f>VLOOKUP($AC214,デモテーブル[#All],5,FALSE)</f>
        <v>観光</v>
      </c>
      <c r="AY214" s="136" t="str">
        <f>VLOOKUP($AC214,デモテーブル[#All],6,FALSE)</f>
        <v>船・米国</v>
      </c>
      <c r="AZ214" s="136" t="str">
        <f>VLOOKUP($AC214,デモテーブル[#All],7,FALSE)</f>
        <v>02 米ドル（円換算）</v>
      </c>
      <c r="BA214" s="136" t="str">
        <f>VLOOKUP($AC214,デモテーブル[#All],12,FALSE)</f>
        <v>リスク・有</v>
      </c>
      <c r="BB214" s="136" t="str">
        <f>VLOOKUP($AC214,デモテーブル[#All],13,FALSE)</f>
        <v>リスク・有</v>
      </c>
      <c r="BC214" s="207">
        <f>VLOOKUP($AC214,デモテーブル[#All],14,FALSE)</f>
        <v>1</v>
      </c>
      <c r="BD214" s="207">
        <f>VLOOKUP($AC214,デモテーブル[#All],15,FALSE)</f>
        <v>1</v>
      </c>
      <c r="BE214" s="136">
        <f t="shared" si="42"/>
        <v>41970</v>
      </c>
      <c r="BF214" s="136">
        <f t="shared" si="43"/>
        <v>41970</v>
      </c>
    </row>
    <row r="215" spans="2:58">
      <c r="B215" s="17">
        <v>44713</v>
      </c>
      <c r="C215" s="69">
        <v>214</v>
      </c>
      <c r="D215" s="154" t="str">
        <f t="shared" si="38"/>
        <v>02-A子</v>
      </c>
      <c r="E215" s="193" t="str">
        <f t="shared" si="39"/>
        <v>楽天証券</v>
      </c>
      <c r="F215" s="195"/>
      <c r="G215" s="1" t="s">
        <v>122</v>
      </c>
      <c r="H215" s="194" t="s">
        <v>947</v>
      </c>
      <c r="I215" s="194">
        <v>3</v>
      </c>
      <c r="J215" s="194">
        <v>313.43</v>
      </c>
      <c r="K215" s="194">
        <v>288.68</v>
      </c>
      <c r="L215" s="194" t="s">
        <v>948</v>
      </c>
      <c r="M215" s="194" t="s">
        <v>566</v>
      </c>
      <c r="N215" s="194" t="s">
        <v>949</v>
      </c>
      <c r="O215" s="10">
        <v>-7.9000000000000001E-2</v>
      </c>
      <c r="P215" s="194" t="s">
        <v>552</v>
      </c>
      <c r="Q215" s="195"/>
      <c r="R215" s="195"/>
      <c r="S215" s="195"/>
      <c r="T215" s="195"/>
      <c r="U215" s="195"/>
      <c r="V215" s="195"/>
      <c r="W215" s="195"/>
      <c r="X215" s="195"/>
      <c r="Y215" s="195"/>
      <c r="Z215" s="195"/>
      <c r="AA215" s="185" t="s">
        <v>563</v>
      </c>
      <c r="AB215" s="195"/>
      <c r="AC215" s="196" t="str">
        <f t="shared" si="36"/>
        <v>QQQ</v>
      </c>
      <c r="AD215" s="195" t="str">
        <f>VLOOKUP($AC215,デモテーブル[#All],2,FALSE)</f>
        <v>インベスコ QQQ トラスト シリーズ</v>
      </c>
      <c r="AE215" s="197">
        <f t="shared" si="44"/>
        <v>3</v>
      </c>
      <c r="AF215" s="195">
        <f t="shared" si="44"/>
        <v>313.43</v>
      </c>
      <c r="AG215" s="195">
        <f t="shared" si="44"/>
        <v>288.68</v>
      </c>
      <c r="AH215" s="198">
        <f t="shared" si="41"/>
        <v>110731</v>
      </c>
      <c r="AI215" s="198">
        <f t="shared" si="41"/>
        <v>0</v>
      </c>
      <c r="AJ215" s="198">
        <f t="shared" si="41"/>
        <v>-9492</v>
      </c>
      <c r="AK215" s="199">
        <f t="shared" si="45"/>
        <v>-7.9000000000000001E-2</v>
      </c>
      <c r="AL215" s="195" t="str">
        <f t="shared" si="45"/>
        <v>02-A子 楽天証券</v>
      </c>
      <c r="AM215" s="195"/>
      <c r="AN215" s="195"/>
      <c r="AO215" s="195"/>
      <c r="AP215" s="200"/>
      <c r="AQ215" s="195"/>
      <c r="AR215" s="200"/>
      <c r="AS215" s="195"/>
      <c r="AT215" s="167"/>
      <c r="AU215" s="167"/>
      <c r="AV215" s="136" t="str">
        <f>VLOOKUP($AC215,デモテーブル[#All],3,FALSE)</f>
        <v>1株式・投信等</v>
      </c>
      <c r="AW215" s="136" t="str">
        <f>VLOOKUP($AC215,デモテーブル[#All],4,FALSE)</f>
        <v>1株式</v>
      </c>
      <c r="AX215" s="136" t="str">
        <f>VLOOKUP($AC215,デモテーブル[#All],5,FALSE)</f>
        <v>指数</v>
      </c>
      <c r="AY215" s="136" t="str">
        <f>VLOOKUP($AC215,デモテーブル[#All],6,FALSE)</f>
        <v>ナスダック指数</v>
      </c>
      <c r="AZ215" s="136" t="str">
        <f>VLOOKUP($AC215,デモテーブル[#All],7,FALSE)</f>
        <v>02 米ドル（円換算）</v>
      </c>
      <c r="BA215" s="136" t="str">
        <f>VLOOKUP($AC215,デモテーブル[#All],12,FALSE)</f>
        <v>リスク・有</v>
      </c>
      <c r="BB215" s="136" t="str">
        <f>VLOOKUP($AC215,デモテーブル[#All],13,FALSE)</f>
        <v>リスク・有</v>
      </c>
      <c r="BC215" s="207">
        <f>VLOOKUP($AC215,デモテーブル[#All],14,FALSE)</f>
        <v>1</v>
      </c>
      <c r="BD215" s="207">
        <f>VLOOKUP($AC215,デモテーブル[#All],15,FALSE)</f>
        <v>1</v>
      </c>
      <c r="BE215" s="136">
        <f t="shared" si="42"/>
        <v>110731</v>
      </c>
      <c r="BF215" s="136">
        <f t="shared" si="43"/>
        <v>110731</v>
      </c>
    </row>
    <row r="216" spans="2:58">
      <c r="B216" s="17">
        <v>44713</v>
      </c>
      <c r="C216" s="69">
        <v>215</v>
      </c>
      <c r="D216" s="154" t="str">
        <f t="shared" si="38"/>
        <v>02-A子</v>
      </c>
      <c r="E216" s="193" t="str">
        <f t="shared" si="39"/>
        <v>楽天証券</v>
      </c>
      <c r="F216" s="195"/>
      <c r="G216" s="1" t="s">
        <v>52</v>
      </c>
      <c r="H216" s="194" t="s">
        <v>53</v>
      </c>
      <c r="I216" s="194">
        <v>4</v>
      </c>
      <c r="J216" s="194">
        <v>72.31</v>
      </c>
      <c r="K216" s="194">
        <v>55.41</v>
      </c>
      <c r="L216" s="194" t="s">
        <v>950</v>
      </c>
      <c r="M216" s="194" t="s">
        <v>566</v>
      </c>
      <c r="N216" s="194" t="s">
        <v>951</v>
      </c>
      <c r="O216" s="10">
        <v>-0.23369999999999999</v>
      </c>
      <c r="P216" s="194" t="s">
        <v>552</v>
      </c>
      <c r="Q216" s="195"/>
      <c r="R216" s="195"/>
      <c r="S216" s="195"/>
      <c r="T216" s="195"/>
      <c r="U216" s="195"/>
      <c r="V216" s="195"/>
      <c r="W216" s="195"/>
      <c r="X216" s="195"/>
      <c r="Y216" s="195"/>
      <c r="Z216" s="195"/>
      <c r="AA216" s="185" t="s">
        <v>563</v>
      </c>
      <c r="AB216" s="195"/>
      <c r="AC216" s="196" t="str">
        <f t="shared" si="36"/>
        <v>RCL</v>
      </c>
      <c r="AD216" s="195" t="str">
        <f>VLOOKUP($AC216,デモテーブル[#All],2,FALSE)</f>
        <v>ロイヤル・カリビアン・グループ</v>
      </c>
      <c r="AE216" s="197">
        <f t="shared" si="44"/>
        <v>4</v>
      </c>
      <c r="AF216" s="195">
        <f t="shared" si="44"/>
        <v>72.31</v>
      </c>
      <c r="AG216" s="195">
        <f t="shared" si="44"/>
        <v>55.41</v>
      </c>
      <c r="AH216" s="198">
        <f t="shared" si="41"/>
        <v>28338</v>
      </c>
      <c r="AI216" s="198">
        <f t="shared" si="41"/>
        <v>0</v>
      </c>
      <c r="AJ216" s="198">
        <f t="shared" si="41"/>
        <v>-8645</v>
      </c>
      <c r="AK216" s="199">
        <f t="shared" si="45"/>
        <v>-0.23369999999999999</v>
      </c>
      <c r="AL216" s="195" t="str">
        <f t="shared" si="45"/>
        <v>02-A子 楽天証券</v>
      </c>
      <c r="AM216" s="195"/>
      <c r="AN216" s="195"/>
      <c r="AO216" s="195"/>
      <c r="AP216" s="200"/>
      <c r="AQ216" s="195"/>
      <c r="AR216" s="200"/>
      <c r="AS216" s="195"/>
      <c r="AT216" s="167"/>
      <c r="AU216" s="167"/>
      <c r="AV216" s="136" t="str">
        <f>VLOOKUP($AC216,デモテーブル[#All],3,FALSE)</f>
        <v>1株式・投信等</v>
      </c>
      <c r="AW216" s="136" t="str">
        <f>VLOOKUP($AC216,デモテーブル[#All],4,FALSE)</f>
        <v>1株式</v>
      </c>
      <c r="AX216" s="136" t="str">
        <f>VLOOKUP($AC216,デモテーブル[#All],5,FALSE)</f>
        <v>観光</v>
      </c>
      <c r="AY216" s="136" t="str">
        <f>VLOOKUP($AC216,デモテーブル[#All],6,FALSE)</f>
        <v>船・米国</v>
      </c>
      <c r="AZ216" s="136" t="str">
        <f>VLOOKUP($AC216,デモテーブル[#All],7,FALSE)</f>
        <v>02 米ドル（円換算）</v>
      </c>
      <c r="BA216" s="136" t="str">
        <f>VLOOKUP($AC216,デモテーブル[#All],12,FALSE)</f>
        <v>リスク・有</v>
      </c>
      <c r="BB216" s="136" t="str">
        <f>VLOOKUP($AC216,デモテーブル[#All],13,FALSE)</f>
        <v>リスク・有</v>
      </c>
      <c r="BC216" s="207">
        <f>VLOOKUP($AC216,デモテーブル[#All],14,FALSE)</f>
        <v>1</v>
      </c>
      <c r="BD216" s="207">
        <f>VLOOKUP($AC216,デモテーブル[#All],15,FALSE)</f>
        <v>1</v>
      </c>
      <c r="BE216" s="136">
        <f t="shared" si="42"/>
        <v>28338</v>
      </c>
      <c r="BF216" s="136">
        <f t="shared" si="43"/>
        <v>28338</v>
      </c>
    </row>
    <row r="217" spans="2:58">
      <c r="B217" s="17">
        <v>44713</v>
      </c>
      <c r="C217" s="69">
        <v>216</v>
      </c>
      <c r="D217" s="154" t="str">
        <f t="shared" si="38"/>
        <v>02-A子</v>
      </c>
      <c r="E217" s="193" t="str">
        <f t="shared" si="39"/>
        <v>楽天証券</v>
      </c>
      <c r="F217" s="195"/>
      <c r="G217" s="1" t="s">
        <v>52</v>
      </c>
      <c r="H217" s="194" t="s">
        <v>53</v>
      </c>
      <c r="I217" s="194">
        <v>6</v>
      </c>
      <c r="J217" s="194">
        <v>82.67</v>
      </c>
      <c r="K217" s="194">
        <v>55.41</v>
      </c>
      <c r="L217" s="194" t="s">
        <v>902</v>
      </c>
      <c r="M217" s="194" t="s">
        <v>566</v>
      </c>
      <c r="N217" s="194" t="s">
        <v>952</v>
      </c>
      <c r="O217" s="10">
        <v>-0.32969999999999999</v>
      </c>
      <c r="P217" s="194" t="s">
        <v>552</v>
      </c>
      <c r="Q217" s="195"/>
      <c r="R217" s="195"/>
      <c r="S217" s="195"/>
      <c r="T217" s="195"/>
      <c r="U217" s="195"/>
      <c r="V217" s="195"/>
      <c r="W217" s="195"/>
      <c r="X217" s="195"/>
      <c r="Y217" s="195"/>
      <c r="Z217" s="195"/>
      <c r="AA217" s="185" t="s">
        <v>563</v>
      </c>
      <c r="AB217" s="195"/>
      <c r="AC217" s="196" t="str">
        <f t="shared" si="36"/>
        <v>RCL</v>
      </c>
      <c r="AD217" s="195" t="str">
        <f>VLOOKUP($AC217,デモテーブル[#All],2,FALSE)</f>
        <v>ロイヤル・カリビアン・グループ</v>
      </c>
      <c r="AE217" s="197">
        <f t="shared" si="44"/>
        <v>6</v>
      </c>
      <c r="AF217" s="195">
        <f t="shared" si="44"/>
        <v>82.67</v>
      </c>
      <c r="AG217" s="195">
        <f t="shared" si="44"/>
        <v>55.41</v>
      </c>
      <c r="AH217" s="198">
        <f t="shared" si="41"/>
        <v>42508</v>
      </c>
      <c r="AI217" s="198">
        <f t="shared" si="41"/>
        <v>0</v>
      </c>
      <c r="AJ217" s="198">
        <f t="shared" si="41"/>
        <v>-20910</v>
      </c>
      <c r="AK217" s="199">
        <f t="shared" si="45"/>
        <v>-0.32969999999999999</v>
      </c>
      <c r="AL217" s="195" t="str">
        <f t="shared" si="45"/>
        <v>02-A子 楽天証券</v>
      </c>
      <c r="AM217" s="195"/>
      <c r="AN217" s="195"/>
      <c r="AO217" s="195"/>
      <c r="AP217" s="200"/>
      <c r="AQ217" s="195"/>
      <c r="AR217" s="200"/>
      <c r="AS217" s="195"/>
      <c r="AT217" s="167"/>
      <c r="AU217" s="167"/>
      <c r="AV217" s="136" t="str">
        <f>VLOOKUP($AC217,デモテーブル[#All],3,FALSE)</f>
        <v>1株式・投信等</v>
      </c>
      <c r="AW217" s="136" t="str">
        <f>VLOOKUP($AC217,デモテーブル[#All],4,FALSE)</f>
        <v>1株式</v>
      </c>
      <c r="AX217" s="136" t="str">
        <f>VLOOKUP($AC217,デモテーブル[#All],5,FALSE)</f>
        <v>観光</v>
      </c>
      <c r="AY217" s="136" t="str">
        <f>VLOOKUP($AC217,デモテーブル[#All],6,FALSE)</f>
        <v>船・米国</v>
      </c>
      <c r="AZ217" s="136" t="str">
        <f>VLOOKUP($AC217,デモテーブル[#All],7,FALSE)</f>
        <v>02 米ドル（円換算）</v>
      </c>
      <c r="BA217" s="136" t="str">
        <f>VLOOKUP($AC217,デモテーブル[#All],12,FALSE)</f>
        <v>リスク・有</v>
      </c>
      <c r="BB217" s="136" t="str">
        <f>VLOOKUP($AC217,デモテーブル[#All],13,FALSE)</f>
        <v>リスク・有</v>
      </c>
      <c r="BC217" s="207">
        <f>VLOOKUP($AC217,デモテーブル[#All],14,FALSE)</f>
        <v>1</v>
      </c>
      <c r="BD217" s="207">
        <f>VLOOKUP($AC217,デモテーブル[#All],15,FALSE)</f>
        <v>1</v>
      </c>
      <c r="BE217" s="136">
        <f t="shared" si="42"/>
        <v>42508</v>
      </c>
      <c r="BF217" s="136">
        <f t="shared" si="43"/>
        <v>42508</v>
      </c>
    </row>
    <row r="218" spans="2:58">
      <c r="B218" s="17">
        <v>44713</v>
      </c>
      <c r="C218" s="69">
        <v>217</v>
      </c>
      <c r="D218" s="154" t="str">
        <f t="shared" si="38"/>
        <v>02-A子</v>
      </c>
      <c r="E218" s="193" t="str">
        <f t="shared" si="39"/>
        <v>楽天証券</v>
      </c>
      <c r="F218" s="195"/>
      <c r="G218" s="1" t="s">
        <v>54</v>
      </c>
      <c r="H218" s="194" t="s">
        <v>55</v>
      </c>
      <c r="I218" s="194">
        <v>4</v>
      </c>
      <c r="J218" s="194">
        <v>43.62</v>
      </c>
      <c r="K218" s="194">
        <v>45.64</v>
      </c>
      <c r="L218" s="194" t="s">
        <v>953</v>
      </c>
      <c r="M218" s="194" t="s">
        <v>566</v>
      </c>
      <c r="N218" s="194" t="s">
        <v>954</v>
      </c>
      <c r="O218" s="10">
        <v>4.6199999999999998E-2</v>
      </c>
      <c r="P218" s="194" t="s">
        <v>552</v>
      </c>
      <c r="Q218" s="195"/>
      <c r="R218" s="195"/>
      <c r="S218" s="195"/>
      <c r="T218" s="195"/>
      <c r="U218" s="195"/>
      <c r="V218" s="195"/>
      <c r="W218" s="195"/>
      <c r="X218" s="195"/>
      <c r="Y218" s="195"/>
      <c r="Z218" s="195"/>
      <c r="AA218" s="185" t="s">
        <v>563</v>
      </c>
      <c r="AB218" s="195"/>
      <c r="AC218" s="196" t="str">
        <f t="shared" si="36"/>
        <v>EZA</v>
      </c>
      <c r="AD218" s="195" t="str">
        <f>VLOOKUP($AC218,デモテーブル[#All],2,FALSE)</f>
        <v>iシェアーズ MSCI 南アフリカ ETF</v>
      </c>
      <c r="AE218" s="197">
        <f t="shared" si="44"/>
        <v>4</v>
      </c>
      <c r="AF218" s="195">
        <f t="shared" si="44"/>
        <v>43.62</v>
      </c>
      <c r="AG218" s="195">
        <f t="shared" si="44"/>
        <v>45.64</v>
      </c>
      <c r="AH218" s="198">
        <f t="shared" si="41"/>
        <v>23342</v>
      </c>
      <c r="AI218" s="198">
        <f t="shared" si="41"/>
        <v>0</v>
      </c>
      <c r="AJ218" s="198">
        <f t="shared" si="41"/>
        <v>1032</v>
      </c>
      <c r="AK218" s="199">
        <f t="shared" si="45"/>
        <v>4.6199999999999998E-2</v>
      </c>
      <c r="AL218" s="195" t="str">
        <f t="shared" si="45"/>
        <v>02-A子 楽天証券</v>
      </c>
      <c r="AM218" s="195"/>
      <c r="AN218" s="195"/>
      <c r="AO218" s="195"/>
      <c r="AP218" s="200"/>
      <c r="AQ218" s="195"/>
      <c r="AR218" s="200"/>
      <c r="AS218" s="195"/>
      <c r="AT218" s="167"/>
      <c r="AU218" s="167"/>
      <c r="AV218" s="136" t="str">
        <f>VLOOKUP($AC218,デモテーブル[#All],3,FALSE)</f>
        <v>1株式・投信等</v>
      </c>
      <c r="AW218" s="136" t="str">
        <f>VLOOKUP($AC218,デモテーブル[#All],4,FALSE)</f>
        <v>1株式</v>
      </c>
      <c r="AX218" s="136" t="str">
        <f>VLOOKUP($AC218,デモテーブル[#All],5,FALSE)</f>
        <v>新興国</v>
      </c>
      <c r="AY218" s="136" t="str">
        <f>VLOOKUP($AC218,デモテーブル[#All],6,FALSE)</f>
        <v>南アフリカ</v>
      </c>
      <c r="AZ218" s="136" t="str">
        <f>VLOOKUP($AC218,デモテーブル[#All],7,FALSE)</f>
        <v>02 米ドル（円換算）</v>
      </c>
      <c r="BA218" s="136" t="str">
        <f>VLOOKUP($AC218,デモテーブル[#All],12,FALSE)</f>
        <v>リスク・有</v>
      </c>
      <c r="BB218" s="136" t="str">
        <f>VLOOKUP($AC218,デモテーブル[#All],13,FALSE)</f>
        <v>リスク・有</v>
      </c>
      <c r="BC218" s="207">
        <f>VLOOKUP($AC218,デモテーブル[#All],14,FALSE)</f>
        <v>1</v>
      </c>
      <c r="BD218" s="207">
        <f>VLOOKUP($AC218,デモテーブル[#All],15,FALSE)</f>
        <v>1</v>
      </c>
      <c r="BE218" s="136">
        <f t="shared" si="42"/>
        <v>23342</v>
      </c>
      <c r="BF218" s="136">
        <f t="shared" si="43"/>
        <v>23342</v>
      </c>
    </row>
    <row r="219" spans="2:58">
      <c r="B219" s="17">
        <v>44713</v>
      </c>
      <c r="C219" s="69">
        <v>218</v>
      </c>
      <c r="D219" s="154" t="str">
        <f t="shared" si="38"/>
        <v>02-A子</v>
      </c>
      <c r="E219" s="193" t="str">
        <f t="shared" si="39"/>
        <v>楽天証券</v>
      </c>
      <c r="F219" s="195"/>
      <c r="G219" s="1" t="s">
        <v>56</v>
      </c>
      <c r="H219" s="194" t="s">
        <v>906</v>
      </c>
      <c r="I219" s="194">
        <v>17</v>
      </c>
      <c r="J219" s="194">
        <v>118.9</v>
      </c>
      <c r="K219" s="194">
        <v>103.16</v>
      </c>
      <c r="L219" s="194" t="s">
        <v>955</v>
      </c>
      <c r="M219" s="194" t="s">
        <v>566</v>
      </c>
      <c r="N219" s="194" t="s">
        <v>956</v>
      </c>
      <c r="O219" s="10">
        <v>-0.13239999999999999</v>
      </c>
      <c r="P219" s="194" t="s">
        <v>552</v>
      </c>
      <c r="Q219" s="195"/>
      <c r="R219" s="195"/>
      <c r="S219" s="195"/>
      <c r="T219" s="195"/>
      <c r="U219" s="195"/>
      <c r="V219" s="195"/>
      <c r="W219" s="195"/>
      <c r="X219" s="195"/>
      <c r="Y219" s="195"/>
      <c r="Z219" s="195"/>
      <c r="AA219" s="185" t="s">
        <v>563</v>
      </c>
      <c r="AB219" s="195"/>
      <c r="AC219" s="196" t="str">
        <f t="shared" si="36"/>
        <v>AGG</v>
      </c>
      <c r="AD219" s="195" t="str">
        <f>VLOOKUP($AC219,デモテーブル[#All],2,FALSE)</f>
        <v>iシェアーズ　コア米国総合債券ETF</v>
      </c>
      <c r="AE219" s="197">
        <f t="shared" si="44"/>
        <v>17</v>
      </c>
      <c r="AF219" s="195">
        <f t="shared" si="44"/>
        <v>118.9</v>
      </c>
      <c r="AG219" s="195">
        <f t="shared" si="44"/>
        <v>103.16</v>
      </c>
      <c r="AH219" s="198">
        <f t="shared" si="41"/>
        <v>224230</v>
      </c>
      <c r="AI219" s="198">
        <f t="shared" si="41"/>
        <v>0</v>
      </c>
      <c r="AJ219" s="198">
        <f t="shared" si="41"/>
        <v>-34208</v>
      </c>
      <c r="AK219" s="199">
        <f t="shared" si="45"/>
        <v>-0.13239999999999999</v>
      </c>
      <c r="AL219" s="195" t="str">
        <f t="shared" si="45"/>
        <v>02-A子 楽天証券</v>
      </c>
      <c r="AM219" s="195"/>
      <c r="AN219" s="195"/>
      <c r="AO219" s="195"/>
      <c r="AP219" s="200"/>
      <c r="AQ219" s="195"/>
      <c r="AR219" s="200"/>
      <c r="AS219" s="195"/>
      <c r="AT219" s="167"/>
      <c r="AU219" s="167"/>
      <c r="AV219" s="136" t="str">
        <f>VLOOKUP($AC219,デモテーブル[#All],3,FALSE)</f>
        <v>2現金・米国債など</v>
      </c>
      <c r="AW219" s="136" t="str">
        <f>VLOOKUP($AC219,デモテーブル[#All],4,FALSE)</f>
        <v>2米国債など</v>
      </c>
      <c r="AX219" s="136" t="str">
        <f>VLOOKUP($AC219,デモテーブル[#All],5,FALSE)</f>
        <v>債券</v>
      </c>
      <c r="AY219" s="136" t="str">
        <f>VLOOKUP($AC219,デモテーブル[#All],6,FALSE)</f>
        <v>米国債</v>
      </c>
      <c r="AZ219" s="136" t="str">
        <f>VLOOKUP($AC219,デモテーブル[#All],7,FALSE)</f>
        <v>02 米ドル（円換算）</v>
      </c>
      <c r="BA219" s="136" t="str">
        <f>VLOOKUP($AC219,デモテーブル[#All],12,FALSE)</f>
        <v>リスク・有</v>
      </c>
      <c r="BB219" s="136" t="str">
        <f>VLOOKUP($AC219,デモテーブル[#All],13,FALSE)</f>
        <v>リスク・なし</v>
      </c>
      <c r="BC219" s="207">
        <f>VLOOKUP($AC219,デモテーブル[#All],14,FALSE)</f>
        <v>1</v>
      </c>
      <c r="BD219" s="207">
        <f>VLOOKUP($AC219,デモテーブル[#All],15,FALSE)</f>
        <v>0</v>
      </c>
      <c r="BE219" s="136">
        <f t="shared" si="42"/>
        <v>224230</v>
      </c>
      <c r="BF219" s="136">
        <f t="shared" si="43"/>
        <v>0</v>
      </c>
    </row>
    <row r="220" spans="2:58">
      <c r="B220" s="17">
        <v>44713</v>
      </c>
      <c r="C220" s="69">
        <v>219</v>
      </c>
      <c r="D220" s="154" t="str">
        <f t="shared" si="38"/>
        <v>00-PP</v>
      </c>
      <c r="E220" s="193" t="str">
        <f t="shared" si="39"/>
        <v>楽天証券</v>
      </c>
      <c r="F220" s="195"/>
      <c r="G220" s="1" t="s">
        <v>286</v>
      </c>
      <c r="H220" s="194" t="s">
        <v>120</v>
      </c>
      <c r="I220" s="194">
        <v>500</v>
      </c>
      <c r="J220" s="194">
        <v>42.68</v>
      </c>
      <c r="K220" s="194">
        <v>52.45</v>
      </c>
      <c r="L220" s="194" t="s">
        <v>957</v>
      </c>
      <c r="M220" s="194" t="s">
        <v>566</v>
      </c>
      <c r="N220" s="194" t="s">
        <v>958</v>
      </c>
      <c r="O220" s="10">
        <v>0.2288</v>
      </c>
      <c r="P220" s="194" t="s">
        <v>550</v>
      </c>
      <c r="Q220" s="195"/>
      <c r="R220" s="195"/>
      <c r="S220" s="195"/>
      <c r="T220" s="195"/>
      <c r="U220" s="195"/>
      <c r="V220" s="195"/>
      <c r="W220" s="195"/>
      <c r="X220" s="195"/>
      <c r="Y220" s="195"/>
      <c r="Z220" s="195"/>
      <c r="AA220" s="185" t="s">
        <v>563</v>
      </c>
      <c r="AB220" s="195"/>
      <c r="AC220" s="196" t="str">
        <f t="shared" si="36"/>
        <v>941</v>
      </c>
      <c r="AD220" s="195" t="str">
        <f>VLOOKUP($AC220,デモテーブル[#All],2,FALSE)</f>
        <v>チャイナ・モバイル</v>
      </c>
      <c r="AE220" s="197">
        <f t="shared" si="44"/>
        <v>500</v>
      </c>
      <c r="AF220" s="195">
        <f t="shared" si="44"/>
        <v>42.68</v>
      </c>
      <c r="AG220" s="195">
        <f t="shared" si="44"/>
        <v>52.45</v>
      </c>
      <c r="AH220" s="198">
        <f t="shared" si="41"/>
        <v>427204</v>
      </c>
      <c r="AI220" s="198">
        <f t="shared" si="41"/>
        <v>0</v>
      </c>
      <c r="AJ220" s="198">
        <f t="shared" si="41"/>
        <v>79550</v>
      </c>
      <c r="AK220" s="199">
        <f t="shared" si="45"/>
        <v>0.2288</v>
      </c>
      <c r="AL220" s="195" t="str">
        <f t="shared" si="45"/>
        <v>00-PP 楽天証券</v>
      </c>
      <c r="AM220" s="195"/>
      <c r="AN220" s="195"/>
      <c r="AO220" s="195"/>
      <c r="AP220" s="200"/>
      <c r="AQ220" s="195"/>
      <c r="AR220" s="200"/>
      <c r="AS220" s="195"/>
      <c r="AT220" s="167"/>
      <c r="AU220" s="167"/>
      <c r="AV220" s="136" t="str">
        <f>VLOOKUP($AC220,デモテーブル[#All],3,FALSE)</f>
        <v>1株式・投信等</v>
      </c>
      <c r="AW220" s="136" t="str">
        <f>VLOOKUP($AC220,デモテーブル[#All],4,FALSE)</f>
        <v>1株式</v>
      </c>
      <c r="AX220" s="136" t="str">
        <f>VLOOKUP($AC220,デモテーブル[#All],5,FALSE)</f>
        <v>通信</v>
      </c>
      <c r="AY220" s="136" t="str">
        <f>VLOOKUP($AC220,デモテーブル[#All],6,FALSE)</f>
        <v>中国・通信</v>
      </c>
      <c r="AZ220" s="136" t="str">
        <f>VLOOKUP($AC220,デモテーブル[#All],7,FALSE)</f>
        <v>03 香港ドル(円換算）</v>
      </c>
      <c r="BA220" s="136" t="str">
        <f>VLOOKUP($AC220,デモテーブル[#All],12,FALSE)</f>
        <v>リスク・有</v>
      </c>
      <c r="BB220" s="136" t="str">
        <f>VLOOKUP($AC220,デモテーブル[#All],13,FALSE)</f>
        <v>リスク・有</v>
      </c>
      <c r="BC220" s="207">
        <f>VLOOKUP($AC220,デモテーブル[#All],14,FALSE)</f>
        <v>1</v>
      </c>
      <c r="BD220" s="207">
        <f>VLOOKUP($AC220,デモテーブル[#All],15,FALSE)</f>
        <v>1</v>
      </c>
      <c r="BE220" s="136">
        <f t="shared" si="42"/>
        <v>427204</v>
      </c>
      <c r="BF220" s="136">
        <f t="shared" si="43"/>
        <v>427204</v>
      </c>
    </row>
    <row r="221" spans="2:58">
      <c r="B221" s="17">
        <v>44713</v>
      </c>
      <c r="C221" s="69">
        <v>220</v>
      </c>
      <c r="D221" s="154" t="str">
        <f t="shared" si="38"/>
        <v>02-A子</v>
      </c>
      <c r="E221" s="193" t="str">
        <f t="shared" si="39"/>
        <v>SBI証券</v>
      </c>
      <c r="F221" s="195"/>
      <c r="G221" s="1" t="s">
        <v>229</v>
      </c>
      <c r="H221" s="194" t="s">
        <v>959</v>
      </c>
      <c r="I221" s="194">
        <v>500</v>
      </c>
      <c r="J221" s="194">
        <v>24.69</v>
      </c>
      <c r="K221" s="194">
        <v>20.86</v>
      </c>
      <c r="L221" s="194" t="s">
        <v>960</v>
      </c>
      <c r="M221" s="194" t="s">
        <v>566</v>
      </c>
      <c r="N221" s="194" t="s">
        <v>961</v>
      </c>
      <c r="O221" s="10">
        <v>-0.15509999999999999</v>
      </c>
      <c r="P221" s="194" t="s">
        <v>547</v>
      </c>
      <c r="Q221" s="195"/>
      <c r="R221" s="195"/>
      <c r="S221" s="195"/>
      <c r="T221" s="195"/>
      <c r="U221" s="195"/>
      <c r="V221" s="195"/>
      <c r="W221" s="195"/>
      <c r="X221" s="195"/>
      <c r="Y221" s="195"/>
      <c r="Z221" s="195"/>
      <c r="AA221" s="185" t="s">
        <v>563</v>
      </c>
      <c r="AB221" s="195"/>
      <c r="AC221" s="196" t="str">
        <f t="shared" si="36"/>
        <v>2800</v>
      </c>
      <c r="AD221" s="195" t="str">
        <f>VLOOKUP($AC221,デモテーブル[#All],2,FALSE)</f>
        <v>Tracker Fund香港</v>
      </c>
      <c r="AE221" s="197">
        <f t="shared" si="44"/>
        <v>500</v>
      </c>
      <c r="AF221" s="195">
        <f t="shared" si="44"/>
        <v>24.69</v>
      </c>
      <c r="AG221" s="195">
        <f t="shared" si="44"/>
        <v>20.86</v>
      </c>
      <c r="AH221" s="198">
        <f t="shared" si="41"/>
        <v>169800</v>
      </c>
      <c r="AI221" s="198">
        <f t="shared" si="41"/>
        <v>0</v>
      </c>
      <c r="AJ221" s="198">
        <f t="shared" si="41"/>
        <v>-31176</v>
      </c>
      <c r="AK221" s="199">
        <f t="shared" si="45"/>
        <v>-0.15509999999999999</v>
      </c>
      <c r="AL221" s="195" t="str">
        <f t="shared" si="45"/>
        <v>02-A子 SBI証券</v>
      </c>
      <c r="AM221" s="195"/>
      <c r="AN221" s="195"/>
      <c r="AO221" s="195"/>
      <c r="AP221" s="200"/>
      <c r="AQ221" s="195"/>
      <c r="AR221" s="200"/>
      <c r="AS221" s="195"/>
      <c r="AT221" s="167"/>
      <c r="AU221" s="167"/>
      <c r="AV221" s="136" t="str">
        <f>VLOOKUP($AC221,デモテーブル[#All],3,FALSE)</f>
        <v>1株式・投信等</v>
      </c>
      <c r="AW221" s="136" t="str">
        <f>VLOOKUP($AC221,デモテーブル[#All],4,FALSE)</f>
        <v>1株式</v>
      </c>
      <c r="AX221" s="136" t="str">
        <f>VLOOKUP($AC221,デモテーブル[#All],5,FALSE)</f>
        <v>指数</v>
      </c>
      <c r="AY221" s="136" t="str">
        <f>VLOOKUP($AC221,デモテーブル[#All],6,FALSE)</f>
        <v>指数・香港</v>
      </c>
      <c r="AZ221" s="136" t="str">
        <f>VLOOKUP($AC221,デモテーブル[#All],7,FALSE)</f>
        <v>03 香港ドル(円換算）</v>
      </c>
      <c r="BA221" s="136" t="str">
        <f>VLOOKUP($AC221,デモテーブル[#All],12,FALSE)</f>
        <v>リスク・有</v>
      </c>
      <c r="BB221" s="136" t="str">
        <f>VLOOKUP($AC221,デモテーブル[#All],13,FALSE)</f>
        <v>リスク・有</v>
      </c>
      <c r="BC221" s="207">
        <f>VLOOKUP($AC221,デモテーブル[#All],14,FALSE)</f>
        <v>1</v>
      </c>
      <c r="BD221" s="207">
        <f>VLOOKUP($AC221,デモテーブル[#All],15,FALSE)</f>
        <v>1</v>
      </c>
      <c r="BE221" s="136">
        <f t="shared" si="42"/>
        <v>169800</v>
      </c>
      <c r="BF221" s="136">
        <f t="shared" si="43"/>
        <v>169800</v>
      </c>
    </row>
    <row r="222" spans="2:58">
      <c r="B222" s="17">
        <v>44713</v>
      </c>
      <c r="C222" s="69">
        <v>221</v>
      </c>
      <c r="D222" s="154" t="str">
        <f t="shared" si="38"/>
        <v/>
      </c>
      <c r="E222" s="193" t="str">
        <f t="shared" si="39"/>
        <v/>
      </c>
      <c r="F222" s="195"/>
      <c r="G222" s="1"/>
      <c r="H222" s="194"/>
      <c r="I222" s="194"/>
      <c r="J222" s="194"/>
      <c r="K222" s="194"/>
      <c r="L222" s="194"/>
      <c r="M222" s="194"/>
      <c r="N222" s="194"/>
      <c r="O222" s="10"/>
      <c r="P222" s="194"/>
      <c r="Q222" s="195"/>
      <c r="R222" s="195"/>
      <c r="S222" s="195"/>
      <c r="T222" s="195"/>
      <c r="U222" s="195"/>
      <c r="V222" s="195"/>
      <c r="W222" s="195"/>
      <c r="X222" s="195"/>
      <c r="Y222" s="195"/>
      <c r="Z222" s="195"/>
      <c r="AA222" s="185" t="s">
        <v>563</v>
      </c>
      <c r="AB222" s="195"/>
      <c r="AC222" s="196" t="str">
        <f t="shared" si="36"/>
        <v>0</v>
      </c>
      <c r="AD222" s="195" t="e">
        <f>VLOOKUP($AC222,デモテーブル[#All],2,FALSE)</f>
        <v>#N/A</v>
      </c>
      <c r="AE222" s="197">
        <f t="shared" si="44"/>
        <v>0</v>
      </c>
      <c r="AF222" s="195">
        <f t="shared" si="44"/>
        <v>0</v>
      </c>
      <c r="AG222" s="195">
        <f t="shared" si="44"/>
        <v>0</v>
      </c>
      <c r="AH222" s="198" t="str">
        <f t="shared" si="41"/>
        <v/>
      </c>
      <c r="AI222" s="198" t="str">
        <f t="shared" si="41"/>
        <v/>
      </c>
      <c r="AJ222" s="198" t="str">
        <f t="shared" si="41"/>
        <v/>
      </c>
      <c r="AK222" s="199">
        <f t="shared" si="45"/>
        <v>0</v>
      </c>
      <c r="AL222" s="195">
        <f t="shared" si="45"/>
        <v>0</v>
      </c>
      <c r="AM222" s="195"/>
      <c r="AN222" s="195"/>
      <c r="AO222" s="195"/>
      <c r="AP222" s="200"/>
      <c r="AQ222" s="195"/>
      <c r="AR222" s="200"/>
      <c r="AS222" s="195"/>
      <c r="AT222" s="167"/>
      <c r="AU222" s="167"/>
      <c r="AV222" s="136" t="e">
        <f>VLOOKUP($AC222,デモテーブル[#All],3,FALSE)</f>
        <v>#N/A</v>
      </c>
      <c r="AW222" s="136" t="e">
        <f>VLOOKUP($AC222,デモテーブル[#All],4,FALSE)</f>
        <v>#N/A</v>
      </c>
      <c r="AX222" s="136" t="e">
        <f>VLOOKUP($AC222,デモテーブル[#All],5,FALSE)</f>
        <v>#N/A</v>
      </c>
      <c r="AY222" s="136" t="e">
        <f>VLOOKUP($AC222,デモテーブル[#All],6,FALSE)</f>
        <v>#N/A</v>
      </c>
      <c r="AZ222" s="136" t="e">
        <f>VLOOKUP($AC222,デモテーブル[#All],7,FALSE)</f>
        <v>#N/A</v>
      </c>
      <c r="BA222" s="136" t="e">
        <f>VLOOKUP($AC222,デモテーブル[#All],12,FALSE)</f>
        <v>#N/A</v>
      </c>
      <c r="BB222" s="136" t="e">
        <f>VLOOKUP($AC222,デモテーブル[#All],13,FALSE)</f>
        <v>#N/A</v>
      </c>
      <c r="BC222" s="207" t="e">
        <f>VLOOKUP($AC222,デモテーブル[#All],14,FALSE)</f>
        <v>#N/A</v>
      </c>
      <c r="BD222" s="207" t="e">
        <f>VLOOKUP($AC222,デモテーブル[#All],15,FALSE)</f>
        <v>#N/A</v>
      </c>
      <c r="BE222" s="136" t="e">
        <f t="shared" si="42"/>
        <v>#VALUE!</v>
      </c>
      <c r="BF222" s="136" t="e">
        <f t="shared" si="43"/>
        <v>#VALUE!</v>
      </c>
    </row>
    <row r="223" spans="2:58">
      <c r="B223" s="17">
        <v>44713</v>
      </c>
      <c r="C223" s="69">
        <v>222</v>
      </c>
      <c r="D223" s="154" t="str">
        <f t="shared" si="38"/>
        <v/>
      </c>
      <c r="E223" s="193" t="str">
        <f t="shared" si="39"/>
        <v/>
      </c>
      <c r="F223" s="195"/>
      <c r="G223" s="1"/>
      <c r="H223" s="194"/>
      <c r="I223" s="194"/>
      <c r="J223" s="194"/>
      <c r="K223" s="194"/>
      <c r="L223" s="194"/>
      <c r="M223" s="194"/>
      <c r="N223" s="194"/>
      <c r="O223" s="10"/>
      <c r="P223" s="194"/>
      <c r="Q223" s="195"/>
      <c r="R223" s="195"/>
      <c r="S223" s="195"/>
      <c r="T223" s="195"/>
      <c r="U223" s="195"/>
      <c r="V223" s="195"/>
      <c r="W223" s="195"/>
      <c r="X223" s="195"/>
      <c r="Y223" s="195"/>
      <c r="Z223" s="195"/>
      <c r="AA223" s="185" t="s">
        <v>563</v>
      </c>
      <c r="AB223" s="195"/>
      <c r="AC223" s="196" t="str">
        <f t="shared" si="36"/>
        <v>0</v>
      </c>
      <c r="AD223" s="195" t="e">
        <f>VLOOKUP($AC223,デモテーブル[#All],2,FALSE)</f>
        <v>#N/A</v>
      </c>
      <c r="AE223" s="197">
        <f t="shared" si="44"/>
        <v>0</v>
      </c>
      <c r="AF223" s="195">
        <f t="shared" si="44"/>
        <v>0</v>
      </c>
      <c r="AG223" s="195">
        <f t="shared" si="44"/>
        <v>0</v>
      </c>
      <c r="AH223" s="198" t="str">
        <f t="shared" si="41"/>
        <v/>
      </c>
      <c r="AI223" s="198" t="str">
        <f t="shared" si="41"/>
        <v/>
      </c>
      <c r="AJ223" s="198" t="str">
        <f t="shared" si="41"/>
        <v/>
      </c>
      <c r="AK223" s="199">
        <f t="shared" si="45"/>
        <v>0</v>
      </c>
      <c r="AL223" s="195">
        <f t="shared" si="45"/>
        <v>0</v>
      </c>
      <c r="AM223" s="195"/>
      <c r="AN223" s="195"/>
      <c r="AO223" s="195"/>
      <c r="AP223" s="200"/>
      <c r="AQ223" s="195"/>
      <c r="AR223" s="200"/>
      <c r="AS223" s="195"/>
      <c r="AT223" s="167"/>
      <c r="AU223" s="167"/>
      <c r="AV223" s="136" t="e">
        <f>VLOOKUP($AC223,デモテーブル[#All],3,FALSE)</f>
        <v>#N/A</v>
      </c>
      <c r="AW223" s="136" t="e">
        <f>VLOOKUP($AC223,デモテーブル[#All],4,FALSE)</f>
        <v>#N/A</v>
      </c>
      <c r="AX223" s="136" t="e">
        <f>VLOOKUP($AC223,デモテーブル[#All],5,FALSE)</f>
        <v>#N/A</v>
      </c>
      <c r="AY223" s="136" t="e">
        <f>VLOOKUP($AC223,デモテーブル[#All],6,FALSE)</f>
        <v>#N/A</v>
      </c>
      <c r="AZ223" s="136" t="e">
        <f>VLOOKUP($AC223,デモテーブル[#All],7,FALSE)</f>
        <v>#N/A</v>
      </c>
      <c r="BA223" s="136" t="e">
        <f>VLOOKUP($AC223,デモテーブル[#All],12,FALSE)</f>
        <v>#N/A</v>
      </c>
      <c r="BB223" s="136" t="e">
        <f>VLOOKUP($AC223,デモテーブル[#All],13,FALSE)</f>
        <v>#N/A</v>
      </c>
      <c r="BC223" s="207" t="e">
        <f>VLOOKUP($AC223,デモテーブル[#All],14,FALSE)</f>
        <v>#N/A</v>
      </c>
      <c r="BD223" s="207" t="e">
        <f>VLOOKUP($AC223,デモテーブル[#All],15,FALSE)</f>
        <v>#N/A</v>
      </c>
      <c r="BE223" s="136" t="e">
        <f t="shared" si="42"/>
        <v>#VALUE!</v>
      </c>
      <c r="BF223" s="136" t="e">
        <f t="shared" si="43"/>
        <v>#VALUE!</v>
      </c>
    </row>
    <row r="224" spans="2:58">
      <c r="B224" s="17">
        <v>44713</v>
      </c>
      <c r="C224" s="69">
        <v>223</v>
      </c>
      <c r="D224" s="154" t="str">
        <f t="shared" si="38"/>
        <v/>
      </c>
      <c r="E224" s="193" t="str">
        <f t="shared" si="39"/>
        <v/>
      </c>
      <c r="F224" s="195"/>
      <c r="G224" s="1"/>
      <c r="H224" s="194"/>
      <c r="I224" s="194"/>
      <c r="J224" s="194"/>
      <c r="K224" s="194"/>
      <c r="L224" s="194"/>
      <c r="M224" s="194"/>
      <c r="N224" s="194"/>
      <c r="O224" s="10"/>
      <c r="P224" s="194"/>
      <c r="Q224" s="195"/>
      <c r="R224" s="195"/>
      <c r="S224" s="195"/>
      <c r="T224" s="195"/>
      <c r="U224" s="195"/>
      <c r="V224" s="195"/>
      <c r="W224" s="195"/>
      <c r="X224" s="195"/>
      <c r="Y224" s="195"/>
      <c r="Z224" s="195"/>
      <c r="AA224" s="185" t="s">
        <v>563</v>
      </c>
      <c r="AB224" s="195"/>
      <c r="AC224" s="196" t="str">
        <f t="shared" si="36"/>
        <v>0</v>
      </c>
      <c r="AD224" s="195" t="e">
        <f>VLOOKUP($AC224,デモテーブル[#All],2,FALSE)</f>
        <v>#N/A</v>
      </c>
      <c r="AE224" s="197">
        <f t="shared" si="44"/>
        <v>0</v>
      </c>
      <c r="AF224" s="195">
        <f t="shared" si="44"/>
        <v>0</v>
      </c>
      <c r="AG224" s="195">
        <f t="shared" si="44"/>
        <v>0</v>
      </c>
      <c r="AH224" s="198" t="str">
        <f t="shared" si="41"/>
        <v/>
      </c>
      <c r="AI224" s="198" t="str">
        <f t="shared" si="41"/>
        <v/>
      </c>
      <c r="AJ224" s="198" t="str">
        <f t="shared" si="41"/>
        <v/>
      </c>
      <c r="AK224" s="199">
        <f t="shared" si="45"/>
        <v>0</v>
      </c>
      <c r="AL224" s="195">
        <f t="shared" si="45"/>
        <v>0</v>
      </c>
      <c r="AM224" s="195"/>
      <c r="AN224" s="195"/>
      <c r="AO224" s="195"/>
      <c r="AP224" s="200"/>
      <c r="AQ224" s="195"/>
      <c r="AR224" s="200"/>
      <c r="AS224" s="195"/>
      <c r="AT224" s="167"/>
      <c r="AU224" s="167"/>
      <c r="AV224" s="136" t="e">
        <f>VLOOKUP($AC224,デモテーブル[#All],3,FALSE)</f>
        <v>#N/A</v>
      </c>
      <c r="AW224" s="136" t="e">
        <f>VLOOKUP($AC224,デモテーブル[#All],4,FALSE)</f>
        <v>#N/A</v>
      </c>
      <c r="AX224" s="136" t="e">
        <f>VLOOKUP($AC224,デモテーブル[#All],5,FALSE)</f>
        <v>#N/A</v>
      </c>
      <c r="AY224" s="136" t="e">
        <f>VLOOKUP($AC224,デモテーブル[#All],6,FALSE)</f>
        <v>#N/A</v>
      </c>
      <c r="AZ224" s="136" t="e">
        <f>VLOOKUP($AC224,デモテーブル[#All],7,FALSE)</f>
        <v>#N/A</v>
      </c>
      <c r="BA224" s="136" t="e">
        <f>VLOOKUP($AC224,デモテーブル[#All],12,FALSE)</f>
        <v>#N/A</v>
      </c>
      <c r="BB224" s="136" t="e">
        <f>VLOOKUP($AC224,デモテーブル[#All],13,FALSE)</f>
        <v>#N/A</v>
      </c>
      <c r="BC224" s="207" t="e">
        <f>VLOOKUP($AC224,デモテーブル[#All],14,FALSE)</f>
        <v>#N/A</v>
      </c>
      <c r="BD224" s="207" t="e">
        <f>VLOOKUP($AC224,デモテーブル[#All],15,FALSE)</f>
        <v>#N/A</v>
      </c>
      <c r="BE224" s="136" t="e">
        <f t="shared" si="42"/>
        <v>#VALUE!</v>
      </c>
      <c r="BF224" s="136" t="e">
        <f t="shared" si="43"/>
        <v>#VALUE!</v>
      </c>
    </row>
    <row r="225" spans="2:58">
      <c r="B225" s="17">
        <v>44713</v>
      </c>
      <c r="C225" s="69">
        <v>224</v>
      </c>
      <c r="D225" s="154" t="str">
        <f t="shared" si="38"/>
        <v/>
      </c>
      <c r="E225" s="193" t="str">
        <f t="shared" si="39"/>
        <v/>
      </c>
      <c r="F225" s="195"/>
      <c r="G225" s="1"/>
      <c r="H225" s="194"/>
      <c r="I225" s="194"/>
      <c r="J225" s="194"/>
      <c r="K225" s="194"/>
      <c r="L225" s="194"/>
      <c r="M225" s="194"/>
      <c r="N225" s="194"/>
      <c r="O225" s="10"/>
      <c r="P225" s="194"/>
      <c r="Q225" s="195"/>
      <c r="R225" s="195"/>
      <c r="S225" s="195"/>
      <c r="T225" s="195"/>
      <c r="U225" s="195"/>
      <c r="V225" s="195"/>
      <c r="W225" s="195"/>
      <c r="X225" s="195"/>
      <c r="Y225" s="195"/>
      <c r="Z225" s="195"/>
      <c r="AA225" s="185" t="s">
        <v>563</v>
      </c>
      <c r="AB225" s="195"/>
      <c r="AC225" s="196" t="str">
        <f t="shared" si="36"/>
        <v>0</v>
      </c>
      <c r="AD225" s="195" t="e">
        <f>VLOOKUP($AC225,デモテーブル[#All],2,FALSE)</f>
        <v>#N/A</v>
      </c>
      <c r="AE225" s="197">
        <f t="shared" si="44"/>
        <v>0</v>
      </c>
      <c r="AF225" s="195">
        <f t="shared" si="44"/>
        <v>0</v>
      </c>
      <c r="AG225" s="195">
        <f t="shared" si="44"/>
        <v>0</v>
      </c>
      <c r="AH225" s="198" t="str">
        <f t="shared" si="41"/>
        <v/>
      </c>
      <c r="AI225" s="198" t="str">
        <f t="shared" si="41"/>
        <v/>
      </c>
      <c r="AJ225" s="198" t="str">
        <f t="shared" si="41"/>
        <v/>
      </c>
      <c r="AK225" s="199">
        <f t="shared" si="45"/>
        <v>0</v>
      </c>
      <c r="AL225" s="195">
        <f t="shared" si="45"/>
        <v>0</v>
      </c>
      <c r="AM225" s="195"/>
      <c r="AN225" s="195"/>
      <c r="AO225" s="195"/>
      <c r="AP225" s="200"/>
      <c r="AQ225" s="195"/>
      <c r="AR225" s="200"/>
      <c r="AS225" s="195"/>
      <c r="AT225" s="167"/>
      <c r="AU225" s="167"/>
      <c r="AV225" s="136" t="e">
        <f>VLOOKUP($AC225,デモテーブル[#All],3,FALSE)</f>
        <v>#N/A</v>
      </c>
      <c r="AW225" s="136" t="e">
        <f>VLOOKUP($AC225,デモテーブル[#All],4,FALSE)</f>
        <v>#N/A</v>
      </c>
      <c r="AX225" s="136" t="e">
        <f>VLOOKUP($AC225,デモテーブル[#All],5,FALSE)</f>
        <v>#N/A</v>
      </c>
      <c r="AY225" s="136" t="e">
        <f>VLOOKUP($AC225,デモテーブル[#All],6,FALSE)</f>
        <v>#N/A</v>
      </c>
      <c r="AZ225" s="136" t="e">
        <f>VLOOKUP($AC225,デモテーブル[#All],7,FALSE)</f>
        <v>#N/A</v>
      </c>
      <c r="BA225" s="136" t="e">
        <f>VLOOKUP($AC225,デモテーブル[#All],12,FALSE)</f>
        <v>#N/A</v>
      </c>
      <c r="BB225" s="136" t="e">
        <f>VLOOKUP($AC225,デモテーブル[#All],13,FALSE)</f>
        <v>#N/A</v>
      </c>
      <c r="BC225" s="207" t="e">
        <f>VLOOKUP($AC225,デモテーブル[#All],14,FALSE)</f>
        <v>#N/A</v>
      </c>
      <c r="BD225" s="207" t="e">
        <f>VLOOKUP($AC225,デモテーブル[#All],15,FALSE)</f>
        <v>#N/A</v>
      </c>
      <c r="BE225" s="136" t="e">
        <f t="shared" si="42"/>
        <v>#VALUE!</v>
      </c>
      <c r="BF225" s="136" t="e">
        <f t="shared" si="43"/>
        <v>#VALUE!</v>
      </c>
    </row>
    <row r="226" spans="2:58">
      <c r="B226" s="17">
        <v>44713</v>
      </c>
      <c r="C226" s="69">
        <v>225</v>
      </c>
      <c r="D226" s="154" t="str">
        <f t="shared" si="38"/>
        <v/>
      </c>
      <c r="E226" s="193" t="str">
        <f t="shared" si="39"/>
        <v/>
      </c>
      <c r="F226" s="195"/>
      <c r="G226" s="1"/>
      <c r="H226" s="194"/>
      <c r="I226" s="194"/>
      <c r="J226" s="194"/>
      <c r="K226" s="194"/>
      <c r="L226" s="194"/>
      <c r="M226" s="194"/>
      <c r="N226" s="194"/>
      <c r="O226" s="10"/>
      <c r="P226" s="194"/>
      <c r="Q226" s="195"/>
      <c r="R226" s="195"/>
      <c r="S226" s="195"/>
      <c r="T226" s="195"/>
      <c r="U226" s="195"/>
      <c r="V226" s="195"/>
      <c r="W226" s="195"/>
      <c r="X226" s="195"/>
      <c r="Y226" s="195"/>
      <c r="Z226" s="195"/>
      <c r="AA226" s="185" t="s">
        <v>563</v>
      </c>
      <c r="AB226" s="195"/>
      <c r="AC226" s="196" t="str">
        <f t="shared" si="36"/>
        <v>0</v>
      </c>
      <c r="AD226" s="195" t="e">
        <f>VLOOKUP($AC226,デモテーブル[#All],2,FALSE)</f>
        <v>#N/A</v>
      </c>
      <c r="AE226" s="197">
        <f t="shared" si="44"/>
        <v>0</v>
      </c>
      <c r="AF226" s="195">
        <f t="shared" si="44"/>
        <v>0</v>
      </c>
      <c r="AG226" s="195">
        <f t="shared" si="44"/>
        <v>0</v>
      </c>
      <c r="AH226" s="198" t="str">
        <f t="shared" si="41"/>
        <v/>
      </c>
      <c r="AI226" s="198" t="str">
        <f t="shared" si="41"/>
        <v/>
      </c>
      <c r="AJ226" s="198" t="str">
        <f t="shared" si="41"/>
        <v/>
      </c>
      <c r="AK226" s="199">
        <f t="shared" si="45"/>
        <v>0</v>
      </c>
      <c r="AL226" s="195">
        <f t="shared" si="45"/>
        <v>0</v>
      </c>
      <c r="AM226" s="195"/>
      <c r="AN226" s="195"/>
      <c r="AO226" s="195"/>
      <c r="AP226" s="200"/>
      <c r="AQ226" s="195"/>
      <c r="AR226" s="200"/>
      <c r="AS226" s="195"/>
      <c r="AT226" s="167"/>
      <c r="AU226" s="167"/>
      <c r="AV226" s="136" t="e">
        <f>VLOOKUP($AC226,デモテーブル[#All],3,FALSE)</f>
        <v>#N/A</v>
      </c>
      <c r="AW226" s="136" t="e">
        <f>VLOOKUP($AC226,デモテーブル[#All],4,FALSE)</f>
        <v>#N/A</v>
      </c>
      <c r="AX226" s="136" t="e">
        <f>VLOOKUP($AC226,デモテーブル[#All],5,FALSE)</f>
        <v>#N/A</v>
      </c>
      <c r="AY226" s="136" t="e">
        <f>VLOOKUP($AC226,デモテーブル[#All],6,FALSE)</f>
        <v>#N/A</v>
      </c>
      <c r="AZ226" s="136" t="e">
        <f>VLOOKUP($AC226,デモテーブル[#All],7,FALSE)</f>
        <v>#N/A</v>
      </c>
      <c r="BA226" s="136" t="e">
        <f>VLOOKUP($AC226,デモテーブル[#All],12,FALSE)</f>
        <v>#N/A</v>
      </c>
      <c r="BB226" s="136" t="e">
        <f>VLOOKUP($AC226,デモテーブル[#All],13,FALSE)</f>
        <v>#N/A</v>
      </c>
      <c r="BC226" s="207" t="e">
        <f>VLOOKUP($AC226,デモテーブル[#All],14,FALSE)</f>
        <v>#N/A</v>
      </c>
      <c r="BD226" s="207" t="e">
        <f>VLOOKUP($AC226,デモテーブル[#All],15,FALSE)</f>
        <v>#N/A</v>
      </c>
      <c r="BE226" s="136" t="e">
        <f t="shared" si="42"/>
        <v>#VALUE!</v>
      </c>
      <c r="BF226" s="136" t="e">
        <f t="shared" si="43"/>
        <v>#VALUE!</v>
      </c>
    </row>
    <row r="227" spans="2:58">
      <c r="B227" s="17">
        <v>44713</v>
      </c>
      <c r="C227" s="69">
        <v>226</v>
      </c>
      <c r="D227" s="154" t="str">
        <f t="shared" si="38"/>
        <v/>
      </c>
      <c r="E227" s="193" t="str">
        <f t="shared" si="39"/>
        <v/>
      </c>
      <c r="F227" s="195"/>
      <c r="G227" s="1"/>
      <c r="H227" s="194"/>
      <c r="I227" s="194"/>
      <c r="J227" s="194"/>
      <c r="K227" s="194"/>
      <c r="L227" s="194"/>
      <c r="M227" s="194"/>
      <c r="N227" s="194"/>
      <c r="O227" s="10"/>
      <c r="P227" s="194"/>
      <c r="Q227" s="195"/>
      <c r="R227" s="195"/>
      <c r="S227" s="195"/>
      <c r="T227" s="195"/>
      <c r="U227" s="195"/>
      <c r="V227" s="195"/>
      <c r="W227" s="195"/>
      <c r="X227" s="195"/>
      <c r="Y227" s="195"/>
      <c r="Z227" s="195"/>
      <c r="AA227" s="185" t="s">
        <v>563</v>
      </c>
      <c r="AB227" s="195"/>
      <c r="AC227" s="196" t="str">
        <f t="shared" si="36"/>
        <v>0</v>
      </c>
      <c r="AD227" s="195" t="e">
        <f>VLOOKUP($AC227,デモテーブル[#All],2,FALSE)</f>
        <v>#N/A</v>
      </c>
      <c r="AE227" s="197">
        <f t="shared" si="44"/>
        <v>0</v>
      </c>
      <c r="AF227" s="195">
        <f t="shared" si="44"/>
        <v>0</v>
      </c>
      <c r="AG227" s="195">
        <f t="shared" si="44"/>
        <v>0</v>
      </c>
      <c r="AH227" s="198" t="str">
        <f t="shared" si="41"/>
        <v/>
      </c>
      <c r="AI227" s="198" t="str">
        <f t="shared" si="41"/>
        <v/>
      </c>
      <c r="AJ227" s="198" t="str">
        <f t="shared" si="41"/>
        <v/>
      </c>
      <c r="AK227" s="199">
        <f t="shared" si="45"/>
        <v>0</v>
      </c>
      <c r="AL227" s="195">
        <f t="shared" si="45"/>
        <v>0</v>
      </c>
      <c r="AM227" s="195"/>
      <c r="AN227" s="195"/>
      <c r="AO227" s="195"/>
      <c r="AP227" s="200"/>
      <c r="AQ227" s="195"/>
      <c r="AR227" s="200"/>
      <c r="AS227" s="195"/>
      <c r="AT227" s="167"/>
      <c r="AU227" s="167"/>
      <c r="AV227" s="136" t="e">
        <f>VLOOKUP($AC227,デモテーブル[#All],3,FALSE)</f>
        <v>#N/A</v>
      </c>
      <c r="AW227" s="136" t="e">
        <f>VLOOKUP($AC227,デモテーブル[#All],4,FALSE)</f>
        <v>#N/A</v>
      </c>
      <c r="AX227" s="136" t="e">
        <f>VLOOKUP($AC227,デモテーブル[#All],5,FALSE)</f>
        <v>#N/A</v>
      </c>
      <c r="AY227" s="136" t="e">
        <f>VLOOKUP($AC227,デモテーブル[#All],6,FALSE)</f>
        <v>#N/A</v>
      </c>
      <c r="AZ227" s="136" t="e">
        <f>VLOOKUP($AC227,デモテーブル[#All],7,FALSE)</f>
        <v>#N/A</v>
      </c>
      <c r="BA227" s="136" t="e">
        <f>VLOOKUP($AC227,デモテーブル[#All],12,FALSE)</f>
        <v>#N/A</v>
      </c>
      <c r="BB227" s="136" t="e">
        <f>VLOOKUP($AC227,デモテーブル[#All],13,FALSE)</f>
        <v>#N/A</v>
      </c>
      <c r="BC227" s="207" t="e">
        <f>VLOOKUP($AC227,デモテーブル[#All],14,FALSE)</f>
        <v>#N/A</v>
      </c>
      <c r="BD227" s="207" t="e">
        <f>VLOOKUP($AC227,デモテーブル[#All],15,FALSE)</f>
        <v>#N/A</v>
      </c>
      <c r="BE227" s="136" t="e">
        <f t="shared" si="42"/>
        <v>#VALUE!</v>
      </c>
      <c r="BF227" s="136" t="e">
        <f t="shared" si="43"/>
        <v>#VALUE!</v>
      </c>
    </row>
    <row r="228" spans="2:58">
      <c r="B228" s="17">
        <v>44713</v>
      </c>
      <c r="C228" s="69">
        <v>227</v>
      </c>
      <c r="D228" s="154" t="str">
        <f t="shared" si="38"/>
        <v/>
      </c>
      <c r="E228" s="193" t="str">
        <f t="shared" si="39"/>
        <v/>
      </c>
      <c r="F228" s="195"/>
      <c r="G228" s="1"/>
      <c r="H228" s="194"/>
      <c r="I228" s="194"/>
      <c r="J228" s="194"/>
      <c r="K228" s="194"/>
      <c r="L228" s="194"/>
      <c r="M228" s="194"/>
      <c r="N228" s="194"/>
      <c r="O228" s="10"/>
      <c r="P228" s="194"/>
      <c r="Q228" s="195"/>
      <c r="R228" s="195"/>
      <c r="S228" s="195"/>
      <c r="T228" s="195"/>
      <c r="U228" s="195"/>
      <c r="V228" s="195"/>
      <c r="W228" s="195"/>
      <c r="X228" s="195"/>
      <c r="Y228" s="195"/>
      <c r="Z228" s="195"/>
      <c r="AA228" s="185" t="s">
        <v>563</v>
      </c>
      <c r="AB228" s="195"/>
      <c r="AC228" s="196" t="str">
        <f t="shared" si="36"/>
        <v>0</v>
      </c>
      <c r="AD228" s="195" t="e">
        <f>VLOOKUP($AC228,デモテーブル[#All],2,FALSE)</f>
        <v>#N/A</v>
      </c>
      <c r="AE228" s="197">
        <f t="shared" si="44"/>
        <v>0</v>
      </c>
      <c r="AF228" s="195">
        <f t="shared" si="44"/>
        <v>0</v>
      </c>
      <c r="AG228" s="195">
        <f t="shared" si="44"/>
        <v>0</v>
      </c>
      <c r="AH228" s="198" t="str">
        <f t="shared" si="41"/>
        <v/>
      </c>
      <c r="AI228" s="198" t="str">
        <f t="shared" si="41"/>
        <v/>
      </c>
      <c r="AJ228" s="198" t="str">
        <f t="shared" si="41"/>
        <v/>
      </c>
      <c r="AK228" s="199">
        <f t="shared" si="45"/>
        <v>0</v>
      </c>
      <c r="AL228" s="195">
        <f t="shared" si="45"/>
        <v>0</v>
      </c>
      <c r="AM228" s="195"/>
      <c r="AN228" s="195"/>
      <c r="AO228" s="195"/>
      <c r="AP228" s="200"/>
      <c r="AQ228" s="195"/>
      <c r="AR228" s="200"/>
      <c r="AS228" s="195"/>
      <c r="AT228" s="167"/>
      <c r="AU228" s="167"/>
      <c r="AV228" s="136" t="e">
        <f>VLOOKUP($AC228,デモテーブル[#All],3,FALSE)</f>
        <v>#N/A</v>
      </c>
      <c r="AW228" s="136" t="e">
        <f>VLOOKUP($AC228,デモテーブル[#All],4,FALSE)</f>
        <v>#N/A</v>
      </c>
      <c r="AX228" s="136" t="e">
        <f>VLOOKUP($AC228,デモテーブル[#All],5,FALSE)</f>
        <v>#N/A</v>
      </c>
      <c r="AY228" s="136" t="e">
        <f>VLOOKUP($AC228,デモテーブル[#All],6,FALSE)</f>
        <v>#N/A</v>
      </c>
      <c r="AZ228" s="136" t="e">
        <f>VLOOKUP($AC228,デモテーブル[#All],7,FALSE)</f>
        <v>#N/A</v>
      </c>
      <c r="BA228" s="136" t="e">
        <f>VLOOKUP($AC228,デモテーブル[#All],12,FALSE)</f>
        <v>#N/A</v>
      </c>
      <c r="BB228" s="136" t="e">
        <f>VLOOKUP($AC228,デモテーブル[#All],13,FALSE)</f>
        <v>#N/A</v>
      </c>
      <c r="BC228" s="207" t="e">
        <f>VLOOKUP($AC228,デモテーブル[#All],14,FALSE)</f>
        <v>#N/A</v>
      </c>
      <c r="BD228" s="207" t="e">
        <f>VLOOKUP($AC228,デモテーブル[#All],15,FALSE)</f>
        <v>#N/A</v>
      </c>
      <c r="BE228" s="136" t="e">
        <f t="shared" si="42"/>
        <v>#VALUE!</v>
      </c>
      <c r="BF228" s="136" t="e">
        <f t="shared" si="43"/>
        <v>#VALUE!</v>
      </c>
    </row>
    <row r="229" spans="2:58">
      <c r="B229" s="17">
        <v>44713</v>
      </c>
      <c r="C229" s="69">
        <v>228</v>
      </c>
      <c r="D229" s="154" t="str">
        <f t="shared" si="38"/>
        <v/>
      </c>
      <c r="E229" s="193" t="str">
        <f t="shared" si="39"/>
        <v/>
      </c>
      <c r="F229" s="195"/>
      <c r="G229" s="1"/>
      <c r="H229" s="194"/>
      <c r="I229" s="194"/>
      <c r="J229" s="194"/>
      <c r="K229" s="194"/>
      <c r="L229" s="194"/>
      <c r="M229" s="194"/>
      <c r="N229" s="194"/>
      <c r="O229" s="10"/>
      <c r="P229" s="194"/>
      <c r="Q229" s="195"/>
      <c r="R229" s="195"/>
      <c r="S229" s="195"/>
      <c r="T229" s="195"/>
      <c r="U229" s="195"/>
      <c r="V229" s="195"/>
      <c r="W229" s="195"/>
      <c r="X229" s="195"/>
      <c r="Y229" s="195"/>
      <c r="Z229" s="195"/>
      <c r="AA229" s="185" t="s">
        <v>563</v>
      </c>
      <c r="AB229" s="195"/>
      <c r="AC229" s="196" t="str">
        <f t="shared" si="36"/>
        <v>0</v>
      </c>
      <c r="AD229" s="195" t="e">
        <f>VLOOKUP($AC229,デモテーブル[#All],2,FALSE)</f>
        <v>#N/A</v>
      </c>
      <c r="AE229" s="197">
        <f t="shared" si="44"/>
        <v>0</v>
      </c>
      <c r="AF229" s="195">
        <f t="shared" si="44"/>
        <v>0</v>
      </c>
      <c r="AG229" s="195">
        <f t="shared" si="44"/>
        <v>0</v>
      </c>
      <c r="AH229" s="198" t="str">
        <f t="shared" si="41"/>
        <v/>
      </c>
      <c r="AI229" s="198" t="str">
        <f t="shared" si="41"/>
        <v/>
      </c>
      <c r="AJ229" s="198" t="str">
        <f t="shared" si="41"/>
        <v/>
      </c>
      <c r="AK229" s="199">
        <f t="shared" si="45"/>
        <v>0</v>
      </c>
      <c r="AL229" s="195">
        <f t="shared" si="45"/>
        <v>0</v>
      </c>
      <c r="AM229" s="195"/>
      <c r="AN229" s="195"/>
      <c r="AO229" s="195"/>
      <c r="AP229" s="200"/>
      <c r="AQ229" s="195"/>
      <c r="AR229" s="200"/>
      <c r="AS229" s="195"/>
      <c r="AT229" s="167"/>
      <c r="AU229" s="167"/>
      <c r="AV229" s="136" t="e">
        <f>VLOOKUP($AC229,デモテーブル[#All],3,FALSE)</f>
        <v>#N/A</v>
      </c>
      <c r="AW229" s="136" t="e">
        <f>VLOOKUP($AC229,デモテーブル[#All],4,FALSE)</f>
        <v>#N/A</v>
      </c>
      <c r="AX229" s="136" t="e">
        <f>VLOOKUP($AC229,デモテーブル[#All],5,FALSE)</f>
        <v>#N/A</v>
      </c>
      <c r="AY229" s="136" t="e">
        <f>VLOOKUP($AC229,デモテーブル[#All],6,FALSE)</f>
        <v>#N/A</v>
      </c>
      <c r="AZ229" s="136" t="e">
        <f>VLOOKUP($AC229,デモテーブル[#All],7,FALSE)</f>
        <v>#N/A</v>
      </c>
      <c r="BA229" s="136" t="e">
        <f>VLOOKUP($AC229,デモテーブル[#All],12,FALSE)</f>
        <v>#N/A</v>
      </c>
      <c r="BB229" s="136" t="e">
        <f>VLOOKUP($AC229,デモテーブル[#All],13,FALSE)</f>
        <v>#N/A</v>
      </c>
      <c r="BC229" s="207" t="e">
        <f>VLOOKUP($AC229,デモテーブル[#All],14,FALSE)</f>
        <v>#N/A</v>
      </c>
      <c r="BD229" s="207" t="e">
        <f>VLOOKUP($AC229,デモテーブル[#All],15,FALSE)</f>
        <v>#N/A</v>
      </c>
      <c r="BE229" s="136" t="e">
        <f t="shared" si="42"/>
        <v>#VALUE!</v>
      </c>
      <c r="BF229" s="136" t="e">
        <f t="shared" si="43"/>
        <v>#VALUE!</v>
      </c>
    </row>
    <row r="230" spans="2:58">
      <c r="B230" s="17">
        <v>44713</v>
      </c>
      <c r="C230" s="69">
        <v>229</v>
      </c>
      <c r="D230" s="154" t="str">
        <f t="shared" si="38"/>
        <v/>
      </c>
      <c r="E230" s="193" t="str">
        <f t="shared" si="39"/>
        <v/>
      </c>
      <c r="F230" s="195"/>
      <c r="G230" s="1"/>
      <c r="H230" s="194"/>
      <c r="I230" s="194"/>
      <c r="J230" s="194"/>
      <c r="K230" s="194"/>
      <c r="L230" s="194"/>
      <c r="M230" s="194"/>
      <c r="N230" s="194"/>
      <c r="O230" s="10"/>
      <c r="P230" s="194"/>
      <c r="Q230" s="195"/>
      <c r="R230" s="195"/>
      <c r="S230" s="195"/>
      <c r="T230" s="195"/>
      <c r="U230" s="195"/>
      <c r="V230" s="195"/>
      <c r="W230" s="195"/>
      <c r="X230" s="195"/>
      <c r="Y230" s="195"/>
      <c r="Z230" s="195"/>
      <c r="AA230" s="185" t="s">
        <v>563</v>
      </c>
      <c r="AB230" s="195"/>
      <c r="AC230" s="196" t="str">
        <f t="shared" si="36"/>
        <v>0</v>
      </c>
      <c r="AD230" s="195" t="e">
        <f>VLOOKUP($AC230,デモテーブル[#All],2,FALSE)</f>
        <v>#N/A</v>
      </c>
      <c r="AE230" s="197">
        <f t="shared" si="44"/>
        <v>0</v>
      </c>
      <c r="AF230" s="195">
        <f t="shared" si="44"/>
        <v>0</v>
      </c>
      <c r="AG230" s="195">
        <f t="shared" si="44"/>
        <v>0</v>
      </c>
      <c r="AH230" s="198" t="str">
        <f t="shared" si="41"/>
        <v/>
      </c>
      <c r="AI230" s="198" t="str">
        <f t="shared" si="41"/>
        <v/>
      </c>
      <c r="AJ230" s="198" t="str">
        <f t="shared" si="41"/>
        <v/>
      </c>
      <c r="AK230" s="199">
        <f t="shared" si="45"/>
        <v>0</v>
      </c>
      <c r="AL230" s="195">
        <f t="shared" si="45"/>
        <v>0</v>
      </c>
      <c r="AM230" s="195"/>
      <c r="AN230" s="195"/>
      <c r="AO230" s="195"/>
      <c r="AP230" s="200"/>
      <c r="AQ230" s="195"/>
      <c r="AR230" s="200"/>
      <c r="AS230" s="195"/>
      <c r="AT230" s="167"/>
      <c r="AU230" s="167"/>
      <c r="AV230" s="136" t="e">
        <f>VLOOKUP($AC230,デモテーブル[#All],3,FALSE)</f>
        <v>#N/A</v>
      </c>
      <c r="AW230" s="136" t="e">
        <f>VLOOKUP($AC230,デモテーブル[#All],4,FALSE)</f>
        <v>#N/A</v>
      </c>
      <c r="AX230" s="136" t="e">
        <f>VLOOKUP($AC230,デモテーブル[#All],5,FALSE)</f>
        <v>#N/A</v>
      </c>
      <c r="AY230" s="136" t="e">
        <f>VLOOKUP($AC230,デモテーブル[#All],6,FALSE)</f>
        <v>#N/A</v>
      </c>
      <c r="AZ230" s="136" t="e">
        <f>VLOOKUP($AC230,デモテーブル[#All],7,FALSE)</f>
        <v>#N/A</v>
      </c>
      <c r="BA230" s="136" t="e">
        <f>VLOOKUP($AC230,デモテーブル[#All],12,FALSE)</f>
        <v>#N/A</v>
      </c>
      <c r="BB230" s="136" t="e">
        <f>VLOOKUP($AC230,デモテーブル[#All],13,FALSE)</f>
        <v>#N/A</v>
      </c>
      <c r="BC230" s="207" t="e">
        <f>VLOOKUP($AC230,デモテーブル[#All],14,FALSE)</f>
        <v>#N/A</v>
      </c>
      <c r="BD230" s="207" t="e">
        <f>VLOOKUP($AC230,デモテーブル[#All],15,FALSE)</f>
        <v>#N/A</v>
      </c>
      <c r="BE230" s="136" t="e">
        <f t="shared" si="42"/>
        <v>#VALUE!</v>
      </c>
      <c r="BF230" s="136" t="e">
        <f t="shared" si="43"/>
        <v>#VALUE!</v>
      </c>
    </row>
    <row r="231" spans="2:58">
      <c r="B231" s="17">
        <v>44713</v>
      </c>
      <c r="C231" s="69">
        <v>230</v>
      </c>
      <c r="D231" s="154" t="str">
        <f t="shared" si="38"/>
        <v/>
      </c>
      <c r="E231" s="193" t="str">
        <f t="shared" si="39"/>
        <v/>
      </c>
      <c r="F231" s="195"/>
      <c r="G231" s="1"/>
      <c r="H231" s="194"/>
      <c r="I231" s="194"/>
      <c r="J231" s="194"/>
      <c r="K231" s="194"/>
      <c r="L231" s="194"/>
      <c r="M231" s="194"/>
      <c r="N231" s="194"/>
      <c r="O231" s="10"/>
      <c r="P231" s="194"/>
      <c r="Q231" s="195"/>
      <c r="R231" s="195"/>
      <c r="S231" s="195"/>
      <c r="T231" s="195"/>
      <c r="U231" s="195"/>
      <c r="V231" s="195"/>
      <c r="W231" s="195"/>
      <c r="X231" s="195"/>
      <c r="Y231" s="195"/>
      <c r="Z231" s="195"/>
      <c r="AA231" s="185" t="s">
        <v>563</v>
      </c>
      <c r="AB231" s="195"/>
      <c r="AC231" s="196" t="str">
        <f t="shared" si="36"/>
        <v>0</v>
      </c>
      <c r="AD231" s="195" t="e">
        <f>VLOOKUP($AC231,デモテーブル[#All],2,FALSE)</f>
        <v>#N/A</v>
      </c>
      <c r="AE231" s="197">
        <f t="shared" si="44"/>
        <v>0</v>
      </c>
      <c r="AF231" s="195">
        <f t="shared" si="44"/>
        <v>0</v>
      </c>
      <c r="AG231" s="195">
        <f t="shared" si="44"/>
        <v>0</v>
      </c>
      <c r="AH231" s="198" t="str">
        <f t="shared" si="41"/>
        <v/>
      </c>
      <c r="AI231" s="198" t="str">
        <f t="shared" si="41"/>
        <v/>
      </c>
      <c r="AJ231" s="198" t="str">
        <f t="shared" si="41"/>
        <v/>
      </c>
      <c r="AK231" s="199">
        <f t="shared" si="45"/>
        <v>0</v>
      </c>
      <c r="AL231" s="195">
        <f t="shared" si="45"/>
        <v>0</v>
      </c>
      <c r="AM231" s="195"/>
      <c r="AN231" s="195"/>
      <c r="AO231" s="195"/>
      <c r="AP231" s="200"/>
      <c r="AQ231" s="195"/>
      <c r="AR231" s="200"/>
      <c r="AS231" s="195"/>
      <c r="AT231" s="167"/>
      <c r="AU231" s="167"/>
      <c r="AV231" s="136" t="e">
        <f>VLOOKUP($AC231,デモテーブル[#All],3,FALSE)</f>
        <v>#N/A</v>
      </c>
      <c r="AW231" s="136" t="e">
        <f>VLOOKUP($AC231,デモテーブル[#All],4,FALSE)</f>
        <v>#N/A</v>
      </c>
      <c r="AX231" s="136" t="e">
        <f>VLOOKUP($AC231,デモテーブル[#All],5,FALSE)</f>
        <v>#N/A</v>
      </c>
      <c r="AY231" s="136" t="e">
        <f>VLOOKUP($AC231,デモテーブル[#All],6,FALSE)</f>
        <v>#N/A</v>
      </c>
      <c r="AZ231" s="136" t="e">
        <f>VLOOKUP($AC231,デモテーブル[#All],7,FALSE)</f>
        <v>#N/A</v>
      </c>
      <c r="BA231" s="136" t="e">
        <f>VLOOKUP($AC231,デモテーブル[#All],12,FALSE)</f>
        <v>#N/A</v>
      </c>
      <c r="BB231" s="136" t="e">
        <f>VLOOKUP($AC231,デモテーブル[#All],13,FALSE)</f>
        <v>#N/A</v>
      </c>
      <c r="BC231" s="207" t="e">
        <f>VLOOKUP($AC231,デモテーブル[#All],14,FALSE)</f>
        <v>#N/A</v>
      </c>
      <c r="BD231" s="207" t="e">
        <f>VLOOKUP($AC231,デモテーブル[#All],15,FALSE)</f>
        <v>#N/A</v>
      </c>
      <c r="BE231" s="136" t="e">
        <f t="shared" si="42"/>
        <v>#VALUE!</v>
      </c>
      <c r="BF231" s="136" t="e">
        <f t="shared" si="43"/>
        <v>#VALUE!</v>
      </c>
    </row>
    <row r="232" spans="2:58">
      <c r="B232" s="17">
        <v>44713</v>
      </c>
      <c r="C232" s="69">
        <v>231</v>
      </c>
      <c r="D232" s="154" t="str">
        <f t="shared" si="38"/>
        <v/>
      </c>
      <c r="E232" s="193" t="str">
        <f t="shared" si="39"/>
        <v/>
      </c>
      <c r="F232" s="195"/>
      <c r="G232" s="1"/>
      <c r="H232" s="194"/>
      <c r="I232" s="194"/>
      <c r="J232" s="194"/>
      <c r="K232" s="194"/>
      <c r="L232" s="194"/>
      <c r="M232" s="194"/>
      <c r="N232" s="194"/>
      <c r="O232" s="10"/>
      <c r="P232" s="194"/>
      <c r="Q232" s="195"/>
      <c r="R232" s="195"/>
      <c r="S232" s="195"/>
      <c r="T232" s="195"/>
      <c r="U232" s="195"/>
      <c r="V232" s="195"/>
      <c r="W232" s="195"/>
      <c r="X232" s="195"/>
      <c r="Y232" s="195"/>
      <c r="Z232" s="195"/>
      <c r="AA232" s="185" t="s">
        <v>563</v>
      </c>
      <c r="AB232" s="195"/>
      <c r="AC232" s="196" t="str">
        <f t="shared" si="36"/>
        <v>0</v>
      </c>
      <c r="AD232" s="195" t="e">
        <f>VLOOKUP($AC232,デモテーブル[#All],2,FALSE)</f>
        <v>#N/A</v>
      </c>
      <c r="AE232" s="197">
        <f t="shared" si="44"/>
        <v>0</v>
      </c>
      <c r="AF232" s="195">
        <f t="shared" si="44"/>
        <v>0</v>
      </c>
      <c r="AG232" s="195">
        <f t="shared" si="44"/>
        <v>0</v>
      </c>
      <c r="AH232" s="198" t="str">
        <f t="shared" si="41"/>
        <v/>
      </c>
      <c r="AI232" s="198" t="str">
        <f t="shared" si="41"/>
        <v/>
      </c>
      <c r="AJ232" s="198" t="str">
        <f t="shared" si="41"/>
        <v/>
      </c>
      <c r="AK232" s="199">
        <f t="shared" si="45"/>
        <v>0</v>
      </c>
      <c r="AL232" s="195">
        <f t="shared" si="45"/>
        <v>0</v>
      </c>
      <c r="AM232" s="195"/>
      <c r="AN232" s="195"/>
      <c r="AO232" s="195"/>
      <c r="AP232" s="200"/>
      <c r="AQ232" s="195"/>
      <c r="AR232" s="200"/>
      <c r="AS232" s="195"/>
      <c r="AT232" s="167"/>
      <c r="AU232" s="167"/>
      <c r="AV232" s="136" t="e">
        <f>VLOOKUP($AC232,デモテーブル[#All],3,FALSE)</f>
        <v>#N/A</v>
      </c>
      <c r="AW232" s="136" t="e">
        <f>VLOOKUP($AC232,デモテーブル[#All],4,FALSE)</f>
        <v>#N/A</v>
      </c>
      <c r="AX232" s="136" t="e">
        <f>VLOOKUP($AC232,デモテーブル[#All],5,FALSE)</f>
        <v>#N/A</v>
      </c>
      <c r="AY232" s="136" t="e">
        <f>VLOOKUP($AC232,デモテーブル[#All],6,FALSE)</f>
        <v>#N/A</v>
      </c>
      <c r="AZ232" s="136" t="e">
        <f>VLOOKUP($AC232,デモテーブル[#All],7,FALSE)</f>
        <v>#N/A</v>
      </c>
      <c r="BA232" s="136" t="e">
        <f>VLOOKUP($AC232,デモテーブル[#All],12,FALSE)</f>
        <v>#N/A</v>
      </c>
      <c r="BB232" s="136" t="e">
        <f>VLOOKUP($AC232,デモテーブル[#All],13,FALSE)</f>
        <v>#N/A</v>
      </c>
      <c r="BC232" s="207" t="e">
        <f>VLOOKUP($AC232,デモテーブル[#All],14,FALSE)</f>
        <v>#N/A</v>
      </c>
      <c r="BD232" s="207" t="e">
        <f>VLOOKUP($AC232,デモテーブル[#All],15,FALSE)</f>
        <v>#N/A</v>
      </c>
      <c r="BE232" s="136" t="e">
        <f t="shared" si="42"/>
        <v>#VALUE!</v>
      </c>
      <c r="BF232" s="136" t="e">
        <f t="shared" si="43"/>
        <v>#VALUE!</v>
      </c>
    </row>
    <row r="233" spans="2:58">
      <c r="B233" s="17">
        <v>44713</v>
      </c>
      <c r="C233" s="69">
        <v>232</v>
      </c>
      <c r="D233" s="154" t="str">
        <f t="shared" si="38"/>
        <v/>
      </c>
      <c r="E233" s="193" t="str">
        <f t="shared" si="39"/>
        <v/>
      </c>
      <c r="F233" s="195"/>
      <c r="G233" s="1"/>
      <c r="H233" s="194"/>
      <c r="I233" s="194"/>
      <c r="J233" s="194"/>
      <c r="K233" s="194"/>
      <c r="L233" s="194"/>
      <c r="M233" s="194"/>
      <c r="N233" s="194"/>
      <c r="O233" s="10"/>
      <c r="P233" s="194"/>
      <c r="Q233" s="195"/>
      <c r="R233" s="195"/>
      <c r="S233" s="195"/>
      <c r="T233" s="195"/>
      <c r="U233" s="195"/>
      <c r="V233" s="195"/>
      <c r="W233" s="195"/>
      <c r="X233" s="195"/>
      <c r="Y233" s="195"/>
      <c r="Z233" s="195"/>
      <c r="AA233" s="185" t="s">
        <v>563</v>
      </c>
      <c r="AB233" s="195"/>
      <c r="AC233" s="196" t="str">
        <f t="shared" si="36"/>
        <v>0</v>
      </c>
      <c r="AD233" s="195" t="e">
        <f>VLOOKUP($AC233,デモテーブル[#All],2,FALSE)</f>
        <v>#N/A</v>
      </c>
      <c r="AE233" s="197">
        <f t="shared" si="44"/>
        <v>0</v>
      </c>
      <c r="AF233" s="195">
        <f t="shared" si="44"/>
        <v>0</v>
      </c>
      <c r="AG233" s="195">
        <f t="shared" si="44"/>
        <v>0</v>
      </c>
      <c r="AH233" s="198" t="str">
        <f t="shared" si="41"/>
        <v/>
      </c>
      <c r="AI233" s="198" t="str">
        <f t="shared" si="41"/>
        <v/>
      </c>
      <c r="AJ233" s="198" t="str">
        <f t="shared" si="41"/>
        <v/>
      </c>
      <c r="AK233" s="199">
        <f t="shared" si="45"/>
        <v>0</v>
      </c>
      <c r="AL233" s="195">
        <f t="shared" si="45"/>
        <v>0</v>
      </c>
      <c r="AM233" s="195"/>
      <c r="AN233" s="195"/>
      <c r="AO233" s="195"/>
      <c r="AP233" s="200"/>
      <c r="AQ233" s="195"/>
      <c r="AR233" s="200"/>
      <c r="AS233" s="195"/>
      <c r="AT233" s="167"/>
      <c r="AU233" s="167"/>
      <c r="AV233" s="136" t="e">
        <f>VLOOKUP($AC233,デモテーブル[#All],3,FALSE)</f>
        <v>#N/A</v>
      </c>
      <c r="AW233" s="136" t="e">
        <f>VLOOKUP($AC233,デモテーブル[#All],4,FALSE)</f>
        <v>#N/A</v>
      </c>
      <c r="AX233" s="136" t="e">
        <f>VLOOKUP($AC233,デモテーブル[#All],5,FALSE)</f>
        <v>#N/A</v>
      </c>
      <c r="AY233" s="136" t="e">
        <f>VLOOKUP($AC233,デモテーブル[#All],6,FALSE)</f>
        <v>#N/A</v>
      </c>
      <c r="AZ233" s="136" t="e">
        <f>VLOOKUP($AC233,デモテーブル[#All],7,FALSE)</f>
        <v>#N/A</v>
      </c>
      <c r="BA233" s="136" t="e">
        <f>VLOOKUP($AC233,デモテーブル[#All],12,FALSE)</f>
        <v>#N/A</v>
      </c>
      <c r="BB233" s="136" t="e">
        <f>VLOOKUP($AC233,デモテーブル[#All],13,FALSE)</f>
        <v>#N/A</v>
      </c>
      <c r="BC233" s="207" t="e">
        <f>VLOOKUP($AC233,デモテーブル[#All],14,FALSE)</f>
        <v>#N/A</v>
      </c>
      <c r="BD233" s="207" t="e">
        <f>VLOOKUP($AC233,デモテーブル[#All],15,FALSE)</f>
        <v>#N/A</v>
      </c>
      <c r="BE233" s="136" t="e">
        <f t="shared" si="42"/>
        <v>#VALUE!</v>
      </c>
      <c r="BF233" s="136" t="e">
        <f t="shared" si="43"/>
        <v>#VALUE!</v>
      </c>
    </row>
    <row r="234" spans="2:58">
      <c r="B234" s="17">
        <v>44713</v>
      </c>
      <c r="C234" s="69">
        <v>233</v>
      </c>
      <c r="D234" s="154" t="str">
        <f t="shared" si="38"/>
        <v/>
      </c>
      <c r="E234" s="193" t="str">
        <f t="shared" si="39"/>
        <v/>
      </c>
      <c r="F234" s="195"/>
      <c r="G234" s="1"/>
      <c r="H234" s="194"/>
      <c r="I234" s="194"/>
      <c r="J234" s="194"/>
      <c r="K234" s="194"/>
      <c r="L234" s="194"/>
      <c r="M234" s="194"/>
      <c r="N234" s="194"/>
      <c r="O234" s="10"/>
      <c r="P234" s="194"/>
      <c r="Q234" s="195"/>
      <c r="R234" s="195"/>
      <c r="S234" s="195"/>
      <c r="T234" s="195"/>
      <c r="U234" s="195"/>
      <c r="V234" s="195"/>
      <c r="W234" s="195"/>
      <c r="X234" s="195"/>
      <c r="Y234" s="195"/>
      <c r="Z234" s="195"/>
      <c r="AA234" s="185" t="s">
        <v>563</v>
      </c>
      <c r="AB234" s="195"/>
      <c r="AC234" s="196" t="str">
        <f t="shared" si="36"/>
        <v>0</v>
      </c>
      <c r="AD234" s="195" t="e">
        <f>VLOOKUP($AC234,デモテーブル[#All],2,FALSE)</f>
        <v>#N/A</v>
      </c>
      <c r="AE234" s="197">
        <f t="shared" si="44"/>
        <v>0</v>
      </c>
      <c r="AF234" s="195">
        <f t="shared" si="44"/>
        <v>0</v>
      </c>
      <c r="AG234" s="195">
        <f t="shared" si="44"/>
        <v>0</v>
      </c>
      <c r="AH234" s="198" t="str">
        <f t="shared" si="41"/>
        <v/>
      </c>
      <c r="AI234" s="198" t="str">
        <f t="shared" si="41"/>
        <v/>
      </c>
      <c r="AJ234" s="198" t="str">
        <f t="shared" si="41"/>
        <v/>
      </c>
      <c r="AK234" s="199">
        <f t="shared" si="45"/>
        <v>0</v>
      </c>
      <c r="AL234" s="195">
        <f t="shared" si="45"/>
        <v>0</v>
      </c>
      <c r="AM234" s="195"/>
      <c r="AN234" s="195"/>
      <c r="AO234" s="195"/>
      <c r="AP234" s="200"/>
      <c r="AQ234" s="195"/>
      <c r="AR234" s="200"/>
      <c r="AS234" s="195"/>
      <c r="AT234" s="167"/>
      <c r="AU234" s="167"/>
      <c r="AV234" s="136" t="e">
        <f>VLOOKUP($AC234,デモテーブル[#All],3,FALSE)</f>
        <v>#N/A</v>
      </c>
      <c r="AW234" s="136" t="e">
        <f>VLOOKUP($AC234,デモテーブル[#All],4,FALSE)</f>
        <v>#N/A</v>
      </c>
      <c r="AX234" s="136" t="e">
        <f>VLOOKUP($AC234,デモテーブル[#All],5,FALSE)</f>
        <v>#N/A</v>
      </c>
      <c r="AY234" s="136" t="e">
        <f>VLOOKUP($AC234,デモテーブル[#All],6,FALSE)</f>
        <v>#N/A</v>
      </c>
      <c r="AZ234" s="136" t="e">
        <f>VLOOKUP($AC234,デモテーブル[#All],7,FALSE)</f>
        <v>#N/A</v>
      </c>
      <c r="BA234" s="136" t="e">
        <f>VLOOKUP($AC234,デモテーブル[#All],12,FALSE)</f>
        <v>#N/A</v>
      </c>
      <c r="BB234" s="136" t="e">
        <f>VLOOKUP($AC234,デモテーブル[#All],13,FALSE)</f>
        <v>#N/A</v>
      </c>
      <c r="BC234" s="207" t="e">
        <f>VLOOKUP($AC234,デモテーブル[#All],14,FALSE)</f>
        <v>#N/A</v>
      </c>
      <c r="BD234" s="207" t="e">
        <f>VLOOKUP($AC234,デモテーブル[#All],15,FALSE)</f>
        <v>#N/A</v>
      </c>
      <c r="BE234" s="136" t="e">
        <f t="shared" si="42"/>
        <v>#VALUE!</v>
      </c>
      <c r="BF234" s="136" t="e">
        <f t="shared" si="43"/>
        <v>#VALUE!</v>
      </c>
    </row>
    <row r="235" spans="2:58">
      <c r="B235" s="17">
        <v>44713</v>
      </c>
      <c r="C235" s="69">
        <v>234</v>
      </c>
      <c r="D235" s="154" t="str">
        <f t="shared" si="38"/>
        <v/>
      </c>
      <c r="E235" s="193" t="str">
        <f t="shared" si="39"/>
        <v/>
      </c>
      <c r="F235" s="195"/>
      <c r="G235" s="1"/>
      <c r="H235" s="194"/>
      <c r="I235" s="194"/>
      <c r="J235" s="194"/>
      <c r="K235" s="194"/>
      <c r="L235" s="194"/>
      <c r="M235" s="194"/>
      <c r="N235" s="194"/>
      <c r="O235" s="10"/>
      <c r="P235" s="194"/>
      <c r="Q235" s="195"/>
      <c r="R235" s="195"/>
      <c r="S235" s="195"/>
      <c r="T235" s="195"/>
      <c r="U235" s="195"/>
      <c r="V235" s="195"/>
      <c r="W235" s="195"/>
      <c r="X235" s="195"/>
      <c r="Y235" s="195"/>
      <c r="Z235" s="195"/>
      <c r="AA235" s="185" t="s">
        <v>563</v>
      </c>
      <c r="AB235" s="195"/>
      <c r="AC235" s="196" t="str">
        <f t="shared" si="36"/>
        <v>0</v>
      </c>
      <c r="AD235" s="195" t="e">
        <f>VLOOKUP($AC235,デモテーブル[#All],2,FALSE)</f>
        <v>#N/A</v>
      </c>
      <c r="AE235" s="197">
        <f t="shared" si="44"/>
        <v>0</v>
      </c>
      <c r="AF235" s="195">
        <f t="shared" si="44"/>
        <v>0</v>
      </c>
      <c r="AG235" s="195">
        <f t="shared" si="44"/>
        <v>0</v>
      </c>
      <c r="AH235" s="198" t="str">
        <f t="shared" si="41"/>
        <v/>
      </c>
      <c r="AI235" s="198" t="str">
        <f t="shared" si="41"/>
        <v/>
      </c>
      <c r="AJ235" s="198" t="str">
        <f t="shared" si="41"/>
        <v/>
      </c>
      <c r="AK235" s="199">
        <f t="shared" si="45"/>
        <v>0</v>
      </c>
      <c r="AL235" s="195">
        <f t="shared" si="45"/>
        <v>0</v>
      </c>
      <c r="AM235" s="195"/>
      <c r="AN235" s="195"/>
      <c r="AO235" s="195"/>
      <c r="AP235" s="200"/>
      <c r="AQ235" s="195"/>
      <c r="AR235" s="200"/>
      <c r="AS235" s="195"/>
      <c r="AT235" s="167"/>
      <c r="AU235" s="167"/>
      <c r="AV235" s="136" t="e">
        <f>VLOOKUP($AC235,デモテーブル[#All],3,FALSE)</f>
        <v>#N/A</v>
      </c>
      <c r="AW235" s="136" t="e">
        <f>VLOOKUP($AC235,デモテーブル[#All],4,FALSE)</f>
        <v>#N/A</v>
      </c>
      <c r="AX235" s="136" t="e">
        <f>VLOOKUP($AC235,デモテーブル[#All],5,FALSE)</f>
        <v>#N/A</v>
      </c>
      <c r="AY235" s="136" t="e">
        <f>VLOOKUP($AC235,デモテーブル[#All],6,FALSE)</f>
        <v>#N/A</v>
      </c>
      <c r="AZ235" s="136" t="e">
        <f>VLOOKUP($AC235,デモテーブル[#All],7,FALSE)</f>
        <v>#N/A</v>
      </c>
      <c r="BA235" s="136" t="e">
        <f>VLOOKUP($AC235,デモテーブル[#All],12,FALSE)</f>
        <v>#N/A</v>
      </c>
      <c r="BB235" s="136" t="e">
        <f>VLOOKUP($AC235,デモテーブル[#All],13,FALSE)</f>
        <v>#N/A</v>
      </c>
      <c r="BC235" s="207" t="e">
        <f>VLOOKUP($AC235,デモテーブル[#All],14,FALSE)</f>
        <v>#N/A</v>
      </c>
      <c r="BD235" s="207" t="e">
        <f>VLOOKUP($AC235,デモテーブル[#All],15,FALSE)</f>
        <v>#N/A</v>
      </c>
      <c r="BE235" s="136" t="e">
        <f t="shared" si="42"/>
        <v>#VALUE!</v>
      </c>
      <c r="BF235" s="136" t="e">
        <f t="shared" si="43"/>
        <v>#VALUE!</v>
      </c>
    </row>
    <row r="236" spans="2:58">
      <c r="B236" s="17">
        <v>44713</v>
      </c>
      <c r="C236" s="69">
        <v>235</v>
      </c>
      <c r="D236" s="154" t="str">
        <f t="shared" si="38"/>
        <v/>
      </c>
      <c r="E236" s="193" t="str">
        <f t="shared" si="39"/>
        <v/>
      </c>
      <c r="F236" s="195"/>
      <c r="G236" s="1"/>
      <c r="H236" s="194"/>
      <c r="I236" s="194"/>
      <c r="J236" s="194"/>
      <c r="K236" s="194"/>
      <c r="L236" s="194"/>
      <c r="M236" s="194"/>
      <c r="N236" s="194"/>
      <c r="O236" s="10"/>
      <c r="P236" s="194"/>
      <c r="Q236" s="195"/>
      <c r="R236" s="195"/>
      <c r="S236" s="195"/>
      <c r="T236" s="195"/>
      <c r="U236" s="195"/>
      <c r="V236" s="195"/>
      <c r="W236" s="195"/>
      <c r="X236" s="195"/>
      <c r="Y236" s="195"/>
      <c r="Z236" s="195"/>
      <c r="AA236" s="185" t="s">
        <v>563</v>
      </c>
      <c r="AB236" s="195"/>
      <c r="AC236" s="196" t="str">
        <f t="shared" si="36"/>
        <v>0</v>
      </c>
      <c r="AD236" s="195" t="e">
        <f>VLOOKUP($AC236,デモテーブル[#All],2,FALSE)</f>
        <v>#N/A</v>
      </c>
      <c r="AE236" s="197">
        <f t="shared" si="44"/>
        <v>0</v>
      </c>
      <c r="AF236" s="195">
        <f t="shared" si="44"/>
        <v>0</v>
      </c>
      <c r="AG236" s="195">
        <f t="shared" si="44"/>
        <v>0</v>
      </c>
      <c r="AH236" s="198" t="str">
        <f t="shared" si="41"/>
        <v/>
      </c>
      <c r="AI236" s="198" t="str">
        <f t="shared" si="41"/>
        <v/>
      </c>
      <c r="AJ236" s="198" t="str">
        <f t="shared" si="41"/>
        <v/>
      </c>
      <c r="AK236" s="199">
        <f t="shared" si="45"/>
        <v>0</v>
      </c>
      <c r="AL236" s="195">
        <f t="shared" si="45"/>
        <v>0</v>
      </c>
      <c r="AM236" s="195"/>
      <c r="AN236" s="195"/>
      <c r="AO236" s="195"/>
      <c r="AP236" s="200"/>
      <c r="AQ236" s="195"/>
      <c r="AR236" s="200"/>
      <c r="AS236" s="195"/>
      <c r="AT236" s="167"/>
      <c r="AU236" s="167"/>
      <c r="AV236" s="136" t="e">
        <f>VLOOKUP($AC236,デモテーブル[#All],3,FALSE)</f>
        <v>#N/A</v>
      </c>
      <c r="AW236" s="136" t="e">
        <f>VLOOKUP($AC236,デモテーブル[#All],4,FALSE)</f>
        <v>#N/A</v>
      </c>
      <c r="AX236" s="136" t="e">
        <f>VLOOKUP($AC236,デモテーブル[#All],5,FALSE)</f>
        <v>#N/A</v>
      </c>
      <c r="AY236" s="136" t="e">
        <f>VLOOKUP($AC236,デモテーブル[#All],6,FALSE)</f>
        <v>#N/A</v>
      </c>
      <c r="AZ236" s="136" t="e">
        <f>VLOOKUP($AC236,デモテーブル[#All],7,FALSE)</f>
        <v>#N/A</v>
      </c>
      <c r="BA236" s="136" t="e">
        <f>VLOOKUP($AC236,デモテーブル[#All],12,FALSE)</f>
        <v>#N/A</v>
      </c>
      <c r="BB236" s="136" t="e">
        <f>VLOOKUP($AC236,デモテーブル[#All],13,FALSE)</f>
        <v>#N/A</v>
      </c>
      <c r="BC236" s="207" t="e">
        <f>VLOOKUP($AC236,デモテーブル[#All],14,FALSE)</f>
        <v>#N/A</v>
      </c>
      <c r="BD236" s="207" t="e">
        <f>VLOOKUP($AC236,デモテーブル[#All],15,FALSE)</f>
        <v>#N/A</v>
      </c>
      <c r="BE236" s="136" t="e">
        <f t="shared" si="42"/>
        <v>#VALUE!</v>
      </c>
      <c r="BF236" s="136" t="e">
        <f t="shared" si="43"/>
        <v>#VALUE!</v>
      </c>
    </row>
    <row r="237" spans="2:58">
      <c r="B237" s="17">
        <v>44713</v>
      </c>
      <c r="C237" s="69">
        <v>236</v>
      </c>
      <c r="D237" s="154" t="str">
        <f t="shared" si="38"/>
        <v/>
      </c>
      <c r="E237" s="193" t="str">
        <f t="shared" si="39"/>
        <v/>
      </c>
      <c r="F237" s="195"/>
      <c r="G237" s="1"/>
      <c r="H237" s="194"/>
      <c r="I237" s="194"/>
      <c r="J237" s="194"/>
      <c r="K237" s="194"/>
      <c r="L237" s="194"/>
      <c r="M237" s="194"/>
      <c r="N237" s="194"/>
      <c r="O237" s="10"/>
      <c r="P237" s="194"/>
      <c r="Q237" s="195"/>
      <c r="R237" s="195"/>
      <c r="S237" s="195"/>
      <c r="T237" s="195"/>
      <c r="U237" s="195"/>
      <c r="V237" s="195"/>
      <c r="W237" s="195"/>
      <c r="X237" s="195"/>
      <c r="Y237" s="195"/>
      <c r="Z237" s="195"/>
      <c r="AA237" s="185" t="s">
        <v>563</v>
      </c>
      <c r="AB237" s="195"/>
      <c r="AC237" s="196" t="str">
        <f t="shared" si="36"/>
        <v>0</v>
      </c>
      <c r="AD237" s="195" t="e">
        <f>VLOOKUP($AC237,デモテーブル[#All],2,FALSE)</f>
        <v>#N/A</v>
      </c>
      <c r="AE237" s="197">
        <f t="shared" si="44"/>
        <v>0</v>
      </c>
      <c r="AF237" s="195">
        <f t="shared" si="44"/>
        <v>0</v>
      </c>
      <c r="AG237" s="195">
        <f t="shared" si="44"/>
        <v>0</v>
      </c>
      <c r="AH237" s="198" t="str">
        <f t="shared" si="41"/>
        <v/>
      </c>
      <c r="AI237" s="198" t="str">
        <f t="shared" si="41"/>
        <v/>
      </c>
      <c r="AJ237" s="198" t="str">
        <f t="shared" si="41"/>
        <v/>
      </c>
      <c r="AK237" s="199">
        <f t="shared" si="45"/>
        <v>0</v>
      </c>
      <c r="AL237" s="195">
        <f t="shared" si="45"/>
        <v>0</v>
      </c>
      <c r="AM237" s="195"/>
      <c r="AN237" s="195"/>
      <c r="AO237" s="195"/>
      <c r="AP237" s="200"/>
      <c r="AQ237" s="195"/>
      <c r="AR237" s="200"/>
      <c r="AS237" s="195"/>
      <c r="AT237" s="167"/>
      <c r="AU237" s="167"/>
      <c r="AV237" s="136" t="e">
        <f>VLOOKUP($AC237,デモテーブル[#All],3,FALSE)</f>
        <v>#N/A</v>
      </c>
      <c r="AW237" s="136" t="e">
        <f>VLOOKUP($AC237,デモテーブル[#All],4,FALSE)</f>
        <v>#N/A</v>
      </c>
      <c r="AX237" s="136" t="e">
        <f>VLOOKUP($AC237,デモテーブル[#All],5,FALSE)</f>
        <v>#N/A</v>
      </c>
      <c r="AY237" s="136" t="e">
        <f>VLOOKUP($AC237,デモテーブル[#All],6,FALSE)</f>
        <v>#N/A</v>
      </c>
      <c r="AZ237" s="136" t="e">
        <f>VLOOKUP($AC237,デモテーブル[#All],7,FALSE)</f>
        <v>#N/A</v>
      </c>
      <c r="BA237" s="136" t="e">
        <f>VLOOKUP($AC237,デモテーブル[#All],12,FALSE)</f>
        <v>#N/A</v>
      </c>
      <c r="BB237" s="136" t="e">
        <f>VLOOKUP($AC237,デモテーブル[#All],13,FALSE)</f>
        <v>#N/A</v>
      </c>
      <c r="BC237" s="207" t="e">
        <f>VLOOKUP($AC237,デモテーブル[#All],14,FALSE)</f>
        <v>#N/A</v>
      </c>
      <c r="BD237" s="207" t="e">
        <f>VLOOKUP($AC237,デモテーブル[#All],15,FALSE)</f>
        <v>#N/A</v>
      </c>
      <c r="BE237" s="136" t="e">
        <f t="shared" si="42"/>
        <v>#VALUE!</v>
      </c>
      <c r="BF237" s="136" t="e">
        <f t="shared" si="43"/>
        <v>#VALUE!</v>
      </c>
    </row>
    <row r="238" spans="2:58">
      <c r="B238" s="17">
        <v>44713</v>
      </c>
      <c r="C238" s="69">
        <v>237</v>
      </c>
      <c r="D238" s="154" t="str">
        <f t="shared" si="38"/>
        <v/>
      </c>
      <c r="E238" s="193" t="str">
        <f t="shared" si="39"/>
        <v/>
      </c>
      <c r="F238" s="195"/>
      <c r="G238" s="1"/>
      <c r="H238" s="194"/>
      <c r="I238" s="194"/>
      <c r="J238" s="194"/>
      <c r="K238" s="194"/>
      <c r="L238" s="194"/>
      <c r="M238" s="194"/>
      <c r="N238" s="194"/>
      <c r="O238" s="10"/>
      <c r="P238" s="194"/>
      <c r="Q238" s="195"/>
      <c r="R238" s="195"/>
      <c r="S238" s="195"/>
      <c r="T238" s="195"/>
      <c r="U238" s="195"/>
      <c r="V238" s="195"/>
      <c r="W238" s="195"/>
      <c r="X238" s="195"/>
      <c r="Y238" s="195"/>
      <c r="Z238" s="195"/>
      <c r="AA238" s="185" t="s">
        <v>563</v>
      </c>
      <c r="AB238" s="195"/>
      <c r="AC238" s="196" t="str">
        <f t="shared" si="36"/>
        <v>0</v>
      </c>
      <c r="AD238" s="195" t="e">
        <f>VLOOKUP($AC238,デモテーブル[#All],2,FALSE)</f>
        <v>#N/A</v>
      </c>
      <c r="AE238" s="197">
        <f t="shared" si="44"/>
        <v>0</v>
      </c>
      <c r="AF238" s="195">
        <f t="shared" si="44"/>
        <v>0</v>
      </c>
      <c r="AG238" s="195">
        <f t="shared" si="44"/>
        <v>0</v>
      </c>
      <c r="AH238" s="198" t="str">
        <f t="shared" si="41"/>
        <v/>
      </c>
      <c r="AI238" s="198" t="str">
        <f t="shared" si="41"/>
        <v/>
      </c>
      <c r="AJ238" s="198" t="str">
        <f t="shared" si="41"/>
        <v/>
      </c>
      <c r="AK238" s="199">
        <f t="shared" si="45"/>
        <v>0</v>
      </c>
      <c r="AL238" s="195">
        <f t="shared" si="45"/>
        <v>0</v>
      </c>
      <c r="AM238" s="195"/>
      <c r="AN238" s="195"/>
      <c r="AO238" s="195"/>
      <c r="AP238" s="200"/>
      <c r="AQ238" s="195"/>
      <c r="AR238" s="200"/>
      <c r="AS238" s="195"/>
      <c r="AT238" s="167"/>
      <c r="AU238" s="167"/>
      <c r="AV238" s="136" t="e">
        <f>VLOOKUP($AC238,デモテーブル[#All],3,FALSE)</f>
        <v>#N/A</v>
      </c>
      <c r="AW238" s="136" t="e">
        <f>VLOOKUP($AC238,デモテーブル[#All],4,FALSE)</f>
        <v>#N/A</v>
      </c>
      <c r="AX238" s="136" t="e">
        <f>VLOOKUP($AC238,デモテーブル[#All],5,FALSE)</f>
        <v>#N/A</v>
      </c>
      <c r="AY238" s="136" t="e">
        <f>VLOOKUP($AC238,デモテーブル[#All],6,FALSE)</f>
        <v>#N/A</v>
      </c>
      <c r="AZ238" s="136" t="e">
        <f>VLOOKUP($AC238,デモテーブル[#All],7,FALSE)</f>
        <v>#N/A</v>
      </c>
      <c r="BA238" s="136" t="e">
        <f>VLOOKUP($AC238,デモテーブル[#All],12,FALSE)</f>
        <v>#N/A</v>
      </c>
      <c r="BB238" s="136" t="e">
        <f>VLOOKUP($AC238,デモテーブル[#All],13,FALSE)</f>
        <v>#N/A</v>
      </c>
      <c r="BC238" s="207" t="e">
        <f>VLOOKUP($AC238,デモテーブル[#All],14,FALSE)</f>
        <v>#N/A</v>
      </c>
      <c r="BD238" s="207" t="e">
        <f>VLOOKUP($AC238,デモテーブル[#All],15,FALSE)</f>
        <v>#N/A</v>
      </c>
      <c r="BE238" s="136" t="e">
        <f t="shared" si="42"/>
        <v>#VALUE!</v>
      </c>
      <c r="BF238" s="136" t="e">
        <f t="shared" si="43"/>
        <v>#VALUE!</v>
      </c>
    </row>
    <row r="239" spans="2:58">
      <c r="B239" s="17">
        <v>44713</v>
      </c>
      <c r="C239" s="69">
        <v>238</v>
      </c>
      <c r="D239" s="154" t="str">
        <f t="shared" si="38"/>
        <v/>
      </c>
      <c r="E239" s="193" t="str">
        <f t="shared" si="39"/>
        <v/>
      </c>
      <c r="F239" s="195"/>
      <c r="G239" s="1"/>
      <c r="H239" s="194"/>
      <c r="I239" s="194"/>
      <c r="J239" s="194"/>
      <c r="K239" s="194"/>
      <c r="L239" s="194"/>
      <c r="M239" s="194"/>
      <c r="N239" s="194"/>
      <c r="O239" s="10"/>
      <c r="P239" s="194"/>
      <c r="Q239" s="195"/>
      <c r="R239" s="195"/>
      <c r="S239" s="195"/>
      <c r="T239" s="195"/>
      <c r="U239" s="195"/>
      <c r="V239" s="195"/>
      <c r="W239" s="195"/>
      <c r="X239" s="195"/>
      <c r="Y239" s="195"/>
      <c r="Z239" s="195"/>
      <c r="AA239" s="185" t="s">
        <v>563</v>
      </c>
      <c r="AB239" s="195"/>
      <c r="AC239" s="196" t="str">
        <f t="shared" si="36"/>
        <v>0</v>
      </c>
      <c r="AD239" s="195" t="e">
        <f>VLOOKUP($AC239,デモテーブル[#All],2,FALSE)</f>
        <v>#N/A</v>
      </c>
      <c r="AE239" s="197">
        <f t="shared" si="44"/>
        <v>0</v>
      </c>
      <c r="AF239" s="195">
        <f t="shared" si="44"/>
        <v>0</v>
      </c>
      <c r="AG239" s="195">
        <f t="shared" si="44"/>
        <v>0</v>
      </c>
      <c r="AH239" s="198" t="str">
        <f t="shared" si="41"/>
        <v/>
      </c>
      <c r="AI239" s="198" t="str">
        <f t="shared" si="41"/>
        <v/>
      </c>
      <c r="AJ239" s="198" t="str">
        <f t="shared" si="41"/>
        <v/>
      </c>
      <c r="AK239" s="199">
        <f t="shared" si="45"/>
        <v>0</v>
      </c>
      <c r="AL239" s="195">
        <f t="shared" si="45"/>
        <v>0</v>
      </c>
      <c r="AM239" s="195"/>
      <c r="AN239" s="195"/>
      <c r="AO239" s="195"/>
      <c r="AP239" s="200"/>
      <c r="AQ239" s="195"/>
      <c r="AR239" s="200"/>
      <c r="AS239" s="195"/>
      <c r="AT239" s="167"/>
      <c r="AU239" s="167"/>
      <c r="AV239" s="136" t="e">
        <f>VLOOKUP($AC239,デモテーブル[#All],3,FALSE)</f>
        <v>#N/A</v>
      </c>
      <c r="AW239" s="136" t="e">
        <f>VLOOKUP($AC239,デモテーブル[#All],4,FALSE)</f>
        <v>#N/A</v>
      </c>
      <c r="AX239" s="136" t="e">
        <f>VLOOKUP($AC239,デモテーブル[#All],5,FALSE)</f>
        <v>#N/A</v>
      </c>
      <c r="AY239" s="136" t="e">
        <f>VLOOKUP($AC239,デモテーブル[#All],6,FALSE)</f>
        <v>#N/A</v>
      </c>
      <c r="AZ239" s="136" t="e">
        <f>VLOOKUP($AC239,デモテーブル[#All],7,FALSE)</f>
        <v>#N/A</v>
      </c>
      <c r="BA239" s="136" t="e">
        <f>VLOOKUP($AC239,デモテーブル[#All],12,FALSE)</f>
        <v>#N/A</v>
      </c>
      <c r="BB239" s="136" t="e">
        <f>VLOOKUP($AC239,デモテーブル[#All],13,FALSE)</f>
        <v>#N/A</v>
      </c>
      <c r="BC239" s="207" t="e">
        <f>VLOOKUP($AC239,デモテーブル[#All],14,FALSE)</f>
        <v>#N/A</v>
      </c>
      <c r="BD239" s="207" t="e">
        <f>VLOOKUP($AC239,デモテーブル[#All],15,FALSE)</f>
        <v>#N/A</v>
      </c>
      <c r="BE239" s="136" t="e">
        <f t="shared" si="42"/>
        <v>#VALUE!</v>
      </c>
      <c r="BF239" s="136" t="e">
        <f t="shared" si="43"/>
        <v>#VALUE!</v>
      </c>
    </row>
    <row r="240" spans="2:58">
      <c r="B240" s="17">
        <v>44713</v>
      </c>
      <c r="C240" s="69">
        <v>239</v>
      </c>
      <c r="D240" s="154" t="str">
        <f t="shared" si="38"/>
        <v/>
      </c>
      <c r="E240" s="193" t="str">
        <f t="shared" si="39"/>
        <v/>
      </c>
      <c r="F240" s="195"/>
      <c r="G240" s="1"/>
      <c r="H240" s="194"/>
      <c r="I240" s="194"/>
      <c r="J240" s="194"/>
      <c r="K240" s="194"/>
      <c r="L240" s="194"/>
      <c r="M240" s="194"/>
      <c r="N240" s="194"/>
      <c r="O240" s="10"/>
      <c r="P240" s="194"/>
      <c r="Q240" s="195"/>
      <c r="R240" s="195"/>
      <c r="S240" s="195"/>
      <c r="T240" s="195"/>
      <c r="U240" s="195"/>
      <c r="V240" s="195"/>
      <c r="W240" s="195"/>
      <c r="X240" s="195"/>
      <c r="Y240" s="195"/>
      <c r="Z240" s="195"/>
      <c r="AA240" s="185" t="s">
        <v>563</v>
      </c>
      <c r="AB240" s="195"/>
      <c r="AC240" s="196" t="str">
        <f t="shared" ref="AC240:AC242" si="46">TEXT(G240,"@")</f>
        <v>0</v>
      </c>
      <c r="AD240" s="195" t="e">
        <f>VLOOKUP($AC240,デモテーブル[#All],2,FALSE)</f>
        <v>#N/A</v>
      </c>
      <c r="AE240" s="197">
        <f t="shared" si="44"/>
        <v>0</v>
      </c>
      <c r="AF240" s="195">
        <f t="shared" si="44"/>
        <v>0</v>
      </c>
      <c r="AG240" s="195">
        <f t="shared" si="44"/>
        <v>0</v>
      </c>
      <c r="AH240" s="198" t="str">
        <f t="shared" si="41"/>
        <v/>
      </c>
      <c r="AI240" s="198" t="str">
        <f t="shared" si="41"/>
        <v/>
      </c>
      <c r="AJ240" s="198" t="str">
        <f t="shared" si="41"/>
        <v/>
      </c>
      <c r="AK240" s="199">
        <f t="shared" si="45"/>
        <v>0</v>
      </c>
      <c r="AL240" s="195">
        <f t="shared" si="45"/>
        <v>0</v>
      </c>
      <c r="AM240" s="195"/>
      <c r="AN240" s="195"/>
      <c r="AO240" s="195"/>
      <c r="AP240" s="200"/>
      <c r="AQ240" s="195"/>
      <c r="AR240" s="200"/>
      <c r="AS240" s="195"/>
      <c r="AT240" s="167"/>
      <c r="AU240" s="167"/>
      <c r="AV240" s="136" t="e">
        <f>VLOOKUP($AC240,デモテーブル[#All],3,FALSE)</f>
        <v>#N/A</v>
      </c>
      <c r="AW240" s="136" t="e">
        <f>VLOOKUP($AC240,デモテーブル[#All],4,FALSE)</f>
        <v>#N/A</v>
      </c>
      <c r="AX240" s="136" t="e">
        <f>VLOOKUP($AC240,デモテーブル[#All],5,FALSE)</f>
        <v>#N/A</v>
      </c>
      <c r="AY240" s="136" t="e">
        <f>VLOOKUP($AC240,デモテーブル[#All],6,FALSE)</f>
        <v>#N/A</v>
      </c>
      <c r="AZ240" s="136" t="e">
        <f>VLOOKUP($AC240,デモテーブル[#All],7,FALSE)</f>
        <v>#N/A</v>
      </c>
      <c r="BA240" s="136" t="e">
        <f>VLOOKUP($AC240,デモテーブル[#All],12,FALSE)</f>
        <v>#N/A</v>
      </c>
      <c r="BB240" s="136" t="e">
        <f>VLOOKUP($AC240,デモテーブル[#All],13,FALSE)</f>
        <v>#N/A</v>
      </c>
      <c r="BC240" s="207" t="e">
        <f>VLOOKUP($AC240,デモテーブル[#All],14,FALSE)</f>
        <v>#N/A</v>
      </c>
      <c r="BD240" s="207" t="e">
        <f>VLOOKUP($AC240,デモテーブル[#All],15,FALSE)</f>
        <v>#N/A</v>
      </c>
      <c r="BE240" s="136" t="e">
        <f t="shared" si="42"/>
        <v>#VALUE!</v>
      </c>
      <c r="BF240" s="136" t="e">
        <f t="shared" si="43"/>
        <v>#VALUE!</v>
      </c>
    </row>
    <row r="241" spans="2:58">
      <c r="B241" s="17">
        <v>44713</v>
      </c>
      <c r="C241" s="69">
        <v>240</v>
      </c>
      <c r="D241" s="154" t="str">
        <f t="shared" ref="D241:D242" si="47">LEFT(P241,5)</f>
        <v/>
      </c>
      <c r="E241" s="193" t="str">
        <f t="shared" ref="E241:E242" si="48">MID(P241,7,100)</f>
        <v/>
      </c>
      <c r="F241" s="195"/>
      <c r="G241" s="1"/>
      <c r="H241" s="194"/>
      <c r="I241" s="194"/>
      <c r="J241" s="194"/>
      <c r="K241" s="194"/>
      <c r="L241" s="194"/>
      <c r="M241" s="194"/>
      <c r="N241" s="194"/>
      <c r="O241" s="10"/>
      <c r="P241" s="194"/>
      <c r="Q241" s="195"/>
      <c r="R241" s="195"/>
      <c r="S241" s="195"/>
      <c r="T241" s="195"/>
      <c r="U241" s="195"/>
      <c r="V241" s="195"/>
      <c r="W241" s="195"/>
      <c r="X241" s="195"/>
      <c r="Y241" s="195"/>
      <c r="Z241" s="195"/>
      <c r="AA241" s="185" t="s">
        <v>563</v>
      </c>
      <c r="AB241" s="195"/>
      <c r="AC241" s="196" t="str">
        <f t="shared" si="46"/>
        <v>0</v>
      </c>
      <c r="AD241" s="195" t="e">
        <f>VLOOKUP($AC241,デモテーブル[#All],2,FALSE)</f>
        <v>#N/A</v>
      </c>
      <c r="AE241" s="197">
        <f t="shared" si="44"/>
        <v>0</v>
      </c>
      <c r="AF241" s="195">
        <f t="shared" si="44"/>
        <v>0</v>
      </c>
      <c r="AG241" s="195">
        <f t="shared" si="44"/>
        <v>0</v>
      </c>
      <c r="AH241" s="198" t="str">
        <f t="shared" si="41"/>
        <v/>
      </c>
      <c r="AI241" s="198" t="str">
        <f t="shared" si="41"/>
        <v/>
      </c>
      <c r="AJ241" s="198" t="str">
        <f t="shared" si="41"/>
        <v/>
      </c>
      <c r="AK241" s="199">
        <f t="shared" si="45"/>
        <v>0</v>
      </c>
      <c r="AL241" s="195">
        <f t="shared" si="45"/>
        <v>0</v>
      </c>
      <c r="AM241" s="195"/>
      <c r="AN241" s="195"/>
      <c r="AO241" s="195"/>
      <c r="AP241" s="200"/>
      <c r="AQ241" s="195"/>
      <c r="AR241" s="200"/>
      <c r="AS241" s="195"/>
      <c r="AT241" s="167"/>
      <c r="AU241" s="167"/>
      <c r="AV241" s="136" t="e">
        <f>VLOOKUP($AC241,デモテーブル[#All],3,FALSE)</f>
        <v>#N/A</v>
      </c>
      <c r="AW241" s="136" t="e">
        <f>VLOOKUP($AC241,デモテーブル[#All],4,FALSE)</f>
        <v>#N/A</v>
      </c>
      <c r="AX241" s="136" t="e">
        <f>VLOOKUP($AC241,デモテーブル[#All],5,FALSE)</f>
        <v>#N/A</v>
      </c>
      <c r="AY241" s="136" t="e">
        <f>VLOOKUP($AC241,デモテーブル[#All],6,FALSE)</f>
        <v>#N/A</v>
      </c>
      <c r="AZ241" s="136" t="e">
        <f>VLOOKUP($AC241,デモテーブル[#All],7,FALSE)</f>
        <v>#N/A</v>
      </c>
      <c r="BA241" s="136" t="e">
        <f>VLOOKUP($AC241,デモテーブル[#All],12,FALSE)</f>
        <v>#N/A</v>
      </c>
      <c r="BB241" s="136" t="e">
        <f>VLOOKUP($AC241,デモテーブル[#All],13,FALSE)</f>
        <v>#N/A</v>
      </c>
      <c r="BC241" s="207" t="e">
        <f>VLOOKUP($AC241,デモテーブル[#All],14,FALSE)</f>
        <v>#N/A</v>
      </c>
      <c r="BD241" s="207" t="e">
        <f>VLOOKUP($AC241,デモテーブル[#All],15,FALSE)</f>
        <v>#N/A</v>
      </c>
      <c r="BE241" s="136" t="e">
        <f t="shared" si="42"/>
        <v>#VALUE!</v>
      </c>
      <c r="BF241" s="136" t="e">
        <f t="shared" si="43"/>
        <v>#VALUE!</v>
      </c>
    </row>
    <row r="242" spans="2:58">
      <c r="B242" s="17">
        <v>44713</v>
      </c>
      <c r="C242" s="69">
        <v>241</v>
      </c>
      <c r="D242" s="154" t="str">
        <f t="shared" si="47"/>
        <v/>
      </c>
      <c r="E242" s="193" t="str">
        <f t="shared" si="48"/>
        <v/>
      </c>
      <c r="F242" s="195"/>
      <c r="G242" s="1"/>
      <c r="H242" s="194"/>
      <c r="I242" s="194"/>
      <c r="J242" s="194"/>
      <c r="K242" s="194"/>
      <c r="L242" s="194"/>
      <c r="M242" s="194"/>
      <c r="N242" s="194"/>
      <c r="O242" s="10"/>
      <c r="P242" s="194"/>
      <c r="Q242" s="195"/>
      <c r="R242" s="195"/>
      <c r="S242" s="195"/>
      <c r="T242" s="195"/>
      <c r="U242" s="195"/>
      <c r="V242" s="195"/>
      <c r="W242" s="195"/>
      <c r="X242" s="195"/>
      <c r="Y242" s="195"/>
      <c r="Z242" s="195"/>
      <c r="AA242" s="185" t="s">
        <v>563</v>
      </c>
      <c r="AB242" s="195"/>
      <c r="AC242" s="196" t="str">
        <f t="shared" si="46"/>
        <v>0</v>
      </c>
      <c r="AD242" s="195" t="e">
        <f>VLOOKUP($AC242,デモテーブル[#All],2,FALSE)</f>
        <v>#N/A</v>
      </c>
      <c r="AE242" s="197">
        <f t="shared" si="44"/>
        <v>0</v>
      </c>
      <c r="AF242" s="195">
        <f t="shared" si="44"/>
        <v>0</v>
      </c>
      <c r="AG242" s="195">
        <f t="shared" si="44"/>
        <v>0</v>
      </c>
      <c r="AH242" s="198" t="str">
        <f t="shared" si="41"/>
        <v/>
      </c>
      <c r="AI242" s="198" t="str">
        <f t="shared" si="41"/>
        <v/>
      </c>
      <c r="AJ242" s="198" t="str">
        <f t="shared" si="41"/>
        <v/>
      </c>
      <c r="AK242" s="199">
        <f t="shared" si="45"/>
        <v>0</v>
      </c>
      <c r="AL242" s="195">
        <f t="shared" si="45"/>
        <v>0</v>
      </c>
      <c r="AM242" s="195"/>
      <c r="AN242" s="195"/>
      <c r="AO242" s="195"/>
      <c r="AP242" s="200"/>
      <c r="AQ242" s="195"/>
      <c r="AR242" s="200"/>
      <c r="AS242" s="195"/>
      <c r="AT242" s="167"/>
      <c r="AU242" s="167"/>
      <c r="AV242" s="136" t="e">
        <f>VLOOKUP($AC242,デモテーブル[#All],3,FALSE)</f>
        <v>#N/A</v>
      </c>
      <c r="AW242" s="136" t="e">
        <f>VLOOKUP($AC242,デモテーブル[#All],4,FALSE)</f>
        <v>#N/A</v>
      </c>
      <c r="AX242" s="136" t="e">
        <f>VLOOKUP($AC242,デモテーブル[#All],5,FALSE)</f>
        <v>#N/A</v>
      </c>
      <c r="AY242" s="136" t="e">
        <f>VLOOKUP($AC242,デモテーブル[#All],6,FALSE)</f>
        <v>#N/A</v>
      </c>
      <c r="AZ242" s="136" t="e">
        <f>VLOOKUP($AC242,デモテーブル[#All],7,FALSE)</f>
        <v>#N/A</v>
      </c>
      <c r="BA242" s="136" t="e">
        <f>VLOOKUP($AC242,デモテーブル[#All],12,FALSE)</f>
        <v>#N/A</v>
      </c>
      <c r="BB242" s="136" t="e">
        <f>VLOOKUP($AC242,デモテーブル[#All],13,FALSE)</f>
        <v>#N/A</v>
      </c>
      <c r="BC242" s="207" t="e">
        <f>VLOOKUP($AC242,デモテーブル[#All],14,FALSE)</f>
        <v>#N/A</v>
      </c>
      <c r="BD242" s="207" t="e">
        <f>VLOOKUP($AC242,デモテーブル[#All],15,FALSE)</f>
        <v>#N/A</v>
      </c>
      <c r="BE242" s="136" t="e">
        <f t="shared" si="42"/>
        <v>#VALUE!</v>
      </c>
      <c r="BF242" s="136" t="e">
        <f t="shared" si="43"/>
        <v>#VALUE!</v>
      </c>
    </row>
    <row r="243" spans="2:58" ht="15.75">
      <c r="B243" s="17">
        <v>44713</v>
      </c>
      <c r="C243" s="69">
        <v>242</v>
      </c>
      <c r="D243" s="154"/>
      <c r="E243" s="193"/>
      <c r="F243" s="156"/>
      <c r="G243" s="184" t="s">
        <v>491</v>
      </c>
      <c r="H243" s="156"/>
      <c r="I243" s="156"/>
      <c r="J243" s="156"/>
      <c r="K243" s="156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6"/>
      <c r="W243" s="156"/>
      <c r="X243" s="156"/>
      <c r="Y243" s="156"/>
      <c r="Z243" s="156"/>
      <c r="AA243" s="201" t="s">
        <v>962</v>
      </c>
      <c r="AB243" s="160"/>
      <c r="AC243" s="169"/>
      <c r="AD243" s="160"/>
      <c r="AE243" s="163"/>
      <c r="AF243" s="160"/>
      <c r="AG243" s="160"/>
      <c r="AH243" s="164"/>
      <c r="AI243" s="160"/>
      <c r="AJ243" s="160"/>
      <c r="AK243" s="165"/>
      <c r="AL243" s="160"/>
      <c r="AM243" s="160"/>
      <c r="AN243" s="160"/>
      <c r="AO243" s="160"/>
      <c r="AP243" s="166"/>
      <c r="AQ243" s="160"/>
      <c r="AR243" s="166"/>
      <c r="AS243" s="160"/>
      <c r="AT243" s="167"/>
      <c r="AU243" s="167"/>
      <c r="AV243" s="160"/>
      <c r="AW243" s="160"/>
      <c r="AX243" s="160"/>
      <c r="AY243" s="160"/>
      <c r="AZ243" s="160"/>
      <c r="BA243" s="160"/>
      <c r="BB243" s="160"/>
      <c r="BC243" s="206"/>
      <c r="BD243" s="206"/>
      <c r="BE243" s="160"/>
      <c r="BF243" s="160"/>
    </row>
    <row r="244" spans="2:58" ht="14.25" thickBot="1">
      <c r="B244" s="17">
        <v>44713</v>
      </c>
      <c r="C244" s="69">
        <v>243</v>
      </c>
      <c r="D244" s="154"/>
      <c r="E244" s="193"/>
      <c r="F244" s="156"/>
      <c r="G244" s="168" t="s">
        <v>520</v>
      </c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56"/>
      <c r="Z244" s="156"/>
      <c r="AA244" s="201" t="s">
        <v>962</v>
      </c>
      <c r="AB244" s="160"/>
      <c r="AC244" s="169"/>
      <c r="AD244" s="160"/>
      <c r="AE244" s="163"/>
      <c r="AF244" s="160"/>
      <c r="AG244" s="160"/>
      <c r="AH244" s="164"/>
      <c r="AI244" s="160"/>
      <c r="AJ244" s="160"/>
      <c r="AK244" s="165"/>
      <c r="AL244" s="160"/>
      <c r="AM244" s="160"/>
      <c r="AN244" s="160"/>
      <c r="AO244" s="160"/>
      <c r="AP244" s="166"/>
      <c r="AQ244" s="160"/>
      <c r="AR244" s="166"/>
      <c r="AS244" s="160"/>
      <c r="AT244" s="167"/>
      <c r="AU244" s="167"/>
      <c r="AV244" s="160"/>
      <c r="AW244" s="160"/>
      <c r="AX244" s="160"/>
      <c r="AY244" s="160"/>
      <c r="AZ244" s="160"/>
      <c r="BA244" s="160"/>
      <c r="BB244" s="160"/>
      <c r="BC244" s="206"/>
      <c r="BD244" s="206"/>
      <c r="BE244" s="160"/>
      <c r="BF244" s="160"/>
    </row>
    <row r="245" spans="2:58">
      <c r="B245" s="17">
        <v>44713</v>
      </c>
      <c r="C245" s="69">
        <v>244</v>
      </c>
      <c r="D245" s="154"/>
      <c r="E245" s="193"/>
      <c r="F245" s="156"/>
      <c r="G245" s="171" t="s">
        <v>560</v>
      </c>
      <c r="H245" s="171" t="s">
        <v>501</v>
      </c>
      <c r="I245" s="212" t="s">
        <v>502</v>
      </c>
      <c r="J245" s="212" t="s">
        <v>963</v>
      </c>
      <c r="K245" s="212" t="s">
        <v>561</v>
      </c>
      <c r="L245" s="212" t="s">
        <v>4</v>
      </c>
      <c r="M245" s="212" t="s">
        <v>504</v>
      </c>
      <c r="N245" s="210" t="s">
        <v>505</v>
      </c>
      <c r="O245" s="212" t="s">
        <v>964</v>
      </c>
      <c r="P245" s="214"/>
      <c r="Q245" s="156"/>
      <c r="R245" s="156"/>
      <c r="S245" s="156"/>
      <c r="T245" s="156"/>
      <c r="U245" s="156"/>
      <c r="V245" s="156"/>
      <c r="W245" s="156"/>
      <c r="X245" s="156"/>
      <c r="Y245" s="156"/>
      <c r="Z245" s="156"/>
      <c r="AA245" s="201" t="s">
        <v>962</v>
      </c>
      <c r="AB245" s="160"/>
      <c r="AC245" s="170" t="s">
        <v>559</v>
      </c>
      <c r="AD245" s="171" t="s">
        <v>560</v>
      </c>
      <c r="AE245" s="189" t="s">
        <v>501</v>
      </c>
      <c r="AF245" s="212" t="s">
        <v>502</v>
      </c>
      <c r="AG245" s="212" t="s">
        <v>963</v>
      </c>
      <c r="AH245" s="212" t="s">
        <v>561</v>
      </c>
      <c r="AI245" s="212" t="s">
        <v>4</v>
      </c>
      <c r="AJ245" s="212" t="s">
        <v>504</v>
      </c>
      <c r="AK245" s="210" t="s">
        <v>505</v>
      </c>
      <c r="AL245" s="212" t="s">
        <v>562</v>
      </c>
      <c r="AM245" s="160"/>
      <c r="AN245" s="160"/>
      <c r="AO245" s="160"/>
      <c r="AP245" s="166"/>
      <c r="AQ245" s="160"/>
      <c r="AR245" s="166"/>
      <c r="AS245" s="160"/>
      <c r="AT245" s="167"/>
      <c r="AU245" s="167"/>
      <c r="AV245" s="160"/>
      <c r="AW245" s="160"/>
      <c r="AX245" s="160"/>
      <c r="AY245" s="160"/>
      <c r="AZ245" s="160"/>
      <c r="BA245" s="160"/>
      <c r="BB245" s="160"/>
      <c r="BC245" s="206"/>
      <c r="BD245" s="206"/>
      <c r="BE245" s="160"/>
      <c r="BF245" s="160"/>
    </row>
    <row r="246" spans="2:58" ht="14.25" thickBot="1">
      <c r="B246" s="17">
        <v>44713</v>
      </c>
      <c r="C246" s="69">
        <v>245</v>
      </c>
      <c r="D246" s="154"/>
      <c r="E246" s="193"/>
      <c r="F246" s="156"/>
      <c r="G246" s="191"/>
      <c r="H246" s="191"/>
      <c r="I246" s="213"/>
      <c r="J246" s="213"/>
      <c r="K246" s="213"/>
      <c r="L246" s="213"/>
      <c r="M246" s="213"/>
      <c r="N246" s="211"/>
      <c r="O246" s="213"/>
      <c r="P246" s="214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  <c r="AA246" s="201" t="s">
        <v>962</v>
      </c>
      <c r="AB246" s="160"/>
      <c r="AC246" s="190"/>
      <c r="AD246" s="191"/>
      <c r="AE246" s="192"/>
      <c r="AF246" s="213"/>
      <c r="AG246" s="213"/>
      <c r="AH246" s="213"/>
      <c r="AI246" s="213"/>
      <c r="AJ246" s="213"/>
      <c r="AK246" s="211"/>
      <c r="AL246" s="213"/>
      <c r="AM246" s="160"/>
      <c r="AN246" s="160"/>
      <c r="AO246" s="160"/>
      <c r="AP246" s="166"/>
      <c r="AQ246" s="160"/>
      <c r="AR246" s="166"/>
      <c r="AS246" s="160"/>
      <c r="AT246" s="167"/>
      <c r="AU246" s="167"/>
      <c r="AV246" s="160"/>
      <c r="AW246" s="160"/>
      <c r="AX246" s="160"/>
      <c r="AY246" s="160"/>
      <c r="AZ246" s="160"/>
      <c r="BA246" s="160"/>
      <c r="BB246" s="160"/>
      <c r="BC246" s="206"/>
      <c r="BD246" s="206"/>
      <c r="BE246" s="160"/>
      <c r="BF246" s="160"/>
    </row>
    <row r="247" spans="2:58">
      <c r="B247" s="17">
        <v>44713</v>
      </c>
      <c r="C247" s="69">
        <v>246</v>
      </c>
      <c r="D247" s="154" t="str">
        <f>LEFT(O247,5)</f>
        <v>00-PP</v>
      </c>
      <c r="E247" s="193" t="str">
        <f>MID(O247,7,100)</f>
        <v>SBI証券</v>
      </c>
      <c r="F247" s="3" t="s">
        <v>456</v>
      </c>
      <c r="G247" s="1" t="s">
        <v>402</v>
      </c>
      <c r="H247" s="194">
        <v>198531</v>
      </c>
      <c r="I247" s="194">
        <v>15111</v>
      </c>
      <c r="J247" s="194">
        <v>16003</v>
      </c>
      <c r="K247" s="194" t="s">
        <v>965</v>
      </c>
      <c r="L247" s="194" t="s">
        <v>566</v>
      </c>
      <c r="M247" s="194" t="s">
        <v>966</v>
      </c>
      <c r="N247" s="10">
        <v>5.8999999999999997E-2</v>
      </c>
      <c r="O247" s="194" t="s">
        <v>543</v>
      </c>
      <c r="P247" s="194"/>
      <c r="Q247" s="195"/>
      <c r="R247" s="195"/>
      <c r="S247" s="195"/>
      <c r="T247" s="195"/>
      <c r="U247" s="195"/>
      <c r="V247" s="195"/>
      <c r="W247" s="195"/>
      <c r="X247" s="195"/>
      <c r="Y247" s="195"/>
      <c r="Z247" s="195"/>
      <c r="AA247" s="201" t="s">
        <v>962</v>
      </c>
      <c r="AB247" s="195"/>
      <c r="AC247" s="196" t="str">
        <f t="shared" ref="AC247:AC284" si="49">G247</f>
        <v>SBI-SBI・V・S&amp;P500インデックス・ファンド</v>
      </c>
      <c r="AD247" s="195" t="str">
        <f>VLOOKUP($AC247,デモテーブル[#All],2,FALSE)</f>
        <v>ＳＢＩ－ＳＢＩ・Ｖ・Ｓ＆Ｐ５００インデックス・ファンド</v>
      </c>
      <c r="AE247" s="197">
        <f t="shared" ref="AD247:AG283" si="50">H247</f>
        <v>198531</v>
      </c>
      <c r="AF247" s="195">
        <f t="shared" si="50"/>
        <v>15111</v>
      </c>
      <c r="AG247" s="195">
        <f t="shared" si="50"/>
        <v>16003</v>
      </c>
      <c r="AH247" s="198">
        <f>IF(K247="","",VALUE(LEFT(K247,FIND("円",K247)-1)))</f>
        <v>317709</v>
      </c>
      <c r="AI247" s="198">
        <f t="shared" ref="AI247:AJ283" si="51">IF(L247="","",VALUE(LEFT(L247,FIND("円",L247)-1)))</f>
        <v>0</v>
      </c>
      <c r="AJ247" s="198">
        <f t="shared" si="51"/>
        <v>17709</v>
      </c>
      <c r="AK247" s="199">
        <f t="shared" ref="AK247:AL283" si="52">N247</f>
        <v>5.8999999999999997E-2</v>
      </c>
      <c r="AL247" s="195" t="str">
        <f>O247</f>
        <v>00-PP SBI証券</v>
      </c>
      <c r="AM247" s="195"/>
      <c r="AN247" s="195"/>
      <c r="AO247" s="195"/>
      <c r="AP247" s="200"/>
      <c r="AQ247" s="195"/>
      <c r="AR247" s="200"/>
      <c r="AS247" s="195"/>
      <c r="AT247" s="167"/>
      <c r="AU247" s="167"/>
      <c r="AV247" s="136" t="str">
        <f>VLOOKUP($AC247,デモテーブル[#All],3,FALSE)</f>
        <v>1株式・投信等</v>
      </c>
      <c r="AW247" s="136" t="str">
        <f>VLOOKUP($AC247,デモテーブル[#All],4,FALSE)</f>
        <v>1投信</v>
      </c>
      <c r="AX247" s="136" t="str">
        <f>VLOOKUP($AC247,デモテーブル[#All],5,FALSE)</f>
        <v>指数</v>
      </c>
      <c r="AY247" s="136" t="str">
        <f>VLOOKUP($AC247,デモテーブル[#All],6,FALSE)</f>
        <v>SP500指数</v>
      </c>
      <c r="AZ247" s="136" t="str">
        <f>VLOOKUP($AC247,デモテーブル[#All],7,FALSE)</f>
        <v>01 日本円</v>
      </c>
      <c r="BA247" s="136" t="str">
        <f>VLOOKUP($AC247,デモテーブル[#All],12,FALSE)</f>
        <v>リスク・有</v>
      </c>
      <c r="BB247" s="136" t="str">
        <f>VLOOKUP($AC247,デモテーブル[#All],13,FALSE)</f>
        <v>リスク・有</v>
      </c>
      <c r="BC247" s="207">
        <f>VLOOKUP($AC247,デモテーブル[#All],14,FALSE)</f>
        <v>1</v>
      </c>
      <c r="BD247" s="207">
        <f>VLOOKUP($AC247,デモテーブル[#All],15,FALSE)</f>
        <v>1</v>
      </c>
      <c r="BE247" s="136">
        <f t="shared" si="42"/>
        <v>317709</v>
      </c>
      <c r="BF247" s="136">
        <f t="shared" si="43"/>
        <v>317709</v>
      </c>
    </row>
    <row r="248" spans="2:58">
      <c r="B248" s="17">
        <v>44713</v>
      </c>
      <c r="C248" s="69">
        <v>247</v>
      </c>
      <c r="D248" s="154" t="str">
        <f t="shared" ref="D248:D284" si="53">LEFT(O248,5)</f>
        <v>01-MM</v>
      </c>
      <c r="E248" s="193" t="str">
        <f t="shared" ref="E248:E284" si="54">MID(O248,7,100)</f>
        <v>SBI証券</v>
      </c>
      <c r="F248" s="195"/>
      <c r="G248" s="1" t="s">
        <v>444</v>
      </c>
      <c r="H248" s="194">
        <v>536088</v>
      </c>
      <c r="I248" s="194">
        <v>13661</v>
      </c>
      <c r="J248" s="194">
        <v>15584</v>
      </c>
      <c r="K248" s="194" t="s">
        <v>967</v>
      </c>
      <c r="L248" s="194" t="s">
        <v>566</v>
      </c>
      <c r="M248" s="194" t="s">
        <v>968</v>
      </c>
      <c r="N248" s="10">
        <v>0.14080000000000001</v>
      </c>
      <c r="O248" s="194" t="s">
        <v>969</v>
      </c>
      <c r="P248" s="194"/>
      <c r="Q248" s="195"/>
      <c r="R248" s="195"/>
      <c r="S248" s="195"/>
      <c r="T248" s="195"/>
      <c r="U248" s="195"/>
      <c r="V248" s="195"/>
      <c r="W248" s="195"/>
      <c r="X248" s="195"/>
      <c r="Y248" s="195"/>
      <c r="Z248" s="195"/>
      <c r="AA248" s="201" t="s">
        <v>962</v>
      </c>
      <c r="AB248" s="195"/>
      <c r="AC248" s="196" t="str">
        <f t="shared" si="49"/>
        <v>三菱UFJ国際-eMAXIS Slim 全世界株式(オール・カントリー)</v>
      </c>
      <c r="AD248" s="195" t="str">
        <f>VLOOKUP($AC248,デモテーブル[#All],2,FALSE)</f>
        <v>三菱ＵＦＪ国際－ｅＭＡＸＩＳ　Ｓｌｉｍ　全世界株式（オール・カントリー）</v>
      </c>
      <c r="AE248" s="197">
        <f t="shared" si="50"/>
        <v>536088</v>
      </c>
      <c r="AF248" s="195">
        <f t="shared" si="50"/>
        <v>13661</v>
      </c>
      <c r="AG248" s="195">
        <f t="shared" si="50"/>
        <v>15584</v>
      </c>
      <c r="AH248" s="198">
        <f t="shared" ref="AH248:AJ284" si="55">IF(K248="","",VALUE(LEFT(K248,FIND("円",K248)-1)))</f>
        <v>835439</v>
      </c>
      <c r="AI248" s="198">
        <f t="shared" si="51"/>
        <v>0</v>
      </c>
      <c r="AJ248" s="198">
        <f t="shared" si="51"/>
        <v>103090</v>
      </c>
      <c r="AK248" s="199">
        <f t="shared" si="52"/>
        <v>0.14080000000000001</v>
      </c>
      <c r="AL248" s="195" t="str">
        <f t="shared" si="52"/>
        <v>01-MM SBI証券</v>
      </c>
      <c r="AM248" s="195"/>
      <c r="AN248" s="195"/>
      <c r="AO248" s="195"/>
      <c r="AP248" s="200"/>
      <c r="AQ248" s="195"/>
      <c r="AR248" s="200"/>
      <c r="AS248" s="195"/>
      <c r="AT248" s="167"/>
      <c r="AU248" s="167"/>
      <c r="AV248" s="136" t="str">
        <f>VLOOKUP($AC248,デモテーブル[#All],3,FALSE)</f>
        <v>1株式・投信等</v>
      </c>
      <c r="AW248" s="136" t="str">
        <f>VLOOKUP($AC248,デモテーブル[#All],4,FALSE)</f>
        <v>1投信</v>
      </c>
      <c r="AX248" s="136" t="str">
        <f>VLOOKUP($AC248,デモテーブル[#All],5,FALSE)</f>
        <v>指数</v>
      </c>
      <c r="AY248" s="136" t="str">
        <f>VLOOKUP($AC248,デモテーブル[#All],6,FALSE)</f>
        <v>全世界指数</v>
      </c>
      <c r="AZ248" s="136" t="str">
        <f>VLOOKUP($AC248,デモテーブル[#All],7,FALSE)</f>
        <v>01 日本円</v>
      </c>
      <c r="BA248" s="136" t="str">
        <f>VLOOKUP($AC248,デモテーブル[#All],12,FALSE)</f>
        <v>リスク・有</v>
      </c>
      <c r="BB248" s="136" t="str">
        <f>VLOOKUP($AC248,デモテーブル[#All],13,FALSE)</f>
        <v>リスク・有</v>
      </c>
      <c r="BC248" s="207">
        <f>VLOOKUP($AC248,デモテーブル[#All],14,FALSE)</f>
        <v>1</v>
      </c>
      <c r="BD248" s="207">
        <f>VLOOKUP($AC248,デモテーブル[#All],15,FALSE)</f>
        <v>1</v>
      </c>
      <c r="BE248" s="136">
        <f t="shared" si="42"/>
        <v>835439</v>
      </c>
      <c r="BF248" s="136">
        <f t="shared" si="43"/>
        <v>835439</v>
      </c>
    </row>
    <row r="249" spans="2:58">
      <c r="B249" s="17">
        <v>44713</v>
      </c>
      <c r="C249" s="69">
        <v>248</v>
      </c>
      <c r="D249" s="154" t="str">
        <f t="shared" si="53"/>
        <v>01-MM</v>
      </c>
      <c r="E249" s="193" t="str">
        <f t="shared" si="54"/>
        <v>SBI証券</v>
      </c>
      <c r="F249" s="195"/>
      <c r="G249" s="1" t="s">
        <v>402</v>
      </c>
      <c r="H249" s="194">
        <v>209131</v>
      </c>
      <c r="I249" s="194">
        <v>11205</v>
      </c>
      <c r="J249" s="194">
        <v>16003</v>
      </c>
      <c r="K249" s="194" t="s">
        <v>970</v>
      </c>
      <c r="L249" s="194" t="s">
        <v>566</v>
      </c>
      <c r="M249" s="194" t="s">
        <v>971</v>
      </c>
      <c r="N249" s="10">
        <v>0.42820000000000003</v>
      </c>
      <c r="O249" s="194" t="s">
        <v>545</v>
      </c>
      <c r="P249" s="194"/>
      <c r="Q249" s="195"/>
      <c r="R249" s="195"/>
      <c r="S249" s="195"/>
      <c r="T249" s="195"/>
      <c r="U249" s="195"/>
      <c r="V249" s="195"/>
      <c r="W249" s="195"/>
      <c r="X249" s="195"/>
      <c r="Y249" s="195"/>
      <c r="Z249" s="195"/>
      <c r="AA249" s="201" t="s">
        <v>962</v>
      </c>
      <c r="AB249" s="195"/>
      <c r="AC249" s="196" t="str">
        <f t="shared" si="49"/>
        <v>SBI-SBI・V・S&amp;P500インデックス・ファンド</v>
      </c>
      <c r="AD249" s="195" t="str">
        <f>VLOOKUP($AC249,デモテーブル[#All],2,FALSE)</f>
        <v>ＳＢＩ－ＳＢＩ・Ｖ・Ｓ＆Ｐ５００インデックス・ファンド</v>
      </c>
      <c r="AE249" s="197">
        <f t="shared" si="50"/>
        <v>209131</v>
      </c>
      <c r="AF249" s="195">
        <f t="shared" si="50"/>
        <v>11205</v>
      </c>
      <c r="AG249" s="195">
        <f t="shared" si="50"/>
        <v>16003</v>
      </c>
      <c r="AH249" s="198">
        <f t="shared" si="55"/>
        <v>334672</v>
      </c>
      <c r="AI249" s="198">
        <f t="shared" si="51"/>
        <v>0</v>
      </c>
      <c r="AJ249" s="198">
        <f t="shared" si="51"/>
        <v>100341</v>
      </c>
      <c r="AK249" s="199">
        <f t="shared" si="52"/>
        <v>0.42820000000000003</v>
      </c>
      <c r="AL249" s="195" t="str">
        <f t="shared" si="52"/>
        <v>01-MM SBI証券</v>
      </c>
      <c r="AM249" s="195"/>
      <c r="AN249" s="195"/>
      <c r="AO249" s="195"/>
      <c r="AP249" s="200"/>
      <c r="AQ249" s="195"/>
      <c r="AR249" s="200"/>
      <c r="AS249" s="195"/>
      <c r="AT249" s="167"/>
      <c r="AU249" s="167"/>
      <c r="AV249" s="136" t="str">
        <f>VLOOKUP($AC249,デモテーブル[#All],3,FALSE)</f>
        <v>1株式・投信等</v>
      </c>
      <c r="AW249" s="136" t="str">
        <f>VLOOKUP($AC249,デモテーブル[#All],4,FALSE)</f>
        <v>1投信</v>
      </c>
      <c r="AX249" s="136" t="str">
        <f>VLOOKUP($AC249,デモテーブル[#All],5,FALSE)</f>
        <v>指数</v>
      </c>
      <c r="AY249" s="136" t="str">
        <f>VLOOKUP($AC249,デモテーブル[#All],6,FALSE)</f>
        <v>SP500指数</v>
      </c>
      <c r="AZ249" s="136" t="str">
        <f>VLOOKUP($AC249,デモテーブル[#All],7,FALSE)</f>
        <v>01 日本円</v>
      </c>
      <c r="BA249" s="136" t="str">
        <f>VLOOKUP($AC249,デモテーブル[#All],12,FALSE)</f>
        <v>リスク・有</v>
      </c>
      <c r="BB249" s="136" t="str">
        <f>VLOOKUP($AC249,デモテーブル[#All],13,FALSE)</f>
        <v>リスク・有</v>
      </c>
      <c r="BC249" s="207">
        <f>VLOOKUP($AC249,デモテーブル[#All],14,FALSE)</f>
        <v>1</v>
      </c>
      <c r="BD249" s="207">
        <f>VLOOKUP($AC249,デモテーブル[#All],15,FALSE)</f>
        <v>1</v>
      </c>
      <c r="BE249" s="136">
        <f t="shared" si="42"/>
        <v>334672</v>
      </c>
      <c r="BF249" s="136">
        <f t="shared" si="43"/>
        <v>334672</v>
      </c>
    </row>
    <row r="250" spans="2:58">
      <c r="B250" s="17">
        <v>44713</v>
      </c>
      <c r="C250" s="69">
        <v>249</v>
      </c>
      <c r="D250" s="154" t="str">
        <f t="shared" si="53"/>
        <v>02-A子</v>
      </c>
      <c r="E250" s="193" t="str">
        <f t="shared" si="54"/>
        <v>SBI証券</v>
      </c>
      <c r="F250" s="195"/>
      <c r="G250" s="1" t="s">
        <v>444</v>
      </c>
      <c r="H250" s="194">
        <v>749009</v>
      </c>
      <c r="I250" s="194">
        <v>14011</v>
      </c>
      <c r="J250" s="194">
        <v>15584</v>
      </c>
      <c r="K250" s="194" t="s">
        <v>972</v>
      </c>
      <c r="L250" s="194" t="s">
        <v>566</v>
      </c>
      <c r="M250" s="194" t="s">
        <v>973</v>
      </c>
      <c r="N250" s="10">
        <v>0.1123</v>
      </c>
      <c r="O250" s="194" t="s">
        <v>547</v>
      </c>
      <c r="P250" s="194"/>
      <c r="Q250" s="195"/>
      <c r="R250" s="195"/>
      <c r="S250" s="195"/>
      <c r="T250" s="195"/>
      <c r="U250" s="195"/>
      <c r="V250" s="195"/>
      <c r="W250" s="195"/>
      <c r="X250" s="195"/>
      <c r="Y250" s="195"/>
      <c r="Z250" s="195"/>
      <c r="AA250" s="201" t="s">
        <v>962</v>
      </c>
      <c r="AB250" s="195"/>
      <c r="AC250" s="196" t="str">
        <f t="shared" si="49"/>
        <v>三菱UFJ国際-eMAXIS Slim 全世界株式(オール・カントリー)</v>
      </c>
      <c r="AD250" s="195" t="str">
        <f>VLOOKUP($AC250,デモテーブル[#All],2,FALSE)</f>
        <v>三菱ＵＦＪ国際－ｅＭＡＸＩＳ　Ｓｌｉｍ　全世界株式（オール・カントリー）</v>
      </c>
      <c r="AE250" s="197">
        <f t="shared" si="50"/>
        <v>749009</v>
      </c>
      <c r="AF250" s="195">
        <f t="shared" si="50"/>
        <v>14011</v>
      </c>
      <c r="AG250" s="195">
        <f t="shared" si="50"/>
        <v>15584</v>
      </c>
      <c r="AH250" s="198">
        <f t="shared" si="55"/>
        <v>1167255</v>
      </c>
      <c r="AI250" s="198">
        <f t="shared" si="51"/>
        <v>0</v>
      </c>
      <c r="AJ250" s="198">
        <f t="shared" si="51"/>
        <v>117819</v>
      </c>
      <c r="AK250" s="199">
        <f t="shared" si="52"/>
        <v>0.1123</v>
      </c>
      <c r="AL250" s="195" t="str">
        <f t="shared" si="52"/>
        <v>02-A子 SBI証券</v>
      </c>
      <c r="AM250" s="195"/>
      <c r="AN250" s="195"/>
      <c r="AO250" s="195"/>
      <c r="AP250" s="200"/>
      <c r="AQ250" s="195"/>
      <c r="AR250" s="200"/>
      <c r="AS250" s="195"/>
      <c r="AT250" s="167"/>
      <c r="AU250" s="167"/>
      <c r="AV250" s="136" t="str">
        <f>VLOOKUP($AC250,デモテーブル[#All],3,FALSE)</f>
        <v>1株式・投信等</v>
      </c>
      <c r="AW250" s="136" t="str">
        <f>VLOOKUP($AC250,デモテーブル[#All],4,FALSE)</f>
        <v>1投信</v>
      </c>
      <c r="AX250" s="136" t="str">
        <f>VLOOKUP($AC250,デモテーブル[#All],5,FALSE)</f>
        <v>指数</v>
      </c>
      <c r="AY250" s="136" t="str">
        <f>VLOOKUP($AC250,デモテーブル[#All],6,FALSE)</f>
        <v>全世界指数</v>
      </c>
      <c r="AZ250" s="136" t="str">
        <f>VLOOKUP($AC250,デモテーブル[#All],7,FALSE)</f>
        <v>01 日本円</v>
      </c>
      <c r="BA250" s="136" t="str">
        <f>VLOOKUP($AC250,デモテーブル[#All],12,FALSE)</f>
        <v>リスク・有</v>
      </c>
      <c r="BB250" s="136" t="str">
        <f>VLOOKUP($AC250,デモテーブル[#All],13,FALSE)</f>
        <v>リスク・有</v>
      </c>
      <c r="BC250" s="207">
        <f>VLOOKUP($AC250,デモテーブル[#All],14,FALSE)</f>
        <v>1</v>
      </c>
      <c r="BD250" s="207">
        <f>VLOOKUP($AC250,デモテーブル[#All],15,FALSE)</f>
        <v>1</v>
      </c>
      <c r="BE250" s="136">
        <f t="shared" si="42"/>
        <v>1167255</v>
      </c>
      <c r="BF250" s="136">
        <f t="shared" si="43"/>
        <v>1167255</v>
      </c>
    </row>
    <row r="251" spans="2:58">
      <c r="B251" s="17">
        <v>44713</v>
      </c>
      <c r="C251" s="69">
        <v>250</v>
      </c>
      <c r="D251" s="154" t="str">
        <f t="shared" si="53"/>
        <v>02-A子</v>
      </c>
      <c r="E251" s="193" t="str">
        <f t="shared" si="54"/>
        <v>SBI証券</v>
      </c>
      <c r="F251" s="195"/>
      <c r="G251" s="1" t="s">
        <v>402</v>
      </c>
      <c r="H251" s="194">
        <v>99266</v>
      </c>
      <c r="I251" s="194">
        <v>15111</v>
      </c>
      <c r="J251" s="194">
        <v>16003</v>
      </c>
      <c r="K251" s="194" t="s">
        <v>974</v>
      </c>
      <c r="L251" s="194" t="s">
        <v>566</v>
      </c>
      <c r="M251" s="194" t="s">
        <v>975</v>
      </c>
      <c r="N251" s="10">
        <v>5.8999999999999997E-2</v>
      </c>
      <c r="O251" s="194" t="s">
        <v>547</v>
      </c>
      <c r="P251" s="194"/>
      <c r="Q251" s="195"/>
      <c r="R251" s="195"/>
      <c r="S251" s="195"/>
      <c r="T251" s="195"/>
      <c r="U251" s="195"/>
      <c r="V251" s="195"/>
      <c r="W251" s="195"/>
      <c r="X251" s="195"/>
      <c r="Y251" s="195"/>
      <c r="Z251" s="195"/>
      <c r="AA251" s="201" t="s">
        <v>962</v>
      </c>
      <c r="AB251" s="195"/>
      <c r="AC251" s="196" t="str">
        <f t="shared" si="49"/>
        <v>SBI-SBI・V・S&amp;P500インデックス・ファンド</v>
      </c>
      <c r="AD251" s="195" t="str">
        <f>VLOOKUP($AC251,デモテーブル[#All],2,FALSE)</f>
        <v>ＳＢＩ－ＳＢＩ・Ｖ・Ｓ＆Ｐ５００インデックス・ファンド</v>
      </c>
      <c r="AE251" s="197">
        <f t="shared" si="50"/>
        <v>99266</v>
      </c>
      <c r="AF251" s="195">
        <f t="shared" si="50"/>
        <v>15111</v>
      </c>
      <c r="AG251" s="195">
        <f t="shared" si="50"/>
        <v>16003</v>
      </c>
      <c r="AH251" s="198">
        <f t="shared" si="55"/>
        <v>158855</v>
      </c>
      <c r="AI251" s="198">
        <f t="shared" si="51"/>
        <v>0</v>
      </c>
      <c r="AJ251" s="198">
        <f t="shared" si="51"/>
        <v>8855</v>
      </c>
      <c r="AK251" s="199">
        <f t="shared" si="52"/>
        <v>5.8999999999999997E-2</v>
      </c>
      <c r="AL251" s="195" t="str">
        <f t="shared" si="52"/>
        <v>02-A子 SBI証券</v>
      </c>
      <c r="AM251" s="195"/>
      <c r="AN251" s="195"/>
      <c r="AO251" s="195"/>
      <c r="AP251" s="200"/>
      <c r="AQ251" s="195"/>
      <c r="AR251" s="200"/>
      <c r="AS251" s="195"/>
      <c r="AT251" s="167"/>
      <c r="AU251" s="167"/>
      <c r="AV251" s="136" t="str">
        <f>VLOOKUP($AC251,デモテーブル[#All],3,FALSE)</f>
        <v>1株式・投信等</v>
      </c>
      <c r="AW251" s="136" t="str">
        <f>VLOOKUP($AC251,デモテーブル[#All],4,FALSE)</f>
        <v>1投信</v>
      </c>
      <c r="AX251" s="136" t="str">
        <f>VLOOKUP($AC251,デモテーブル[#All],5,FALSE)</f>
        <v>指数</v>
      </c>
      <c r="AY251" s="136" t="str">
        <f>VLOOKUP($AC251,デモテーブル[#All],6,FALSE)</f>
        <v>SP500指数</v>
      </c>
      <c r="AZ251" s="136" t="str">
        <f>VLOOKUP($AC251,デモテーブル[#All],7,FALSE)</f>
        <v>01 日本円</v>
      </c>
      <c r="BA251" s="136" t="str">
        <f>VLOOKUP($AC251,デモテーブル[#All],12,FALSE)</f>
        <v>リスク・有</v>
      </c>
      <c r="BB251" s="136" t="str">
        <f>VLOOKUP($AC251,デモテーブル[#All],13,FALSE)</f>
        <v>リスク・有</v>
      </c>
      <c r="BC251" s="207">
        <f>VLOOKUP($AC251,デモテーブル[#All],14,FALSE)</f>
        <v>1</v>
      </c>
      <c r="BD251" s="207">
        <f>VLOOKUP($AC251,デモテーブル[#All],15,FALSE)</f>
        <v>1</v>
      </c>
      <c r="BE251" s="136">
        <f t="shared" si="42"/>
        <v>158855</v>
      </c>
      <c r="BF251" s="136">
        <f t="shared" si="43"/>
        <v>158855</v>
      </c>
    </row>
    <row r="252" spans="2:58">
      <c r="B252" s="17">
        <v>44713</v>
      </c>
      <c r="C252" s="69">
        <v>251</v>
      </c>
      <c r="D252" s="154" t="str">
        <f t="shared" si="53"/>
        <v>02-A子</v>
      </c>
      <c r="E252" s="193" t="str">
        <f t="shared" si="54"/>
        <v>SBI証券</v>
      </c>
      <c r="F252" s="195"/>
      <c r="G252" s="1" t="s">
        <v>404</v>
      </c>
      <c r="H252" s="194">
        <v>296677</v>
      </c>
      <c r="I252" s="194">
        <v>10113</v>
      </c>
      <c r="J252" s="194">
        <v>10206</v>
      </c>
      <c r="K252" s="194" t="s">
        <v>976</v>
      </c>
      <c r="L252" s="194" t="s">
        <v>566</v>
      </c>
      <c r="M252" s="194" t="s">
        <v>977</v>
      </c>
      <c r="N252" s="10">
        <v>9.1999999999999998E-3</v>
      </c>
      <c r="O252" s="194" t="s">
        <v>547</v>
      </c>
      <c r="P252" s="194"/>
      <c r="Q252" s="195"/>
      <c r="R252" s="195"/>
      <c r="S252" s="195"/>
      <c r="T252" s="195"/>
      <c r="U252" s="195"/>
      <c r="V252" s="195"/>
      <c r="W252" s="195"/>
      <c r="X252" s="195"/>
      <c r="Y252" s="195"/>
      <c r="Z252" s="195"/>
      <c r="AA252" s="201" t="s">
        <v>962</v>
      </c>
      <c r="AB252" s="195"/>
      <c r="AC252" s="196" t="str">
        <f t="shared" si="49"/>
        <v>SBI-SBI・V・全米株式インデックス・ファンド</v>
      </c>
      <c r="AD252" s="195" t="str">
        <f>VLOOKUP($AC252,デモテーブル[#All],2,FALSE)</f>
        <v>ＳＢＩ－ＳＢＩ・Ｖ・全米株式インデックス・ファンド</v>
      </c>
      <c r="AE252" s="197">
        <f t="shared" si="50"/>
        <v>296677</v>
      </c>
      <c r="AF252" s="195">
        <f t="shared" si="50"/>
        <v>10113</v>
      </c>
      <c r="AG252" s="195">
        <f t="shared" si="50"/>
        <v>10206</v>
      </c>
      <c r="AH252" s="198">
        <f t="shared" si="55"/>
        <v>302788</v>
      </c>
      <c r="AI252" s="198">
        <f t="shared" si="51"/>
        <v>0</v>
      </c>
      <c r="AJ252" s="198">
        <f t="shared" si="51"/>
        <v>2759</v>
      </c>
      <c r="AK252" s="199">
        <f t="shared" si="52"/>
        <v>9.1999999999999998E-3</v>
      </c>
      <c r="AL252" s="195" t="str">
        <f t="shared" si="52"/>
        <v>02-A子 SBI証券</v>
      </c>
      <c r="AM252" s="195"/>
      <c r="AN252" s="195"/>
      <c r="AO252" s="195"/>
      <c r="AP252" s="200"/>
      <c r="AQ252" s="195"/>
      <c r="AR252" s="200"/>
      <c r="AS252" s="195"/>
      <c r="AT252" s="167"/>
      <c r="AU252" s="167"/>
      <c r="AV252" s="136" t="str">
        <f>VLOOKUP($AC252,デモテーブル[#All],3,FALSE)</f>
        <v>1株式・投信等</v>
      </c>
      <c r="AW252" s="136" t="str">
        <f>VLOOKUP($AC252,デモテーブル[#All],4,FALSE)</f>
        <v>1投信</v>
      </c>
      <c r="AX252" s="136" t="str">
        <f>VLOOKUP($AC252,デモテーブル[#All],5,FALSE)</f>
        <v>指数</v>
      </c>
      <c r="AY252" s="136" t="str">
        <f>VLOOKUP($AC252,デモテーブル[#All],6,FALSE)</f>
        <v>全米国指数</v>
      </c>
      <c r="AZ252" s="136" t="str">
        <f>VLOOKUP($AC252,デモテーブル[#All],7,FALSE)</f>
        <v>01 日本円</v>
      </c>
      <c r="BA252" s="136" t="str">
        <f>VLOOKUP($AC252,デモテーブル[#All],12,FALSE)</f>
        <v>リスク・有</v>
      </c>
      <c r="BB252" s="136" t="str">
        <f>VLOOKUP($AC252,デモテーブル[#All],13,FALSE)</f>
        <v>リスク・有</v>
      </c>
      <c r="BC252" s="207">
        <f>VLOOKUP($AC252,デモテーブル[#All],14,FALSE)</f>
        <v>1</v>
      </c>
      <c r="BD252" s="207">
        <f>VLOOKUP($AC252,デモテーブル[#All],15,FALSE)</f>
        <v>1</v>
      </c>
      <c r="BE252" s="136">
        <f t="shared" si="42"/>
        <v>302788</v>
      </c>
      <c r="BF252" s="136">
        <f t="shared" si="43"/>
        <v>302788</v>
      </c>
    </row>
    <row r="253" spans="2:58">
      <c r="B253" s="17">
        <v>44713</v>
      </c>
      <c r="C253" s="69">
        <v>252</v>
      </c>
      <c r="D253" s="154" t="str">
        <f t="shared" si="53"/>
        <v>00-PP</v>
      </c>
      <c r="E253" s="193" t="str">
        <f t="shared" si="54"/>
        <v>楽天証券</v>
      </c>
      <c r="F253" s="195"/>
      <c r="G253" s="1" t="s">
        <v>439</v>
      </c>
      <c r="H253" s="194">
        <v>78197</v>
      </c>
      <c r="I253" s="194">
        <v>19182</v>
      </c>
      <c r="J253" s="194">
        <v>18009</v>
      </c>
      <c r="K253" s="194" t="s">
        <v>978</v>
      </c>
      <c r="L253" s="194" t="s">
        <v>566</v>
      </c>
      <c r="M253" s="194" t="s">
        <v>979</v>
      </c>
      <c r="N253" s="10">
        <v>-6.1199999999999997E-2</v>
      </c>
      <c r="O253" s="194" t="s">
        <v>550</v>
      </c>
      <c r="P253" s="194"/>
      <c r="Q253" s="195"/>
      <c r="R253" s="195"/>
      <c r="S253" s="195"/>
      <c r="T253" s="195"/>
      <c r="U253" s="195"/>
      <c r="V253" s="195"/>
      <c r="W253" s="195"/>
      <c r="X253" s="195"/>
      <c r="Y253" s="195"/>
      <c r="Z253" s="195"/>
      <c r="AA253" s="201" t="s">
        <v>962</v>
      </c>
      <c r="AB253" s="195"/>
      <c r="AC253" s="196" t="str">
        <f t="shared" si="49"/>
        <v>楽天・全米株式インデックス・ファンド(楽天・バンガード・ファンド(全米株式))</v>
      </c>
      <c r="AD253" s="195" t="str">
        <f>VLOOKUP($AC253,デモテーブル[#All],2,FALSE)</f>
        <v>楽天・全米株式インデックス・ファンド（楽天・バンガード・ファンド（全米株式））</v>
      </c>
      <c r="AE253" s="197">
        <f t="shared" si="50"/>
        <v>78197</v>
      </c>
      <c r="AF253" s="195">
        <f t="shared" si="50"/>
        <v>19182</v>
      </c>
      <c r="AG253" s="195">
        <f t="shared" si="50"/>
        <v>18009</v>
      </c>
      <c r="AH253" s="198">
        <f t="shared" si="55"/>
        <v>140825</v>
      </c>
      <c r="AI253" s="198">
        <f t="shared" si="51"/>
        <v>0</v>
      </c>
      <c r="AJ253" s="198">
        <f t="shared" si="51"/>
        <v>-9175</v>
      </c>
      <c r="AK253" s="199">
        <f t="shared" si="52"/>
        <v>-6.1199999999999997E-2</v>
      </c>
      <c r="AL253" s="195" t="str">
        <f t="shared" si="52"/>
        <v>00-PP 楽天証券</v>
      </c>
      <c r="AM253" s="195"/>
      <c r="AN253" s="195"/>
      <c r="AO253" s="195"/>
      <c r="AP253" s="200"/>
      <c r="AQ253" s="195"/>
      <c r="AR253" s="200"/>
      <c r="AS253" s="195"/>
      <c r="AT253" s="167"/>
      <c r="AU253" s="167"/>
      <c r="AV253" s="136" t="str">
        <f>VLOOKUP($AC253,デモテーブル[#All],3,FALSE)</f>
        <v>1株式・投信等</v>
      </c>
      <c r="AW253" s="136" t="str">
        <f>VLOOKUP($AC253,デモテーブル[#All],4,FALSE)</f>
        <v>1投信</v>
      </c>
      <c r="AX253" s="136" t="str">
        <f>VLOOKUP($AC253,デモテーブル[#All],5,FALSE)</f>
        <v>指数</v>
      </c>
      <c r="AY253" s="136" t="str">
        <f>VLOOKUP($AC253,デモテーブル[#All],6,FALSE)</f>
        <v>全米株式</v>
      </c>
      <c r="AZ253" s="136" t="str">
        <f>VLOOKUP($AC253,デモテーブル[#All],7,FALSE)</f>
        <v>01 日本円</v>
      </c>
      <c r="BA253" s="136" t="str">
        <f>VLOOKUP($AC253,デモテーブル[#All],12,FALSE)</f>
        <v>リスク・有</v>
      </c>
      <c r="BB253" s="136" t="str">
        <f>VLOOKUP($AC253,デモテーブル[#All],13,FALSE)</f>
        <v>リスク・有</v>
      </c>
      <c r="BC253" s="207">
        <f>VLOOKUP($AC253,デモテーブル[#All],14,FALSE)</f>
        <v>1</v>
      </c>
      <c r="BD253" s="207">
        <f>VLOOKUP($AC253,デモテーブル[#All],15,FALSE)</f>
        <v>1</v>
      </c>
      <c r="BE253" s="136">
        <f t="shared" si="42"/>
        <v>140825</v>
      </c>
      <c r="BF253" s="136">
        <f t="shared" si="43"/>
        <v>140825</v>
      </c>
    </row>
    <row r="254" spans="2:58">
      <c r="B254" s="17">
        <v>44713</v>
      </c>
      <c r="C254" s="69">
        <v>253</v>
      </c>
      <c r="D254" s="154" t="str">
        <f t="shared" si="53"/>
        <v>00-PP</v>
      </c>
      <c r="E254" s="193" t="str">
        <f t="shared" si="54"/>
        <v>楽天証券</v>
      </c>
      <c r="F254" s="195"/>
      <c r="G254" s="1" t="s">
        <v>439</v>
      </c>
      <c r="H254" s="194">
        <v>28082</v>
      </c>
      <c r="I254" s="194">
        <v>19667</v>
      </c>
      <c r="J254" s="194">
        <v>18009</v>
      </c>
      <c r="K254" s="194" t="s">
        <v>980</v>
      </c>
      <c r="L254" s="194" t="s">
        <v>566</v>
      </c>
      <c r="M254" s="194" t="s">
        <v>981</v>
      </c>
      <c r="N254" s="10">
        <v>-8.43E-2</v>
      </c>
      <c r="O254" s="194" t="s">
        <v>550</v>
      </c>
      <c r="P254" s="194"/>
      <c r="Q254" s="195"/>
      <c r="R254" s="195"/>
      <c r="S254" s="195"/>
      <c r="T254" s="195"/>
      <c r="U254" s="195"/>
      <c r="V254" s="195"/>
      <c r="W254" s="195"/>
      <c r="X254" s="195"/>
      <c r="Y254" s="195"/>
      <c r="Z254" s="195"/>
      <c r="AA254" s="201" t="s">
        <v>962</v>
      </c>
      <c r="AB254" s="195"/>
      <c r="AC254" s="196" t="str">
        <f t="shared" si="49"/>
        <v>楽天・全米株式インデックス・ファンド(楽天・バンガード・ファンド(全米株式))</v>
      </c>
      <c r="AD254" s="195" t="str">
        <f>VLOOKUP($AC254,デモテーブル[#All],2,FALSE)</f>
        <v>楽天・全米株式インデックス・ファンド（楽天・バンガード・ファンド（全米株式））</v>
      </c>
      <c r="AE254" s="197">
        <f t="shared" si="50"/>
        <v>28082</v>
      </c>
      <c r="AF254" s="195">
        <f t="shared" si="50"/>
        <v>19667</v>
      </c>
      <c r="AG254" s="195">
        <f t="shared" si="50"/>
        <v>18009</v>
      </c>
      <c r="AH254" s="198">
        <f t="shared" si="55"/>
        <v>50573</v>
      </c>
      <c r="AI254" s="198">
        <f t="shared" si="51"/>
        <v>0</v>
      </c>
      <c r="AJ254" s="198">
        <f t="shared" si="51"/>
        <v>-4656</v>
      </c>
      <c r="AK254" s="199">
        <f t="shared" si="52"/>
        <v>-8.43E-2</v>
      </c>
      <c r="AL254" s="195" t="str">
        <f t="shared" si="52"/>
        <v>00-PP 楽天証券</v>
      </c>
      <c r="AM254" s="195"/>
      <c r="AN254" s="195"/>
      <c r="AO254" s="195"/>
      <c r="AP254" s="200"/>
      <c r="AQ254" s="195"/>
      <c r="AR254" s="200"/>
      <c r="AS254" s="195"/>
      <c r="AT254" s="167"/>
      <c r="AU254" s="167"/>
      <c r="AV254" s="136" t="str">
        <f>VLOOKUP($AC254,デモテーブル[#All],3,FALSE)</f>
        <v>1株式・投信等</v>
      </c>
      <c r="AW254" s="136" t="str">
        <f>VLOOKUP($AC254,デモテーブル[#All],4,FALSE)</f>
        <v>1投信</v>
      </c>
      <c r="AX254" s="136" t="str">
        <f>VLOOKUP($AC254,デモテーブル[#All],5,FALSE)</f>
        <v>指数</v>
      </c>
      <c r="AY254" s="136" t="str">
        <f>VLOOKUP($AC254,デモテーブル[#All],6,FALSE)</f>
        <v>全米株式</v>
      </c>
      <c r="AZ254" s="136" t="str">
        <f>VLOOKUP($AC254,デモテーブル[#All],7,FALSE)</f>
        <v>01 日本円</v>
      </c>
      <c r="BA254" s="136" t="str">
        <f>VLOOKUP($AC254,デモテーブル[#All],12,FALSE)</f>
        <v>リスク・有</v>
      </c>
      <c r="BB254" s="136" t="str">
        <f>VLOOKUP($AC254,デモテーブル[#All],13,FALSE)</f>
        <v>リスク・有</v>
      </c>
      <c r="BC254" s="207">
        <f>VLOOKUP($AC254,デモテーブル[#All],14,FALSE)</f>
        <v>1</v>
      </c>
      <c r="BD254" s="207">
        <f>VLOOKUP($AC254,デモテーブル[#All],15,FALSE)</f>
        <v>1</v>
      </c>
      <c r="BE254" s="136">
        <f t="shared" si="42"/>
        <v>50573</v>
      </c>
      <c r="BF254" s="136">
        <f t="shared" si="43"/>
        <v>50573</v>
      </c>
    </row>
    <row r="255" spans="2:58">
      <c r="B255" s="17">
        <v>44713</v>
      </c>
      <c r="C255" s="69">
        <v>254</v>
      </c>
      <c r="D255" s="154" t="str">
        <f t="shared" si="53"/>
        <v>00-PP</v>
      </c>
      <c r="E255" s="193" t="str">
        <f t="shared" si="54"/>
        <v>楽天証券</v>
      </c>
      <c r="F255" s="195"/>
      <c r="G255" s="1" t="s">
        <v>111</v>
      </c>
      <c r="H255" s="194">
        <v>165</v>
      </c>
      <c r="I255" s="194">
        <v>18182</v>
      </c>
      <c r="J255" s="194">
        <v>17459</v>
      </c>
      <c r="K255" s="194" t="s">
        <v>982</v>
      </c>
      <c r="L255" s="194" t="s">
        <v>566</v>
      </c>
      <c r="M255" s="194" t="s">
        <v>983</v>
      </c>
      <c r="N255" s="10">
        <v>-0.04</v>
      </c>
      <c r="O255" s="194" t="s">
        <v>550</v>
      </c>
      <c r="P255" s="194"/>
      <c r="Q255" s="195"/>
      <c r="R255" s="195"/>
      <c r="S255" s="195"/>
      <c r="T255" s="195"/>
      <c r="U255" s="195"/>
      <c r="V255" s="195"/>
      <c r="W255" s="195"/>
      <c r="X255" s="195"/>
      <c r="Y255" s="195"/>
      <c r="Z255" s="195"/>
      <c r="AA255" s="201" t="s">
        <v>962</v>
      </c>
      <c r="AB255" s="195"/>
      <c r="AC255" s="196" t="str">
        <f t="shared" si="49"/>
        <v>eMAXIS Slim 米国株式(S&amp;P500)</v>
      </c>
      <c r="AD255" s="195" t="str">
        <f>VLOOKUP($AC255,デモテーブル[#All],2,FALSE)</f>
        <v>eMAXIS Slim 米国株式(S&amp;P500)</v>
      </c>
      <c r="AE255" s="197">
        <f t="shared" si="50"/>
        <v>165</v>
      </c>
      <c r="AF255" s="195">
        <f t="shared" si="50"/>
        <v>18182</v>
      </c>
      <c r="AG255" s="195">
        <f t="shared" si="50"/>
        <v>17459</v>
      </c>
      <c r="AH255" s="198">
        <f t="shared" si="55"/>
        <v>288</v>
      </c>
      <c r="AI255" s="198">
        <f t="shared" si="51"/>
        <v>0</v>
      </c>
      <c r="AJ255" s="198">
        <f t="shared" si="51"/>
        <v>-12</v>
      </c>
      <c r="AK255" s="199">
        <f t="shared" si="52"/>
        <v>-0.04</v>
      </c>
      <c r="AL255" s="195" t="str">
        <f t="shared" si="52"/>
        <v>00-PP 楽天証券</v>
      </c>
      <c r="AM255" s="195"/>
      <c r="AN255" s="195"/>
      <c r="AO255" s="195"/>
      <c r="AP255" s="200"/>
      <c r="AQ255" s="195"/>
      <c r="AR255" s="200"/>
      <c r="AS255" s="195"/>
      <c r="AT255" s="167"/>
      <c r="AU255" s="167"/>
      <c r="AV255" s="136" t="str">
        <f>VLOOKUP($AC255,デモテーブル[#All],3,FALSE)</f>
        <v>1株式・投信等</v>
      </c>
      <c r="AW255" s="136" t="str">
        <f>VLOOKUP($AC255,デモテーブル[#All],4,FALSE)</f>
        <v>1投信</v>
      </c>
      <c r="AX255" s="136" t="str">
        <f>VLOOKUP($AC255,デモテーブル[#All],5,FALSE)</f>
        <v>指数</v>
      </c>
      <c r="AY255" s="136" t="str">
        <f>VLOOKUP($AC255,デモテーブル[#All],6,FALSE)</f>
        <v>SP500指数</v>
      </c>
      <c r="AZ255" s="136" t="str">
        <f>VLOOKUP($AC255,デモテーブル[#All],7,FALSE)</f>
        <v>01 日本円</v>
      </c>
      <c r="BA255" s="136" t="str">
        <f>VLOOKUP($AC255,デモテーブル[#All],12,FALSE)</f>
        <v>リスク・有</v>
      </c>
      <c r="BB255" s="136" t="str">
        <f>VLOOKUP($AC255,デモテーブル[#All],13,FALSE)</f>
        <v>リスク・有</v>
      </c>
      <c r="BC255" s="207">
        <f>VLOOKUP($AC255,デモテーブル[#All],14,FALSE)</f>
        <v>1</v>
      </c>
      <c r="BD255" s="207">
        <f>VLOOKUP($AC255,デモテーブル[#All],15,FALSE)</f>
        <v>1</v>
      </c>
      <c r="BE255" s="136">
        <f t="shared" si="42"/>
        <v>288</v>
      </c>
      <c r="BF255" s="136">
        <f t="shared" si="43"/>
        <v>288</v>
      </c>
    </row>
    <row r="256" spans="2:58">
      <c r="B256" s="17">
        <v>44713</v>
      </c>
      <c r="C256" s="69">
        <v>255</v>
      </c>
      <c r="D256" s="154" t="str">
        <f t="shared" si="53"/>
        <v>02-A子</v>
      </c>
      <c r="E256" s="193" t="str">
        <f t="shared" si="54"/>
        <v>楽天証券</v>
      </c>
      <c r="F256" s="195"/>
      <c r="G256" s="1" t="s">
        <v>439</v>
      </c>
      <c r="H256" s="194">
        <v>24849</v>
      </c>
      <c r="I256" s="194">
        <v>20283</v>
      </c>
      <c r="J256" s="194">
        <v>18009</v>
      </c>
      <c r="K256" s="194" t="s">
        <v>984</v>
      </c>
      <c r="L256" s="194" t="s">
        <v>566</v>
      </c>
      <c r="M256" s="194" t="s">
        <v>985</v>
      </c>
      <c r="N256" s="10">
        <v>-0.11210000000000001</v>
      </c>
      <c r="O256" s="194" t="s">
        <v>552</v>
      </c>
      <c r="P256" s="194"/>
      <c r="Q256" s="195"/>
      <c r="R256" s="195"/>
      <c r="S256" s="195"/>
      <c r="T256" s="195"/>
      <c r="U256" s="195"/>
      <c r="V256" s="195"/>
      <c r="W256" s="195"/>
      <c r="X256" s="195"/>
      <c r="Y256" s="195"/>
      <c r="Z256" s="195"/>
      <c r="AA256" s="201" t="s">
        <v>962</v>
      </c>
      <c r="AB256" s="195"/>
      <c r="AC256" s="196" t="str">
        <f t="shared" si="49"/>
        <v>楽天・全米株式インデックス・ファンド(楽天・バンガード・ファンド(全米株式))</v>
      </c>
      <c r="AD256" s="195" t="str">
        <f>VLOOKUP($AC256,デモテーブル[#All],2,FALSE)</f>
        <v>楽天・全米株式インデックス・ファンド（楽天・バンガード・ファンド（全米株式））</v>
      </c>
      <c r="AE256" s="197">
        <f t="shared" si="50"/>
        <v>24849</v>
      </c>
      <c r="AF256" s="195">
        <f t="shared" si="50"/>
        <v>20283</v>
      </c>
      <c r="AG256" s="195">
        <f t="shared" si="50"/>
        <v>18009</v>
      </c>
      <c r="AH256" s="198">
        <f t="shared" si="55"/>
        <v>44751</v>
      </c>
      <c r="AI256" s="198">
        <f t="shared" si="51"/>
        <v>0</v>
      </c>
      <c r="AJ256" s="198">
        <f t="shared" si="51"/>
        <v>-5649</v>
      </c>
      <c r="AK256" s="199">
        <f t="shared" si="52"/>
        <v>-0.11210000000000001</v>
      </c>
      <c r="AL256" s="195" t="str">
        <f t="shared" si="52"/>
        <v>02-A子 楽天証券</v>
      </c>
      <c r="AM256" s="195"/>
      <c r="AN256" s="195"/>
      <c r="AO256" s="195"/>
      <c r="AP256" s="200"/>
      <c r="AQ256" s="195"/>
      <c r="AR256" s="200"/>
      <c r="AS256" s="195"/>
      <c r="AT256" s="167"/>
      <c r="AU256" s="167"/>
      <c r="AV256" s="136" t="str">
        <f>VLOOKUP($AC256,デモテーブル[#All],3,FALSE)</f>
        <v>1株式・投信等</v>
      </c>
      <c r="AW256" s="136" t="str">
        <f>VLOOKUP($AC256,デモテーブル[#All],4,FALSE)</f>
        <v>1投信</v>
      </c>
      <c r="AX256" s="136" t="str">
        <f>VLOOKUP($AC256,デモテーブル[#All],5,FALSE)</f>
        <v>指数</v>
      </c>
      <c r="AY256" s="136" t="str">
        <f>VLOOKUP($AC256,デモテーブル[#All],6,FALSE)</f>
        <v>全米株式</v>
      </c>
      <c r="AZ256" s="136" t="str">
        <f>VLOOKUP($AC256,デモテーブル[#All],7,FALSE)</f>
        <v>01 日本円</v>
      </c>
      <c r="BA256" s="136" t="str">
        <f>VLOOKUP($AC256,デモテーブル[#All],12,FALSE)</f>
        <v>リスク・有</v>
      </c>
      <c r="BB256" s="136" t="str">
        <f>VLOOKUP($AC256,デモテーブル[#All],13,FALSE)</f>
        <v>リスク・有</v>
      </c>
      <c r="BC256" s="207">
        <f>VLOOKUP($AC256,デモテーブル[#All],14,FALSE)</f>
        <v>1</v>
      </c>
      <c r="BD256" s="207">
        <f>VLOOKUP($AC256,デモテーブル[#All],15,FALSE)</f>
        <v>1</v>
      </c>
      <c r="BE256" s="136">
        <f t="shared" si="42"/>
        <v>44751</v>
      </c>
      <c r="BF256" s="136">
        <f t="shared" si="43"/>
        <v>44751</v>
      </c>
    </row>
    <row r="257" spans="2:58">
      <c r="B257" s="17">
        <v>44713</v>
      </c>
      <c r="C257" s="69">
        <v>256</v>
      </c>
      <c r="D257" s="154" t="str">
        <f t="shared" si="53"/>
        <v>02-A子</v>
      </c>
      <c r="E257" s="193" t="str">
        <f t="shared" si="54"/>
        <v>楽天証券</v>
      </c>
      <c r="F257" s="195"/>
      <c r="G257" s="1" t="s">
        <v>439</v>
      </c>
      <c r="H257" s="194">
        <v>918820</v>
      </c>
      <c r="I257" s="194">
        <v>13038</v>
      </c>
      <c r="J257" s="194">
        <v>18009</v>
      </c>
      <c r="K257" s="194" t="s">
        <v>986</v>
      </c>
      <c r="L257" s="194" t="s">
        <v>566</v>
      </c>
      <c r="M257" s="194" t="s">
        <v>987</v>
      </c>
      <c r="N257" s="10">
        <v>0.38119999999999998</v>
      </c>
      <c r="O257" s="194" t="s">
        <v>552</v>
      </c>
      <c r="P257" s="194"/>
      <c r="Q257" s="195"/>
      <c r="R257" s="195"/>
      <c r="S257" s="195"/>
      <c r="T257" s="195"/>
      <c r="U257" s="195"/>
      <c r="V257" s="195"/>
      <c r="W257" s="195"/>
      <c r="X257" s="195"/>
      <c r="Y257" s="195"/>
      <c r="Z257" s="195"/>
      <c r="AA257" s="201" t="s">
        <v>962</v>
      </c>
      <c r="AB257" s="195"/>
      <c r="AC257" s="196" t="str">
        <f t="shared" si="49"/>
        <v>楽天・全米株式インデックス・ファンド(楽天・バンガード・ファンド(全米株式))</v>
      </c>
      <c r="AD257" s="195" t="str">
        <f>VLOOKUP($AC257,デモテーブル[#All],2,FALSE)</f>
        <v>楽天・全米株式インデックス・ファンド（楽天・バンガード・ファンド（全米株式））</v>
      </c>
      <c r="AE257" s="197">
        <f t="shared" si="50"/>
        <v>918820</v>
      </c>
      <c r="AF257" s="195">
        <f t="shared" si="50"/>
        <v>13038</v>
      </c>
      <c r="AG257" s="195">
        <f t="shared" si="50"/>
        <v>18009</v>
      </c>
      <c r="AH257" s="198">
        <f t="shared" si="55"/>
        <v>1654703</v>
      </c>
      <c r="AI257" s="198">
        <f t="shared" si="51"/>
        <v>0</v>
      </c>
      <c r="AJ257" s="198">
        <f t="shared" si="51"/>
        <v>456703</v>
      </c>
      <c r="AK257" s="199">
        <f t="shared" si="52"/>
        <v>0.38119999999999998</v>
      </c>
      <c r="AL257" s="195" t="str">
        <f t="shared" si="52"/>
        <v>02-A子 楽天証券</v>
      </c>
      <c r="AM257" s="195"/>
      <c r="AN257" s="195"/>
      <c r="AO257" s="195"/>
      <c r="AP257" s="200"/>
      <c r="AQ257" s="195"/>
      <c r="AR257" s="200"/>
      <c r="AS257" s="195"/>
      <c r="AT257" s="167"/>
      <c r="AU257" s="167"/>
      <c r="AV257" s="136" t="str">
        <f>VLOOKUP($AC257,デモテーブル[#All],3,FALSE)</f>
        <v>1株式・投信等</v>
      </c>
      <c r="AW257" s="136" t="str">
        <f>VLOOKUP($AC257,デモテーブル[#All],4,FALSE)</f>
        <v>1投信</v>
      </c>
      <c r="AX257" s="136" t="str">
        <f>VLOOKUP($AC257,デモテーブル[#All],5,FALSE)</f>
        <v>指数</v>
      </c>
      <c r="AY257" s="136" t="str">
        <f>VLOOKUP($AC257,デモテーブル[#All],6,FALSE)</f>
        <v>全米株式</v>
      </c>
      <c r="AZ257" s="136" t="str">
        <f>VLOOKUP($AC257,デモテーブル[#All],7,FALSE)</f>
        <v>01 日本円</v>
      </c>
      <c r="BA257" s="136" t="str">
        <f>VLOOKUP($AC257,デモテーブル[#All],12,FALSE)</f>
        <v>リスク・有</v>
      </c>
      <c r="BB257" s="136" t="str">
        <f>VLOOKUP($AC257,デモテーブル[#All],13,FALSE)</f>
        <v>リスク・有</v>
      </c>
      <c r="BC257" s="207">
        <f>VLOOKUP($AC257,デモテーブル[#All],14,FALSE)</f>
        <v>1</v>
      </c>
      <c r="BD257" s="207">
        <f>VLOOKUP($AC257,デモテーブル[#All],15,FALSE)</f>
        <v>1</v>
      </c>
      <c r="BE257" s="136">
        <f t="shared" si="42"/>
        <v>1654703</v>
      </c>
      <c r="BF257" s="136">
        <f t="shared" si="43"/>
        <v>1654703</v>
      </c>
    </row>
    <row r="258" spans="2:58">
      <c r="B258" s="17">
        <v>44713</v>
      </c>
      <c r="C258" s="69">
        <v>257</v>
      </c>
      <c r="D258" s="154" t="str">
        <f t="shared" si="53"/>
        <v>02-A子</v>
      </c>
      <c r="E258" s="193" t="str">
        <f t="shared" si="54"/>
        <v>楽天証券</v>
      </c>
      <c r="F258" s="195"/>
      <c r="G258" s="1" t="s">
        <v>111</v>
      </c>
      <c r="H258" s="194">
        <v>273263</v>
      </c>
      <c r="I258" s="194">
        <v>13485</v>
      </c>
      <c r="J258" s="194">
        <v>17459</v>
      </c>
      <c r="K258" s="194" t="s">
        <v>988</v>
      </c>
      <c r="L258" s="194" t="s">
        <v>566</v>
      </c>
      <c r="M258" s="194" t="s">
        <v>989</v>
      </c>
      <c r="N258" s="10">
        <v>0.29470000000000002</v>
      </c>
      <c r="O258" s="194" t="s">
        <v>552</v>
      </c>
      <c r="P258" s="194"/>
      <c r="Q258" s="195"/>
      <c r="R258" s="195"/>
      <c r="S258" s="195"/>
      <c r="T258" s="195"/>
      <c r="U258" s="195"/>
      <c r="V258" s="195"/>
      <c r="W258" s="195"/>
      <c r="X258" s="195"/>
      <c r="Y258" s="195"/>
      <c r="Z258" s="195"/>
      <c r="AA258" s="201" t="s">
        <v>962</v>
      </c>
      <c r="AB258" s="195"/>
      <c r="AC258" s="196" t="str">
        <f t="shared" si="49"/>
        <v>eMAXIS Slim 米国株式(S&amp;P500)</v>
      </c>
      <c r="AD258" s="195" t="str">
        <f>VLOOKUP($AC258,デモテーブル[#All],2,FALSE)</f>
        <v>eMAXIS Slim 米国株式(S&amp;P500)</v>
      </c>
      <c r="AE258" s="197">
        <f t="shared" si="50"/>
        <v>273263</v>
      </c>
      <c r="AF258" s="195">
        <f t="shared" si="50"/>
        <v>13485</v>
      </c>
      <c r="AG258" s="195">
        <f t="shared" si="50"/>
        <v>17459</v>
      </c>
      <c r="AH258" s="198">
        <f t="shared" si="55"/>
        <v>477090</v>
      </c>
      <c r="AI258" s="198">
        <f t="shared" si="51"/>
        <v>0</v>
      </c>
      <c r="AJ258" s="198">
        <f t="shared" si="51"/>
        <v>108590</v>
      </c>
      <c r="AK258" s="199">
        <f t="shared" si="52"/>
        <v>0.29470000000000002</v>
      </c>
      <c r="AL258" s="195" t="str">
        <f t="shared" si="52"/>
        <v>02-A子 楽天証券</v>
      </c>
      <c r="AM258" s="195"/>
      <c r="AN258" s="195"/>
      <c r="AO258" s="195"/>
      <c r="AP258" s="200"/>
      <c r="AQ258" s="195"/>
      <c r="AR258" s="200"/>
      <c r="AS258" s="195"/>
      <c r="AT258" s="167"/>
      <c r="AU258" s="167"/>
      <c r="AV258" s="136" t="str">
        <f>VLOOKUP($AC258,デモテーブル[#All],3,FALSE)</f>
        <v>1株式・投信等</v>
      </c>
      <c r="AW258" s="136" t="str">
        <f>VLOOKUP($AC258,デモテーブル[#All],4,FALSE)</f>
        <v>1投信</v>
      </c>
      <c r="AX258" s="136" t="str">
        <f>VLOOKUP($AC258,デモテーブル[#All],5,FALSE)</f>
        <v>指数</v>
      </c>
      <c r="AY258" s="136" t="str">
        <f>VLOOKUP($AC258,デモテーブル[#All],6,FALSE)</f>
        <v>SP500指数</v>
      </c>
      <c r="AZ258" s="136" t="str">
        <f>VLOOKUP($AC258,デモテーブル[#All],7,FALSE)</f>
        <v>01 日本円</v>
      </c>
      <c r="BA258" s="136" t="str">
        <f>VLOOKUP($AC258,デモテーブル[#All],12,FALSE)</f>
        <v>リスク・有</v>
      </c>
      <c r="BB258" s="136" t="str">
        <f>VLOOKUP($AC258,デモテーブル[#All],13,FALSE)</f>
        <v>リスク・有</v>
      </c>
      <c r="BC258" s="207">
        <f>VLOOKUP($AC258,デモテーブル[#All],14,FALSE)</f>
        <v>1</v>
      </c>
      <c r="BD258" s="207">
        <f>VLOOKUP($AC258,デモテーブル[#All],15,FALSE)</f>
        <v>1</v>
      </c>
      <c r="BE258" s="136">
        <f t="shared" si="42"/>
        <v>477090</v>
      </c>
      <c r="BF258" s="136">
        <f t="shared" si="43"/>
        <v>477090</v>
      </c>
    </row>
    <row r="259" spans="2:58">
      <c r="B259" s="17">
        <v>44713</v>
      </c>
      <c r="C259" s="69">
        <v>258</v>
      </c>
      <c r="D259" s="154" t="str">
        <f t="shared" si="53"/>
        <v>02-A子</v>
      </c>
      <c r="E259" s="193" t="str">
        <f t="shared" si="54"/>
        <v>楽天証券</v>
      </c>
      <c r="F259" s="195"/>
      <c r="G259" s="1" t="s">
        <v>111</v>
      </c>
      <c r="H259" s="194">
        <v>74565</v>
      </c>
      <c r="I259" s="194">
        <v>18481</v>
      </c>
      <c r="J259" s="194">
        <v>17459</v>
      </c>
      <c r="K259" s="194" t="s">
        <v>990</v>
      </c>
      <c r="L259" s="194" t="s">
        <v>566</v>
      </c>
      <c r="M259" s="194" t="s">
        <v>991</v>
      </c>
      <c r="N259" s="10">
        <v>-5.5300000000000002E-2</v>
      </c>
      <c r="O259" s="194" t="s">
        <v>552</v>
      </c>
      <c r="P259" s="194"/>
      <c r="Q259" s="195"/>
      <c r="R259" s="195"/>
      <c r="S259" s="195"/>
      <c r="T259" s="195"/>
      <c r="U259" s="195"/>
      <c r="V259" s="195"/>
      <c r="W259" s="195"/>
      <c r="X259" s="195"/>
      <c r="Y259" s="195"/>
      <c r="Z259" s="195"/>
      <c r="AA259" s="201" t="s">
        <v>962</v>
      </c>
      <c r="AB259" s="195"/>
      <c r="AC259" s="196" t="str">
        <f t="shared" si="49"/>
        <v>eMAXIS Slim 米国株式(S&amp;P500)</v>
      </c>
      <c r="AD259" s="195" t="str">
        <f>VLOOKUP($AC259,デモテーブル[#All],2,FALSE)</f>
        <v>eMAXIS Slim 米国株式(S&amp;P500)</v>
      </c>
      <c r="AE259" s="197">
        <f t="shared" si="50"/>
        <v>74565</v>
      </c>
      <c r="AF259" s="195">
        <f t="shared" si="50"/>
        <v>18481</v>
      </c>
      <c r="AG259" s="195">
        <f t="shared" si="50"/>
        <v>17459</v>
      </c>
      <c r="AH259" s="198">
        <f t="shared" si="55"/>
        <v>130183</v>
      </c>
      <c r="AI259" s="198">
        <f t="shared" si="51"/>
        <v>0</v>
      </c>
      <c r="AJ259" s="198">
        <f t="shared" si="51"/>
        <v>-7617</v>
      </c>
      <c r="AK259" s="199">
        <f t="shared" si="52"/>
        <v>-5.5300000000000002E-2</v>
      </c>
      <c r="AL259" s="195" t="str">
        <f t="shared" si="52"/>
        <v>02-A子 楽天証券</v>
      </c>
      <c r="AM259" s="195"/>
      <c r="AN259" s="195"/>
      <c r="AO259" s="195"/>
      <c r="AP259" s="200"/>
      <c r="AQ259" s="195"/>
      <c r="AR259" s="200"/>
      <c r="AS259" s="195"/>
      <c r="AT259" s="167"/>
      <c r="AU259" s="167"/>
      <c r="AV259" s="136" t="str">
        <f>VLOOKUP($AC259,デモテーブル[#All],3,FALSE)</f>
        <v>1株式・投信等</v>
      </c>
      <c r="AW259" s="136" t="str">
        <f>VLOOKUP($AC259,デモテーブル[#All],4,FALSE)</f>
        <v>1投信</v>
      </c>
      <c r="AX259" s="136" t="str">
        <f>VLOOKUP($AC259,デモテーブル[#All],5,FALSE)</f>
        <v>指数</v>
      </c>
      <c r="AY259" s="136" t="str">
        <f>VLOOKUP($AC259,デモテーブル[#All],6,FALSE)</f>
        <v>SP500指数</v>
      </c>
      <c r="AZ259" s="136" t="str">
        <f>VLOOKUP($AC259,デモテーブル[#All],7,FALSE)</f>
        <v>01 日本円</v>
      </c>
      <c r="BA259" s="136" t="str">
        <f>VLOOKUP($AC259,デモテーブル[#All],12,FALSE)</f>
        <v>リスク・有</v>
      </c>
      <c r="BB259" s="136" t="str">
        <f>VLOOKUP($AC259,デモテーブル[#All],13,FALSE)</f>
        <v>リスク・有</v>
      </c>
      <c r="BC259" s="207">
        <f>VLOOKUP($AC259,デモテーブル[#All],14,FALSE)</f>
        <v>1</v>
      </c>
      <c r="BD259" s="207">
        <f>VLOOKUP($AC259,デモテーブル[#All],15,FALSE)</f>
        <v>1</v>
      </c>
      <c r="BE259" s="136">
        <f t="shared" si="42"/>
        <v>130183</v>
      </c>
      <c r="BF259" s="136">
        <f t="shared" si="43"/>
        <v>130183</v>
      </c>
    </row>
    <row r="260" spans="2:58">
      <c r="B260" s="17">
        <v>44713</v>
      </c>
      <c r="C260" s="69">
        <v>259</v>
      </c>
      <c r="D260" s="154" t="str">
        <f t="shared" si="53"/>
        <v>02-A子</v>
      </c>
      <c r="E260" s="193" t="str">
        <f t="shared" si="54"/>
        <v>楽天証券</v>
      </c>
      <c r="F260" s="195"/>
      <c r="G260" s="1" t="s">
        <v>112</v>
      </c>
      <c r="H260" s="194">
        <v>100093</v>
      </c>
      <c r="I260" s="194">
        <v>14519</v>
      </c>
      <c r="J260" s="194">
        <v>17987</v>
      </c>
      <c r="K260" s="194" t="s">
        <v>992</v>
      </c>
      <c r="L260" s="194" t="s">
        <v>566</v>
      </c>
      <c r="M260" s="194" t="s">
        <v>993</v>
      </c>
      <c r="N260" s="10">
        <v>0.23880000000000001</v>
      </c>
      <c r="O260" s="194" t="s">
        <v>552</v>
      </c>
      <c r="P260" s="194"/>
      <c r="Q260" s="195"/>
      <c r="R260" s="195"/>
      <c r="S260" s="195"/>
      <c r="T260" s="195"/>
      <c r="U260" s="195"/>
      <c r="V260" s="195"/>
      <c r="W260" s="195"/>
      <c r="X260" s="195"/>
      <c r="Y260" s="195"/>
      <c r="Z260" s="195"/>
      <c r="AA260" s="201" t="s">
        <v>962</v>
      </c>
      <c r="AB260" s="195"/>
      <c r="AC260" s="196" t="str">
        <f t="shared" si="49"/>
        <v>iFreeNEXT NASDAQ100インデックス</v>
      </c>
      <c r="AD260" s="195" t="str">
        <f>VLOOKUP($AC260,デモテーブル[#All],2,FALSE)</f>
        <v>iFreeNEXT NASDAQ100インデックス</v>
      </c>
      <c r="AE260" s="197">
        <f t="shared" si="50"/>
        <v>100093</v>
      </c>
      <c r="AF260" s="195">
        <f t="shared" si="50"/>
        <v>14519</v>
      </c>
      <c r="AG260" s="195">
        <f t="shared" si="50"/>
        <v>17987</v>
      </c>
      <c r="AH260" s="198">
        <f t="shared" si="55"/>
        <v>180037</v>
      </c>
      <c r="AI260" s="198">
        <f t="shared" si="51"/>
        <v>0</v>
      </c>
      <c r="AJ260" s="198">
        <f t="shared" si="51"/>
        <v>34709</v>
      </c>
      <c r="AK260" s="199">
        <f t="shared" si="52"/>
        <v>0.23880000000000001</v>
      </c>
      <c r="AL260" s="195" t="str">
        <f t="shared" si="52"/>
        <v>02-A子 楽天証券</v>
      </c>
      <c r="AM260" s="195"/>
      <c r="AN260" s="195"/>
      <c r="AO260" s="195"/>
      <c r="AP260" s="200"/>
      <c r="AQ260" s="195"/>
      <c r="AR260" s="200"/>
      <c r="AS260" s="195"/>
      <c r="AT260" s="167"/>
      <c r="AU260" s="167"/>
      <c r="AV260" s="136" t="str">
        <f>VLOOKUP($AC260,デモテーブル[#All],3,FALSE)</f>
        <v>1株式・投信等</v>
      </c>
      <c r="AW260" s="136" t="str">
        <f>VLOOKUP($AC260,デモテーブル[#All],4,FALSE)</f>
        <v>1投信</v>
      </c>
      <c r="AX260" s="136" t="str">
        <f>VLOOKUP($AC260,デモテーブル[#All],5,FALSE)</f>
        <v>指数</v>
      </c>
      <c r="AY260" s="136" t="str">
        <f>VLOOKUP($AC260,デモテーブル[#All],6,FALSE)</f>
        <v>ナスダック指数</v>
      </c>
      <c r="AZ260" s="136" t="str">
        <f>VLOOKUP($AC260,デモテーブル[#All],7,FALSE)</f>
        <v>01 日本円</v>
      </c>
      <c r="BA260" s="136" t="str">
        <f>VLOOKUP($AC260,デモテーブル[#All],12,FALSE)</f>
        <v>リスク・有</v>
      </c>
      <c r="BB260" s="136" t="str">
        <f>VLOOKUP($AC260,デモテーブル[#All],13,FALSE)</f>
        <v>リスク・有</v>
      </c>
      <c r="BC260" s="207">
        <f>VLOOKUP($AC260,デモテーブル[#All],14,FALSE)</f>
        <v>1</v>
      </c>
      <c r="BD260" s="207">
        <f>VLOOKUP($AC260,デモテーブル[#All],15,FALSE)</f>
        <v>1</v>
      </c>
      <c r="BE260" s="136">
        <f t="shared" si="42"/>
        <v>180037</v>
      </c>
      <c r="BF260" s="136">
        <f t="shared" si="43"/>
        <v>180037</v>
      </c>
    </row>
    <row r="261" spans="2:58">
      <c r="B261" s="17">
        <v>44713</v>
      </c>
      <c r="C261" s="69">
        <v>260</v>
      </c>
      <c r="D261" s="154" t="str">
        <f t="shared" si="53"/>
        <v>02-A子</v>
      </c>
      <c r="E261" s="193" t="str">
        <f t="shared" si="54"/>
        <v>楽天証券</v>
      </c>
      <c r="F261" s="195"/>
      <c r="G261" s="1" t="s">
        <v>112</v>
      </c>
      <c r="H261" s="194">
        <v>1991</v>
      </c>
      <c r="I261" s="194">
        <v>20090</v>
      </c>
      <c r="J261" s="194">
        <v>17987</v>
      </c>
      <c r="K261" s="194" t="s">
        <v>994</v>
      </c>
      <c r="L261" s="194" t="s">
        <v>566</v>
      </c>
      <c r="M261" s="194" t="s">
        <v>995</v>
      </c>
      <c r="N261" s="10">
        <v>-0.1048</v>
      </c>
      <c r="O261" s="194" t="s">
        <v>552</v>
      </c>
      <c r="P261" s="194"/>
      <c r="Q261" s="195"/>
      <c r="R261" s="195"/>
      <c r="S261" s="195"/>
      <c r="T261" s="195"/>
      <c r="U261" s="195"/>
      <c r="V261" s="195"/>
      <c r="W261" s="195"/>
      <c r="X261" s="195"/>
      <c r="Y261" s="195"/>
      <c r="Z261" s="195"/>
      <c r="AA261" s="201" t="s">
        <v>962</v>
      </c>
      <c r="AB261" s="195"/>
      <c r="AC261" s="196" t="str">
        <f t="shared" si="49"/>
        <v>iFreeNEXT NASDAQ100インデックス</v>
      </c>
      <c r="AD261" s="195" t="str">
        <f>VLOOKUP($AC261,デモテーブル[#All],2,FALSE)</f>
        <v>iFreeNEXT NASDAQ100インデックス</v>
      </c>
      <c r="AE261" s="197">
        <f t="shared" si="50"/>
        <v>1991</v>
      </c>
      <c r="AF261" s="195">
        <f t="shared" si="50"/>
        <v>20090</v>
      </c>
      <c r="AG261" s="195">
        <f t="shared" si="50"/>
        <v>17987</v>
      </c>
      <c r="AH261" s="198">
        <f t="shared" si="55"/>
        <v>3581</v>
      </c>
      <c r="AI261" s="198">
        <f t="shared" si="51"/>
        <v>0</v>
      </c>
      <c r="AJ261" s="198">
        <f t="shared" si="51"/>
        <v>-419</v>
      </c>
      <c r="AK261" s="199">
        <f t="shared" si="52"/>
        <v>-0.1048</v>
      </c>
      <c r="AL261" s="195" t="str">
        <f t="shared" si="52"/>
        <v>02-A子 楽天証券</v>
      </c>
      <c r="AM261" s="195"/>
      <c r="AN261" s="195"/>
      <c r="AO261" s="195"/>
      <c r="AP261" s="200"/>
      <c r="AQ261" s="195"/>
      <c r="AR261" s="200"/>
      <c r="AS261" s="195"/>
      <c r="AT261" s="167"/>
      <c r="AU261" s="167"/>
      <c r="AV261" s="136" t="str">
        <f>VLOOKUP($AC261,デモテーブル[#All],3,FALSE)</f>
        <v>1株式・投信等</v>
      </c>
      <c r="AW261" s="136" t="str">
        <f>VLOOKUP($AC261,デモテーブル[#All],4,FALSE)</f>
        <v>1投信</v>
      </c>
      <c r="AX261" s="136" t="str">
        <f>VLOOKUP($AC261,デモテーブル[#All],5,FALSE)</f>
        <v>指数</v>
      </c>
      <c r="AY261" s="136" t="str">
        <f>VLOOKUP($AC261,デモテーブル[#All],6,FALSE)</f>
        <v>ナスダック指数</v>
      </c>
      <c r="AZ261" s="136" t="str">
        <f>VLOOKUP($AC261,デモテーブル[#All],7,FALSE)</f>
        <v>01 日本円</v>
      </c>
      <c r="BA261" s="136" t="str">
        <f>VLOOKUP($AC261,デモテーブル[#All],12,FALSE)</f>
        <v>リスク・有</v>
      </c>
      <c r="BB261" s="136" t="str">
        <f>VLOOKUP($AC261,デモテーブル[#All],13,FALSE)</f>
        <v>リスク・有</v>
      </c>
      <c r="BC261" s="207">
        <f>VLOOKUP($AC261,デモテーブル[#All],14,FALSE)</f>
        <v>1</v>
      </c>
      <c r="BD261" s="207">
        <f>VLOOKUP($AC261,デモテーブル[#All],15,FALSE)</f>
        <v>1</v>
      </c>
      <c r="BE261" s="136">
        <f t="shared" si="42"/>
        <v>3581</v>
      </c>
      <c r="BF261" s="136">
        <f t="shared" si="43"/>
        <v>3581</v>
      </c>
    </row>
    <row r="262" spans="2:58">
      <c r="B262" s="17">
        <v>44713</v>
      </c>
      <c r="C262" s="69">
        <v>261</v>
      </c>
      <c r="D262" s="154" t="str">
        <f t="shared" si="53"/>
        <v>01-MM</v>
      </c>
      <c r="E262" s="193" t="str">
        <f t="shared" si="54"/>
        <v>楽天証券</v>
      </c>
      <c r="F262" s="195"/>
      <c r="G262" s="1" t="s">
        <v>111</v>
      </c>
      <c r="H262" s="194">
        <v>473948</v>
      </c>
      <c r="I262" s="194">
        <v>16888</v>
      </c>
      <c r="J262" s="194">
        <v>17459</v>
      </c>
      <c r="K262" s="194" t="s">
        <v>996</v>
      </c>
      <c r="L262" s="194" t="s">
        <v>566</v>
      </c>
      <c r="M262" s="194" t="s">
        <v>997</v>
      </c>
      <c r="N262" s="10">
        <v>3.3799999999999997E-2</v>
      </c>
      <c r="O262" s="194" t="s">
        <v>998</v>
      </c>
      <c r="P262" s="194"/>
      <c r="Q262" s="195"/>
      <c r="R262" s="195"/>
      <c r="S262" s="195"/>
      <c r="T262" s="195"/>
      <c r="U262" s="195"/>
      <c r="V262" s="195"/>
      <c r="W262" s="195"/>
      <c r="X262" s="195"/>
      <c r="Y262" s="195"/>
      <c r="Z262" s="195"/>
      <c r="AA262" s="201" t="s">
        <v>962</v>
      </c>
      <c r="AB262" s="195"/>
      <c r="AC262" s="196" t="str">
        <f t="shared" si="49"/>
        <v>eMAXIS Slim 米国株式(S&amp;P500)</v>
      </c>
      <c r="AD262" s="195" t="str">
        <f>VLOOKUP($AC262,デモテーブル[#All],2,FALSE)</f>
        <v>eMAXIS Slim 米国株式(S&amp;P500)</v>
      </c>
      <c r="AE262" s="197">
        <f t="shared" si="50"/>
        <v>473948</v>
      </c>
      <c r="AF262" s="195">
        <f t="shared" si="50"/>
        <v>16888</v>
      </c>
      <c r="AG262" s="195">
        <f t="shared" si="50"/>
        <v>17459</v>
      </c>
      <c r="AH262" s="198">
        <f t="shared" si="55"/>
        <v>827466</v>
      </c>
      <c r="AI262" s="198">
        <f t="shared" si="51"/>
        <v>0</v>
      </c>
      <c r="AJ262" s="198">
        <f t="shared" si="51"/>
        <v>27076</v>
      </c>
      <c r="AK262" s="199">
        <f t="shared" si="52"/>
        <v>3.3799999999999997E-2</v>
      </c>
      <c r="AL262" s="195" t="str">
        <f t="shared" si="52"/>
        <v>01-MM 楽天証券</v>
      </c>
      <c r="AM262" s="195"/>
      <c r="AN262" s="195"/>
      <c r="AO262" s="195"/>
      <c r="AP262" s="200"/>
      <c r="AQ262" s="195"/>
      <c r="AR262" s="200"/>
      <c r="AS262" s="195"/>
      <c r="AT262" s="167"/>
      <c r="AU262" s="167"/>
      <c r="AV262" s="136" t="str">
        <f>VLOOKUP($AC262,デモテーブル[#All],3,FALSE)</f>
        <v>1株式・投信等</v>
      </c>
      <c r="AW262" s="136" t="str">
        <f>VLOOKUP($AC262,デモテーブル[#All],4,FALSE)</f>
        <v>1投信</v>
      </c>
      <c r="AX262" s="136" t="str">
        <f>VLOOKUP($AC262,デモテーブル[#All],5,FALSE)</f>
        <v>指数</v>
      </c>
      <c r="AY262" s="136" t="str">
        <f>VLOOKUP($AC262,デモテーブル[#All],6,FALSE)</f>
        <v>SP500指数</v>
      </c>
      <c r="AZ262" s="136" t="str">
        <f>VLOOKUP($AC262,デモテーブル[#All],7,FALSE)</f>
        <v>01 日本円</v>
      </c>
      <c r="BA262" s="136" t="str">
        <f>VLOOKUP($AC262,デモテーブル[#All],12,FALSE)</f>
        <v>リスク・有</v>
      </c>
      <c r="BB262" s="136" t="str">
        <f>VLOOKUP($AC262,デモテーブル[#All],13,FALSE)</f>
        <v>リスク・有</v>
      </c>
      <c r="BC262" s="207">
        <f>VLOOKUP($AC262,デモテーブル[#All],14,FALSE)</f>
        <v>1</v>
      </c>
      <c r="BD262" s="207">
        <f>VLOOKUP($AC262,デモテーブル[#All],15,FALSE)</f>
        <v>1</v>
      </c>
      <c r="BE262" s="136">
        <f t="shared" ref="BE262:BE284" si="56">AH262*BC262</f>
        <v>827466</v>
      </c>
      <c r="BF262" s="136">
        <f t="shared" ref="BF262:BF284" si="57">AH262*BD262</f>
        <v>827466</v>
      </c>
    </row>
    <row r="263" spans="2:58">
      <c r="B263" s="17">
        <v>44713</v>
      </c>
      <c r="C263" s="69">
        <v>262</v>
      </c>
      <c r="D263" s="154" t="str">
        <f t="shared" si="53"/>
        <v>01-MM</v>
      </c>
      <c r="E263" s="193" t="str">
        <f t="shared" si="54"/>
        <v>楽天証券</v>
      </c>
      <c r="F263" s="195"/>
      <c r="G263" s="1" t="s">
        <v>146</v>
      </c>
      <c r="H263" s="194">
        <v>243736</v>
      </c>
      <c r="I263" s="194">
        <v>15878</v>
      </c>
      <c r="J263" s="194">
        <v>15584</v>
      </c>
      <c r="K263" s="194" t="s">
        <v>999</v>
      </c>
      <c r="L263" s="194" t="s">
        <v>566</v>
      </c>
      <c r="M263" s="194" t="s">
        <v>1000</v>
      </c>
      <c r="N263" s="10">
        <v>-1.8499999999999999E-2</v>
      </c>
      <c r="O263" s="194" t="s">
        <v>998</v>
      </c>
      <c r="P263" s="194"/>
      <c r="Q263" s="195"/>
      <c r="R263" s="195"/>
      <c r="S263" s="195"/>
      <c r="T263" s="195"/>
      <c r="U263" s="195"/>
      <c r="V263" s="195"/>
      <c r="W263" s="195"/>
      <c r="X263" s="195"/>
      <c r="Y263" s="195"/>
      <c r="Z263" s="195"/>
      <c r="AA263" s="201" t="s">
        <v>962</v>
      </c>
      <c r="AB263" s="195"/>
      <c r="AC263" s="196" t="str">
        <f t="shared" si="49"/>
        <v>eMAXIS Slim 全世界株式(オール・カントリー)</v>
      </c>
      <c r="AD263" s="195" t="str">
        <f>VLOOKUP($AC263,デモテーブル[#All],2,FALSE)</f>
        <v>三菱ＵＦＪ国際－ｅＭＡＸＩＳ　Ｓｌｉｍ　全世界株式（オール・カントリー）</v>
      </c>
      <c r="AE263" s="197">
        <f t="shared" si="50"/>
        <v>243736</v>
      </c>
      <c r="AF263" s="195">
        <f t="shared" si="50"/>
        <v>15878</v>
      </c>
      <c r="AG263" s="195">
        <f t="shared" si="50"/>
        <v>15584</v>
      </c>
      <c r="AH263" s="198">
        <f t="shared" si="55"/>
        <v>379838</v>
      </c>
      <c r="AI263" s="198">
        <f t="shared" si="51"/>
        <v>0</v>
      </c>
      <c r="AJ263" s="198">
        <f t="shared" si="51"/>
        <v>-7162</v>
      </c>
      <c r="AK263" s="199">
        <f t="shared" si="52"/>
        <v>-1.8499999999999999E-2</v>
      </c>
      <c r="AL263" s="195" t="str">
        <f t="shared" si="52"/>
        <v>01-MM 楽天証券</v>
      </c>
      <c r="AM263" s="195"/>
      <c r="AN263" s="195"/>
      <c r="AO263" s="195"/>
      <c r="AP263" s="200"/>
      <c r="AQ263" s="195"/>
      <c r="AR263" s="200"/>
      <c r="AS263" s="195"/>
      <c r="AT263" s="167"/>
      <c r="AU263" s="167"/>
      <c r="AV263" s="136" t="str">
        <f>VLOOKUP($AC263,デモテーブル[#All],3,FALSE)</f>
        <v>1株式・投信等</v>
      </c>
      <c r="AW263" s="136" t="str">
        <f>VLOOKUP($AC263,デモテーブル[#All],4,FALSE)</f>
        <v>1投信</v>
      </c>
      <c r="AX263" s="136" t="str">
        <f>VLOOKUP($AC263,デモテーブル[#All],5,FALSE)</f>
        <v>指数</v>
      </c>
      <c r="AY263" s="136" t="str">
        <f>VLOOKUP($AC263,デモテーブル[#All],6,FALSE)</f>
        <v>全世界指数</v>
      </c>
      <c r="AZ263" s="136" t="str">
        <f>VLOOKUP($AC263,デモテーブル[#All],7,FALSE)</f>
        <v>01 日本円</v>
      </c>
      <c r="BA263" s="136" t="str">
        <f>VLOOKUP($AC263,デモテーブル[#All],12,FALSE)</f>
        <v>リスク・有</v>
      </c>
      <c r="BB263" s="136" t="str">
        <f>VLOOKUP($AC263,デモテーブル[#All],13,FALSE)</f>
        <v>リスク・有</v>
      </c>
      <c r="BC263" s="207">
        <f>VLOOKUP($AC263,デモテーブル[#All],14,FALSE)</f>
        <v>1</v>
      </c>
      <c r="BD263" s="207">
        <f>VLOOKUP($AC263,デモテーブル[#All],15,FALSE)</f>
        <v>1</v>
      </c>
      <c r="BE263" s="136">
        <f t="shared" si="56"/>
        <v>379838</v>
      </c>
      <c r="BF263" s="136">
        <f t="shared" si="57"/>
        <v>379838</v>
      </c>
    </row>
    <row r="264" spans="2:58">
      <c r="B264" s="17">
        <v>44713</v>
      </c>
      <c r="C264" s="69">
        <v>263</v>
      </c>
      <c r="D264" s="154" t="str">
        <f t="shared" si="53"/>
        <v>01-MM</v>
      </c>
      <c r="E264" s="193" t="str">
        <f t="shared" si="54"/>
        <v>楽天証券</v>
      </c>
      <c r="F264" s="195"/>
      <c r="G264" s="136" t="s">
        <v>468</v>
      </c>
      <c r="H264" s="194">
        <v>2437360</v>
      </c>
      <c r="I264" s="194">
        <v>15878</v>
      </c>
      <c r="J264" s="194">
        <v>15584</v>
      </c>
      <c r="K264" s="194" t="s">
        <v>1001</v>
      </c>
      <c r="L264" s="194" t="s">
        <v>566</v>
      </c>
      <c r="M264" s="194" t="s">
        <v>1000</v>
      </c>
      <c r="N264" s="10">
        <v>-1.8499999999999999E-2</v>
      </c>
      <c r="O264" s="194" t="s">
        <v>998</v>
      </c>
      <c r="P264" s="194"/>
      <c r="Q264" s="195"/>
      <c r="R264" s="195"/>
      <c r="S264" s="195"/>
      <c r="T264" s="195"/>
      <c r="U264" s="195"/>
      <c r="V264" s="195"/>
      <c r="W264" s="195"/>
      <c r="X264" s="195"/>
      <c r="Y264" s="195"/>
      <c r="Z264" s="195"/>
      <c r="AA264" s="201" t="s">
        <v>962</v>
      </c>
      <c r="AB264" s="195"/>
      <c r="AC264" s="196" t="str">
        <f t="shared" si="49"/>
        <v>投資信託（4資産均等・国内株式債券、先進国株式債券）</v>
      </c>
      <c r="AD264" s="195" t="str">
        <f>VLOOKUP($AC264,デモテーブル[#All],2,FALSE)</f>
        <v>投資信託（4資産均等・国内株式債券、先進国株式債券）</v>
      </c>
      <c r="AE264" s="197">
        <f t="shared" si="50"/>
        <v>2437360</v>
      </c>
      <c r="AF264" s="195">
        <f t="shared" si="50"/>
        <v>15878</v>
      </c>
      <c r="AG264" s="195">
        <f t="shared" si="50"/>
        <v>15584</v>
      </c>
      <c r="AH264" s="198">
        <f t="shared" si="55"/>
        <v>3798380</v>
      </c>
      <c r="AI264" s="198">
        <f t="shared" si="51"/>
        <v>0</v>
      </c>
      <c r="AJ264" s="198">
        <f t="shared" si="51"/>
        <v>-7162</v>
      </c>
      <c r="AK264" s="199">
        <f t="shared" si="52"/>
        <v>-1.8499999999999999E-2</v>
      </c>
      <c r="AL264" s="195" t="str">
        <f t="shared" si="52"/>
        <v>01-MM 楽天証券</v>
      </c>
      <c r="AM264" s="195"/>
      <c r="AN264" s="195"/>
      <c r="AO264" s="195"/>
      <c r="AP264" s="200"/>
      <c r="AQ264" s="195"/>
      <c r="AR264" s="200"/>
      <c r="AS264" s="195"/>
      <c r="AT264" s="167"/>
      <c r="AU264" s="167"/>
      <c r="AV264" s="136" t="str">
        <f>VLOOKUP($AC264,デモテーブル[#All],3,FALSE)</f>
        <v>4投信・その他</v>
      </c>
      <c r="AW264" s="136" t="str">
        <f>VLOOKUP($AC264,デモテーブル[#All],4,FALSE)</f>
        <v>1投信</v>
      </c>
      <c r="AX264" s="136" t="str">
        <f>VLOOKUP($AC264,デモテーブル[#All],5,FALSE)</f>
        <v>その他</v>
      </c>
      <c r="AY264" s="136" t="str">
        <f>VLOOKUP($AC264,デモテーブル[#All],6,FALSE)</f>
        <v>その他</v>
      </c>
      <c r="AZ264" s="136" t="str">
        <f>VLOOKUP($AC264,デモテーブル[#All],7,FALSE)</f>
        <v>01 日本円</v>
      </c>
      <c r="BA264" s="136" t="str">
        <f>VLOOKUP($AC264,デモテーブル[#All],12,FALSE)</f>
        <v>リスク・有</v>
      </c>
      <c r="BB264" s="136" t="str">
        <f>VLOOKUP($AC264,デモテーブル[#All],13,FALSE)</f>
        <v>リスク・有</v>
      </c>
      <c r="BC264" s="207">
        <f>VLOOKUP($AC264,デモテーブル[#All],14,FALSE)</f>
        <v>0.5</v>
      </c>
      <c r="BD264" s="207">
        <f>VLOOKUP($AC264,デモテーブル[#All],15,FALSE)</f>
        <v>0.5</v>
      </c>
      <c r="BE264" s="136">
        <f t="shared" si="56"/>
        <v>1899190</v>
      </c>
      <c r="BF264" s="136">
        <f t="shared" si="57"/>
        <v>1899190</v>
      </c>
    </row>
    <row r="265" spans="2:58">
      <c r="B265" s="17">
        <v>44713</v>
      </c>
      <c r="C265" s="69">
        <v>264</v>
      </c>
      <c r="D265" s="154" t="str">
        <f t="shared" si="53"/>
        <v/>
      </c>
      <c r="E265" s="193" t="str">
        <f t="shared" si="54"/>
        <v/>
      </c>
      <c r="F265" s="195"/>
      <c r="G265" s="1"/>
      <c r="H265" s="194"/>
      <c r="I265" s="194"/>
      <c r="J265" s="194"/>
      <c r="K265" s="194"/>
      <c r="L265" s="194"/>
      <c r="M265" s="194"/>
      <c r="N265" s="10"/>
      <c r="O265" s="194"/>
      <c r="P265" s="194"/>
      <c r="Q265" s="195"/>
      <c r="R265" s="195"/>
      <c r="S265" s="195"/>
      <c r="T265" s="195"/>
      <c r="U265" s="195"/>
      <c r="V265" s="195"/>
      <c r="W265" s="195"/>
      <c r="X265" s="195"/>
      <c r="Y265" s="195"/>
      <c r="Z265" s="195"/>
      <c r="AA265" s="201" t="s">
        <v>962</v>
      </c>
      <c r="AB265" s="195"/>
      <c r="AC265" s="196">
        <f t="shared" si="49"/>
        <v>0</v>
      </c>
      <c r="AD265" s="195" t="e">
        <f>VLOOKUP($AC265,デモテーブル[#All],2,FALSE)</f>
        <v>#N/A</v>
      </c>
      <c r="AE265" s="197">
        <f t="shared" si="50"/>
        <v>0</v>
      </c>
      <c r="AF265" s="195">
        <f t="shared" si="50"/>
        <v>0</v>
      </c>
      <c r="AG265" s="195">
        <f t="shared" si="50"/>
        <v>0</v>
      </c>
      <c r="AH265" s="198" t="str">
        <f t="shared" si="55"/>
        <v/>
      </c>
      <c r="AI265" s="198" t="str">
        <f t="shared" si="51"/>
        <v/>
      </c>
      <c r="AJ265" s="198" t="str">
        <f t="shared" si="51"/>
        <v/>
      </c>
      <c r="AK265" s="199">
        <f t="shared" si="52"/>
        <v>0</v>
      </c>
      <c r="AL265" s="195">
        <f t="shared" si="52"/>
        <v>0</v>
      </c>
      <c r="AM265" s="195"/>
      <c r="AN265" s="195"/>
      <c r="AO265" s="195"/>
      <c r="AP265" s="200"/>
      <c r="AQ265" s="195"/>
      <c r="AR265" s="200"/>
      <c r="AS265" s="195"/>
      <c r="AT265" s="167"/>
      <c r="AU265" s="167"/>
      <c r="AV265" s="136" t="e">
        <f>VLOOKUP($AC265,デモテーブル[#All],3,FALSE)</f>
        <v>#N/A</v>
      </c>
      <c r="AW265" s="136" t="e">
        <f>VLOOKUP($AC265,デモテーブル[#All],4,FALSE)</f>
        <v>#N/A</v>
      </c>
      <c r="AX265" s="136" t="e">
        <f>VLOOKUP($AC265,デモテーブル[#All],5,FALSE)</f>
        <v>#N/A</v>
      </c>
      <c r="AY265" s="136" t="e">
        <f>VLOOKUP($AC265,デモテーブル[#All],6,FALSE)</f>
        <v>#N/A</v>
      </c>
      <c r="AZ265" s="136" t="e">
        <f>VLOOKUP($AC265,デモテーブル[#All],7,FALSE)</f>
        <v>#N/A</v>
      </c>
      <c r="BA265" s="136" t="e">
        <f>VLOOKUP($AC265,デモテーブル[#All],12,FALSE)</f>
        <v>#N/A</v>
      </c>
      <c r="BB265" s="136" t="e">
        <f>VLOOKUP($AC265,デモテーブル[#All],13,FALSE)</f>
        <v>#N/A</v>
      </c>
      <c r="BC265" s="207" t="e">
        <f>VLOOKUP($AC265,デモテーブル[#All],14,FALSE)</f>
        <v>#N/A</v>
      </c>
      <c r="BD265" s="207" t="e">
        <f>VLOOKUP($AC265,デモテーブル[#All],15,FALSE)</f>
        <v>#N/A</v>
      </c>
      <c r="BE265" s="136" t="e">
        <f t="shared" si="56"/>
        <v>#VALUE!</v>
      </c>
      <c r="BF265" s="136" t="e">
        <f t="shared" si="57"/>
        <v>#VALUE!</v>
      </c>
    </row>
    <row r="266" spans="2:58">
      <c r="B266" s="17">
        <v>44713</v>
      </c>
      <c r="C266" s="69">
        <v>265</v>
      </c>
      <c r="D266" s="154" t="str">
        <f t="shared" si="53"/>
        <v/>
      </c>
      <c r="E266" s="193" t="str">
        <f t="shared" si="54"/>
        <v/>
      </c>
      <c r="F266" s="195"/>
      <c r="G266" s="1"/>
      <c r="H266" s="194"/>
      <c r="I266" s="194"/>
      <c r="J266" s="194"/>
      <c r="K266" s="194"/>
      <c r="L266" s="194"/>
      <c r="M266" s="194"/>
      <c r="N266" s="10"/>
      <c r="O266" s="194"/>
      <c r="P266" s="194"/>
      <c r="Q266" s="195"/>
      <c r="R266" s="195"/>
      <c r="S266" s="195"/>
      <c r="T266" s="195"/>
      <c r="U266" s="195"/>
      <c r="V266" s="195"/>
      <c r="W266" s="195"/>
      <c r="X266" s="195"/>
      <c r="Y266" s="195"/>
      <c r="Z266" s="195"/>
      <c r="AA266" s="201" t="s">
        <v>962</v>
      </c>
      <c r="AB266" s="195"/>
      <c r="AC266" s="196">
        <f t="shared" si="49"/>
        <v>0</v>
      </c>
      <c r="AD266" s="195" t="e">
        <f>VLOOKUP($AC266,デモテーブル[#All],2,FALSE)</f>
        <v>#N/A</v>
      </c>
      <c r="AE266" s="197">
        <f t="shared" si="50"/>
        <v>0</v>
      </c>
      <c r="AF266" s="195">
        <f t="shared" si="50"/>
        <v>0</v>
      </c>
      <c r="AG266" s="195">
        <f t="shared" si="50"/>
        <v>0</v>
      </c>
      <c r="AH266" s="198" t="str">
        <f t="shared" si="55"/>
        <v/>
      </c>
      <c r="AI266" s="198" t="str">
        <f t="shared" si="51"/>
        <v/>
      </c>
      <c r="AJ266" s="198" t="str">
        <f t="shared" si="51"/>
        <v/>
      </c>
      <c r="AK266" s="199">
        <f t="shared" si="52"/>
        <v>0</v>
      </c>
      <c r="AL266" s="195">
        <f t="shared" si="52"/>
        <v>0</v>
      </c>
      <c r="AM266" s="195"/>
      <c r="AN266" s="195"/>
      <c r="AO266" s="195"/>
      <c r="AP266" s="200"/>
      <c r="AQ266" s="195"/>
      <c r="AR266" s="200"/>
      <c r="AS266" s="195"/>
      <c r="AT266" s="167"/>
      <c r="AU266" s="167"/>
      <c r="AV266" s="136" t="e">
        <f>VLOOKUP($AC266,デモテーブル[#All],3,FALSE)</f>
        <v>#N/A</v>
      </c>
      <c r="AW266" s="136" t="e">
        <f>VLOOKUP($AC266,デモテーブル[#All],4,FALSE)</f>
        <v>#N/A</v>
      </c>
      <c r="AX266" s="136" t="e">
        <f>VLOOKUP($AC266,デモテーブル[#All],5,FALSE)</f>
        <v>#N/A</v>
      </c>
      <c r="AY266" s="136" t="e">
        <f>VLOOKUP($AC266,デモテーブル[#All],6,FALSE)</f>
        <v>#N/A</v>
      </c>
      <c r="AZ266" s="136" t="e">
        <f>VLOOKUP($AC266,デモテーブル[#All],7,FALSE)</f>
        <v>#N/A</v>
      </c>
      <c r="BA266" s="136" t="e">
        <f>VLOOKUP($AC266,デモテーブル[#All],12,FALSE)</f>
        <v>#N/A</v>
      </c>
      <c r="BB266" s="136" t="e">
        <f>VLOOKUP($AC266,デモテーブル[#All],13,FALSE)</f>
        <v>#N/A</v>
      </c>
      <c r="BC266" s="207" t="e">
        <f>VLOOKUP($AC266,デモテーブル[#All],14,FALSE)</f>
        <v>#N/A</v>
      </c>
      <c r="BD266" s="207" t="e">
        <f>VLOOKUP($AC266,デモテーブル[#All],15,FALSE)</f>
        <v>#N/A</v>
      </c>
      <c r="BE266" s="136" t="e">
        <f t="shared" si="56"/>
        <v>#VALUE!</v>
      </c>
      <c r="BF266" s="136" t="e">
        <f t="shared" si="57"/>
        <v>#VALUE!</v>
      </c>
    </row>
    <row r="267" spans="2:58">
      <c r="B267" s="17">
        <v>44713</v>
      </c>
      <c r="C267" s="69">
        <v>266</v>
      </c>
      <c r="D267" s="154" t="str">
        <f t="shared" si="53"/>
        <v/>
      </c>
      <c r="E267" s="193" t="str">
        <f t="shared" si="54"/>
        <v/>
      </c>
      <c r="F267" s="195"/>
      <c r="G267" s="1"/>
      <c r="H267" s="194"/>
      <c r="I267" s="194"/>
      <c r="J267" s="194"/>
      <c r="K267" s="194"/>
      <c r="L267" s="194"/>
      <c r="M267" s="194"/>
      <c r="N267" s="10"/>
      <c r="O267" s="194"/>
      <c r="P267" s="194"/>
      <c r="Q267" s="195"/>
      <c r="R267" s="195"/>
      <c r="S267" s="195"/>
      <c r="T267" s="195"/>
      <c r="U267" s="195"/>
      <c r="V267" s="195"/>
      <c r="W267" s="195"/>
      <c r="X267" s="195"/>
      <c r="Y267" s="195"/>
      <c r="Z267" s="195"/>
      <c r="AA267" s="201" t="s">
        <v>962</v>
      </c>
      <c r="AB267" s="195"/>
      <c r="AC267" s="196">
        <f t="shared" si="49"/>
        <v>0</v>
      </c>
      <c r="AD267" s="195" t="e">
        <f>VLOOKUP($AC267,デモテーブル[#All],2,FALSE)</f>
        <v>#N/A</v>
      </c>
      <c r="AE267" s="197">
        <f t="shared" si="50"/>
        <v>0</v>
      </c>
      <c r="AF267" s="195">
        <f t="shared" si="50"/>
        <v>0</v>
      </c>
      <c r="AG267" s="195">
        <f t="shared" si="50"/>
        <v>0</v>
      </c>
      <c r="AH267" s="198" t="str">
        <f t="shared" si="55"/>
        <v/>
      </c>
      <c r="AI267" s="198" t="str">
        <f t="shared" si="51"/>
        <v/>
      </c>
      <c r="AJ267" s="198" t="str">
        <f t="shared" si="51"/>
        <v/>
      </c>
      <c r="AK267" s="199">
        <f t="shared" si="52"/>
        <v>0</v>
      </c>
      <c r="AL267" s="195">
        <f t="shared" si="52"/>
        <v>0</v>
      </c>
      <c r="AM267" s="195"/>
      <c r="AN267" s="195"/>
      <c r="AO267" s="195"/>
      <c r="AP267" s="200"/>
      <c r="AQ267" s="195"/>
      <c r="AR267" s="200"/>
      <c r="AS267" s="195"/>
      <c r="AT267" s="167"/>
      <c r="AU267" s="167"/>
      <c r="AV267" s="136" t="e">
        <f>VLOOKUP($AC267,デモテーブル[#All],3,FALSE)</f>
        <v>#N/A</v>
      </c>
      <c r="AW267" s="136" t="e">
        <f>VLOOKUP($AC267,デモテーブル[#All],4,FALSE)</f>
        <v>#N/A</v>
      </c>
      <c r="AX267" s="136" t="e">
        <f>VLOOKUP($AC267,デモテーブル[#All],5,FALSE)</f>
        <v>#N/A</v>
      </c>
      <c r="AY267" s="136" t="e">
        <f>VLOOKUP($AC267,デモテーブル[#All],6,FALSE)</f>
        <v>#N/A</v>
      </c>
      <c r="AZ267" s="136" t="e">
        <f>VLOOKUP($AC267,デモテーブル[#All],7,FALSE)</f>
        <v>#N/A</v>
      </c>
      <c r="BA267" s="136" t="e">
        <f>VLOOKUP($AC267,デモテーブル[#All],12,FALSE)</f>
        <v>#N/A</v>
      </c>
      <c r="BB267" s="136" t="e">
        <f>VLOOKUP($AC267,デモテーブル[#All],13,FALSE)</f>
        <v>#N/A</v>
      </c>
      <c r="BC267" s="207" t="e">
        <f>VLOOKUP($AC267,デモテーブル[#All],14,FALSE)</f>
        <v>#N/A</v>
      </c>
      <c r="BD267" s="207" t="e">
        <f>VLOOKUP($AC267,デモテーブル[#All],15,FALSE)</f>
        <v>#N/A</v>
      </c>
      <c r="BE267" s="136" t="e">
        <f t="shared" si="56"/>
        <v>#VALUE!</v>
      </c>
      <c r="BF267" s="136" t="e">
        <f t="shared" si="57"/>
        <v>#VALUE!</v>
      </c>
    </row>
    <row r="268" spans="2:58">
      <c r="B268" s="17">
        <v>44713</v>
      </c>
      <c r="C268" s="69">
        <v>267</v>
      </c>
      <c r="D268" s="154" t="str">
        <f t="shared" si="53"/>
        <v/>
      </c>
      <c r="E268" s="193" t="str">
        <f t="shared" si="54"/>
        <v/>
      </c>
      <c r="F268" s="195"/>
      <c r="G268" s="1"/>
      <c r="H268" s="194"/>
      <c r="I268" s="194"/>
      <c r="J268" s="194"/>
      <c r="K268" s="194"/>
      <c r="L268" s="194"/>
      <c r="M268" s="194"/>
      <c r="N268" s="10"/>
      <c r="O268" s="194"/>
      <c r="P268" s="194"/>
      <c r="Q268" s="195"/>
      <c r="R268" s="195"/>
      <c r="S268" s="195"/>
      <c r="T268" s="195"/>
      <c r="U268" s="195"/>
      <c r="V268" s="195"/>
      <c r="W268" s="195"/>
      <c r="X268" s="195"/>
      <c r="Y268" s="195"/>
      <c r="Z268" s="195"/>
      <c r="AA268" s="201" t="s">
        <v>962</v>
      </c>
      <c r="AB268" s="195"/>
      <c r="AC268" s="196">
        <f t="shared" si="49"/>
        <v>0</v>
      </c>
      <c r="AD268" s="195" t="e">
        <f>VLOOKUP($AC268,デモテーブル[#All],2,FALSE)</f>
        <v>#N/A</v>
      </c>
      <c r="AE268" s="197">
        <f t="shared" si="50"/>
        <v>0</v>
      </c>
      <c r="AF268" s="195">
        <f t="shared" si="50"/>
        <v>0</v>
      </c>
      <c r="AG268" s="195">
        <f t="shared" si="50"/>
        <v>0</v>
      </c>
      <c r="AH268" s="198" t="str">
        <f t="shared" si="55"/>
        <v/>
      </c>
      <c r="AI268" s="198" t="str">
        <f t="shared" si="51"/>
        <v/>
      </c>
      <c r="AJ268" s="198" t="str">
        <f t="shared" si="51"/>
        <v/>
      </c>
      <c r="AK268" s="199">
        <f t="shared" si="52"/>
        <v>0</v>
      </c>
      <c r="AL268" s="195">
        <f t="shared" si="52"/>
        <v>0</v>
      </c>
      <c r="AM268" s="195"/>
      <c r="AN268" s="195"/>
      <c r="AO268" s="195"/>
      <c r="AP268" s="200"/>
      <c r="AQ268" s="195"/>
      <c r="AR268" s="200"/>
      <c r="AS268" s="195"/>
      <c r="AT268" s="167"/>
      <c r="AU268" s="167"/>
      <c r="AV268" s="136" t="e">
        <f>VLOOKUP($AC268,デモテーブル[#All],3,FALSE)</f>
        <v>#N/A</v>
      </c>
      <c r="AW268" s="136" t="e">
        <f>VLOOKUP($AC268,デモテーブル[#All],4,FALSE)</f>
        <v>#N/A</v>
      </c>
      <c r="AX268" s="136" t="e">
        <f>VLOOKUP($AC268,デモテーブル[#All],5,FALSE)</f>
        <v>#N/A</v>
      </c>
      <c r="AY268" s="136" t="e">
        <f>VLOOKUP($AC268,デモテーブル[#All],6,FALSE)</f>
        <v>#N/A</v>
      </c>
      <c r="AZ268" s="136" t="e">
        <f>VLOOKUP($AC268,デモテーブル[#All],7,FALSE)</f>
        <v>#N/A</v>
      </c>
      <c r="BA268" s="136" t="e">
        <f>VLOOKUP($AC268,デモテーブル[#All],12,FALSE)</f>
        <v>#N/A</v>
      </c>
      <c r="BB268" s="136" t="e">
        <f>VLOOKUP($AC268,デモテーブル[#All],13,FALSE)</f>
        <v>#N/A</v>
      </c>
      <c r="BC268" s="207" t="e">
        <f>VLOOKUP($AC268,デモテーブル[#All],14,FALSE)</f>
        <v>#N/A</v>
      </c>
      <c r="BD268" s="207" t="e">
        <f>VLOOKUP($AC268,デモテーブル[#All],15,FALSE)</f>
        <v>#N/A</v>
      </c>
      <c r="BE268" s="136" t="e">
        <f t="shared" si="56"/>
        <v>#VALUE!</v>
      </c>
      <c r="BF268" s="136" t="e">
        <f t="shared" si="57"/>
        <v>#VALUE!</v>
      </c>
    </row>
    <row r="269" spans="2:58">
      <c r="B269" s="17">
        <v>44713</v>
      </c>
      <c r="C269" s="69">
        <v>268</v>
      </c>
      <c r="D269" s="154" t="str">
        <f t="shared" si="53"/>
        <v/>
      </c>
      <c r="E269" s="193" t="str">
        <f t="shared" si="54"/>
        <v/>
      </c>
      <c r="F269" s="195"/>
      <c r="G269" s="1"/>
      <c r="H269" s="194"/>
      <c r="I269" s="194"/>
      <c r="J269" s="194"/>
      <c r="K269" s="194"/>
      <c r="L269" s="194"/>
      <c r="M269" s="194"/>
      <c r="N269" s="10"/>
      <c r="O269" s="194"/>
      <c r="P269" s="194"/>
      <c r="Q269" s="195"/>
      <c r="R269" s="195"/>
      <c r="S269" s="195"/>
      <c r="T269" s="195"/>
      <c r="U269" s="195"/>
      <c r="V269" s="195"/>
      <c r="W269" s="195"/>
      <c r="X269" s="195"/>
      <c r="Y269" s="195"/>
      <c r="Z269" s="195"/>
      <c r="AA269" s="201" t="s">
        <v>962</v>
      </c>
      <c r="AB269" s="195"/>
      <c r="AC269" s="196">
        <f t="shared" si="49"/>
        <v>0</v>
      </c>
      <c r="AD269" s="195" t="e">
        <f>VLOOKUP($AC269,デモテーブル[#All],2,FALSE)</f>
        <v>#N/A</v>
      </c>
      <c r="AE269" s="197">
        <f t="shared" si="50"/>
        <v>0</v>
      </c>
      <c r="AF269" s="195">
        <f t="shared" si="50"/>
        <v>0</v>
      </c>
      <c r="AG269" s="195">
        <f t="shared" si="50"/>
        <v>0</v>
      </c>
      <c r="AH269" s="198" t="str">
        <f t="shared" si="55"/>
        <v/>
      </c>
      <c r="AI269" s="198" t="str">
        <f t="shared" si="51"/>
        <v/>
      </c>
      <c r="AJ269" s="198" t="str">
        <f t="shared" si="51"/>
        <v/>
      </c>
      <c r="AK269" s="199">
        <f t="shared" si="52"/>
        <v>0</v>
      </c>
      <c r="AL269" s="195">
        <f t="shared" si="52"/>
        <v>0</v>
      </c>
      <c r="AM269" s="195"/>
      <c r="AN269" s="195"/>
      <c r="AO269" s="195"/>
      <c r="AP269" s="200"/>
      <c r="AQ269" s="195"/>
      <c r="AR269" s="200"/>
      <c r="AS269" s="195"/>
      <c r="AT269" s="167"/>
      <c r="AU269" s="167"/>
      <c r="AV269" s="136" t="e">
        <f>VLOOKUP($AC269,デモテーブル[#All],3,FALSE)</f>
        <v>#N/A</v>
      </c>
      <c r="AW269" s="136" t="e">
        <f>VLOOKUP($AC269,デモテーブル[#All],4,FALSE)</f>
        <v>#N/A</v>
      </c>
      <c r="AX269" s="136" t="e">
        <f>VLOOKUP($AC269,デモテーブル[#All],5,FALSE)</f>
        <v>#N/A</v>
      </c>
      <c r="AY269" s="136" t="e">
        <f>VLOOKUP($AC269,デモテーブル[#All],6,FALSE)</f>
        <v>#N/A</v>
      </c>
      <c r="AZ269" s="136" t="e">
        <f>VLOOKUP($AC269,デモテーブル[#All],7,FALSE)</f>
        <v>#N/A</v>
      </c>
      <c r="BA269" s="136" t="e">
        <f>VLOOKUP($AC269,デモテーブル[#All],12,FALSE)</f>
        <v>#N/A</v>
      </c>
      <c r="BB269" s="136" t="e">
        <f>VLOOKUP($AC269,デモテーブル[#All],13,FALSE)</f>
        <v>#N/A</v>
      </c>
      <c r="BC269" s="207" t="e">
        <f>VLOOKUP($AC269,デモテーブル[#All],14,FALSE)</f>
        <v>#N/A</v>
      </c>
      <c r="BD269" s="207" t="e">
        <f>VLOOKUP($AC269,デモテーブル[#All],15,FALSE)</f>
        <v>#N/A</v>
      </c>
      <c r="BE269" s="136" t="e">
        <f t="shared" si="56"/>
        <v>#VALUE!</v>
      </c>
      <c r="BF269" s="136" t="e">
        <f t="shared" si="57"/>
        <v>#VALUE!</v>
      </c>
    </row>
    <row r="270" spans="2:58">
      <c r="B270" s="17">
        <v>44713</v>
      </c>
      <c r="C270" s="69">
        <v>269</v>
      </c>
      <c r="D270" s="154" t="str">
        <f t="shared" si="53"/>
        <v/>
      </c>
      <c r="E270" s="193" t="str">
        <f t="shared" si="54"/>
        <v/>
      </c>
      <c r="F270" s="195"/>
      <c r="G270" s="1"/>
      <c r="H270" s="194"/>
      <c r="I270" s="194"/>
      <c r="J270" s="194"/>
      <c r="K270" s="194"/>
      <c r="L270" s="194"/>
      <c r="M270" s="194"/>
      <c r="N270" s="10"/>
      <c r="O270" s="194"/>
      <c r="P270" s="194"/>
      <c r="Q270" s="195"/>
      <c r="R270" s="195"/>
      <c r="S270" s="195"/>
      <c r="T270" s="195"/>
      <c r="U270" s="195"/>
      <c r="V270" s="195"/>
      <c r="W270" s="195"/>
      <c r="X270" s="195"/>
      <c r="Y270" s="195"/>
      <c r="Z270" s="195"/>
      <c r="AA270" s="201" t="s">
        <v>962</v>
      </c>
      <c r="AB270" s="195"/>
      <c r="AC270" s="196">
        <f t="shared" si="49"/>
        <v>0</v>
      </c>
      <c r="AD270" s="195" t="e">
        <f>VLOOKUP($AC270,デモテーブル[#All],2,FALSE)</f>
        <v>#N/A</v>
      </c>
      <c r="AE270" s="197">
        <f t="shared" si="50"/>
        <v>0</v>
      </c>
      <c r="AF270" s="195">
        <f t="shared" si="50"/>
        <v>0</v>
      </c>
      <c r="AG270" s="195">
        <f t="shared" si="50"/>
        <v>0</v>
      </c>
      <c r="AH270" s="198" t="str">
        <f t="shared" si="55"/>
        <v/>
      </c>
      <c r="AI270" s="198" t="str">
        <f t="shared" si="51"/>
        <v/>
      </c>
      <c r="AJ270" s="198" t="str">
        <f t="shared" si="51"/>
        <v/>
      </c>
      <c r="AK270" s="199">
        <f t="shared" si="52"/>
        <v>0</v>
      </c>
      <c r="AL270" s="195">
        <f t="shared" si="52"/>
        <v>0</v>
      </c>
      <c r="AM270" s="195"/>
      <c r="AN270" s="195"/>
      <c r="AO270" s="195"/>
      <c r="AP270" s="200"/>
      <c r="AQ270" s="195"/>
      <c r="AR270" s="200"/>
      <c r="AS270" s="195"/>
      <c r="AT270" s="167"/>
      <c r="AU270" s="167"/>
      <c r="AV270" s="136" t="e">
        <f>VLOOKUP($AC270,デモテーブル[#All],3,FALSE)</f>
        <v>#N/A</v>
      </c>
      <c r="AW270" s="136" t="e">
        <f>VLOOKUP($AC270,デモテーブル[#All],4,FALSE)</f>
        <v>#N/A</v>
      </c>
      <c r="AX270" s="136" t="e">
        <f>VLOOKUP($AC270,デモテーブル[#All],5,FALSE)</f>
        <v>#N/A</v>
      </c>
      <c r="AY270" s="136" t="e">
        <f>VLOOKUP($AC270,デモテーブル[#All],6,FALSE)</f>
        <v>#N/A</v>
      </c>
      <c r="AZ270" s="136" t="e">
        <f>VLOOKUP($AC270,デモテーブル[#All],7,FALSE)</f>
        <v>#N/A</v>
      </c>
      <c r="BA270" s="136" t="e">
        <f>VLOOKUP($AC270,デモテーブル[#All],12,FALSE)</f>
        <v>#N/A</v>
      </c>
      <c r="BB270" s="136" t="e">
        <f>VLOOKUP($AC270,デモテーブル[#All],13,FALSE)</f>
        <v>#N/A</v>
      </c>
      <c r="BC270" s="207" t="e">
        <f>VLOOKUP($AC270,デモテーブル[#All],14,FALSE)</f>
        <v>#N/A</v>
      </c>
      <c r="BD270" s="207" t="e">
        <f>VLOOKUP($AC270,デモテーブル[#All],15,FALSE)</f>
        <v>#N/A</v>
      </c>
      <c r="BE270" s="136" t="e">
        <f t="shared" si="56"/>
        <v>#VALUE!</v>
      </c>
      <c r="BF270" s="136" t="e">
        <f t="shared" si="57"/>
        <v>#VALUE!</v>
      </c>
    </row>
    <row r="271" spans="2:58">
      <c r="B271" s="17">
        <v>44713</v>
      </c>
      <c r="C271" s="69">
        <v>270</v>
      </c>
      <c r="D271" s="154" t="str">
        <f t="shared" si="53"/>
        <v/>
      </c>
      <c r="E271" s="193" t="str">
        <f t="shared" si="54"/>
        <v/>
      </c>
      <c r="F271" s="195"/>
      <c r="G271" s="1"/>
      <c r="H271" s="194"/>
      <c r="I271" s="194"/>
      <c r="J271" s="194"/>
      <c r="K271" s="194"/>
      <c r="L271" s="194"/>
      <c r="M271" s="194"/>
      <c r="N271" s="10"/>
      <c r="O271" s="194"/>
      <c r="P271" s="194"/>
      <c r="Q271" s="195"/>
      <c r="R271" s="195"/>
      <c r="S271" s="195"/>
      <c r="T271" s="195"/>
      <c r="U271" s="195"/>
      <c r="V271" s="195"/>
      <c r="W271" s="195"/>
      <c r="X271" s="195"/>
      <c r="Y271" s="195"/>
      <c r="Z271" s="195"/>
      <c r="AA271" s="201" t="s">
        <v>962</v>
      </c>
      <c r="AB271" s="195"/>
      <c r="AC271" s="196">
        <f t="shared" si="49"/>
        <v>0</v>
      </c>
      <c r="AD271" s="195" t="e">
        <f>VLOOKUP($AC271,デモテーブル[#All],2,FALSE)</f>
        <v>#N/A</v>
      </c>
      <c r="AE271" s="197">
        <f t="shared" si="50"/>
        <v>0</v>
      </c>
      <c r="AF271" s="195">
        <f t="shared" si="50"/>
        <v>0</v>
      </c>
      <c r="AG271" s="195">
        <f t="shared" si="50"/>
        <v>0</v>
      </c>
      <c r="AH271" s="198" t="str">
        <f t="shared" si="55"/>
        <v/>
      </c>
      <c r="AI271" s="198" t="str">
        <f t="shared" si="51"/>
        <v/>
      </c>
      <c r="AJ271" s="198" t="str">
        <f t="shared" si="51"/>
        <v/>
      </c>
      <c r="AK271" s="199">
        <f t="shared" si="52"/>
        <v>0</v>
      </c>
      <c r="AL271" s="195">
        <f t="shared" si="52"/>
        <v>0</v>
      </c>
      <c r="AM271" s="195"/>
      <c r="AN271" s="195"/>
      <c r="AO271" s="195"/>
      <c r="AP271" s="200"/>
      <c r="AQ271" s="195"/>
      <c r="AR271" s="200"/>
      <c r="AS271" s="195"/>
      <c r="AT271" s="167"/>
      <c r="AU271" s="167"/>
      <c r="AV271" s="136" t="e">
        <f>VLOOKUP($AC271,デモテーブル[#All],3,FALSE)</f>
        <v>#N/A</v>
      </c>
      <c r="AW271" s="136" t="e">
        <f>VLOOKUP($AC271,デモテーブル[#All],4,FALSE)</f>
        <v>#N/A</v>
      </c>
      <c r="AX271" s="136" t="e">
        <f>VLOOKUP($AC271,デモテーブル[#All],5,FALSE)</f>
        <v>#N/A</v>
      </c>
      <c r="AY271" s="136" t="e">
        <f>VLOOKUP($AC271,デモテーブル[#All],6,FALSE)</f>
        <v>#N/A</v>
      </c>
      <c r="AZ271" s="136" t="e">
        <f>VLOOKUP($AC271,デモテーブル[#All],7,FALSE)</f>
        <v>#N/A</v>
      </c>
      <c r="BA271" s="136" t="e">
        <f>VLOOKUP($AC271,デモテーブル[#All],12,FALSE)</f>
        <v>#N/A</v>
      </c>
      <c r="BB271" s="136" t="e">
        <f>VLOOKUP($AC271,デモテーブル[#All],13,FALSE)</f>
        <v>#N/A</v>
      </c>
      <c r="BC271" s="207" t="e">
        <f>VLOOKUP($AC271,デモテーブル[#All],14,FALSE)</f>
        <v>#N/A</v>
      </c>
      <c r="BD271" s="207" t="e">
        <f>VLOOKUP($AC271,デモテーブル[#All],15,FALSE)</f>
        <v>#N/A</v>
      </c>
      <c r="BE271" s="136" t="e">
        <f t="shared" si="56"/>
        <v>#VALUE!</v>
      </c>
      <c r="BF271" s="136" t="e">
        <f t="shared" si="57"/>
        <v>#VALUE!</v>
      </c>
    </row>
    <row r="272" spans="2:58">
      <c r="B272" s="17">
        <v>44713</v>
      </c>
      <c r="C272" s="69">
        <v>271</v>
      </c>
      <c r="D272" s="154" t="str">
        <f t="shared" si="53"/>
        <v/>
      </c>
      <c r="E272" s="193" t="str">
        <f t="shared" si="54"/>
        <v/>
      </c>
      <c r="F272" s="195"/>
      <c r="G272" s="1"/>
      <c r="H272" s="194"/>
      <c r="I272" s="194"/>
      <c r="J272" s="194"/>
      <c r="K272" s="194"/>
      <c r="L272" s="194"/>
      <c r="M272" s="194"/>
      <c r="N272" s="10"/>
      <c r="O272" s="194"/>
      <c r="P272" s="194"/>
      <c r="Q272" s="195"/>
      <c r="R272" s="195"/>
      <c r="S272" s="195"/>
      <c r="T272" s="195"/>
      <c r="U272" s="195"/>
      <c r="V272" s="195"/>
      <c r="W272" s="195"/>
      <c r="X272" s="195"/>
      <c r="Y272" s="195"/>
      <c r="Z272" s="195"/>
      <c r="AA272" s="201" t="s">
        <v>962</v>
      </c>
      <c r="AB272" s="195"/>
      <c r="AC272" s="196">
        <f t="shared" si="49"/>
        <v>0</v>
      </c>
      <c r="AD272" s="195" t="e">
        <f>VLOOKUP($AC272,デモテーブル[#All],2,FALSE)</f>
        <v>#N/A</v>
      </c>
      <c r="AE272" s="197">
        <f t="shared" si="50"/>
        <v>0</v>
      </c>
      <c r="AF272" s="195">
        <f t="shared" si="50"/>
        <v>0</v>
      </c>
      <c r="AG272" s="195">
        <f t="shared" si="50"/>
        <v>0</v>
      </c>
      <c r="AH272" s="198" t="str">
        <f t="shared" si="55"/>
        <v/>
      </c>
      <c r="AI272" s="198" t="str">
        <f t="shared" si="51"/>
        <v/>
      </c>
      <c r="AJ272" s="198" t="str">
        <f t="shared" si="51"/>
        <v/>
      </c>
      <c r="AK272" s="199">
        <f t="shared" si="52"/>
        <v>0</v>
      </c>
      <c r="AL272" s="195">
        <f t="shared" si="52"/>
        <v>0</v>
      </c>
      <c r="AM272" s="195"/>
      <c r="AN272" s="195"/>
      <c r="AO272" s="195"/>
      <c r="AP272" s="200"/>
      <c r="AQ272" s="195"/>
      <c r="AR272" s="200"/>
      <c r="AS272" s="195"/>
      <c r="AT272" s="167"/>
      <c r="AU272" s="167"/>
      <c r="AV272" s="136" t="e">
        <f>VLOOKUP($AC272,デモテーブル[#All],3,FALSE)</f>
        <v>#N/A</v>
      </c>
      <c r="AW272" s="136" t="e">
        <f>VLOOKUP($AC272,デモテーブル[#All],4,FALSE)</f>
        <v>#N/A</v>
      </c>
      <c r="AX272" s="136" t="e">
        <f>VLOOKUP($AC272,デモテーブル[#All],5,FALSE)</f>
        <v>#N/A</v>
      </c>
      <c r="AY272" s="136" t="e">
        <f>VLOOKUP($AC272,デモテーブル[#All],6,FALSE)</f>
        <v>#N/A</v>
      </c>
      <c r="AZ272" s="136" t="e">
        <f>VLOOKUP($AC272,デモテーブル[#All],7,FALSE)</f>
        <v>#N/A</v>
      </c>
      <c r="BA272" s="136" t="e">
        <f>VLOOKUP($AC272,デモテーブル[#All],12,FALSE)</f>
        <v>#N/A</v>
      </c>
      <c r="BB272" s="136" t="e">
        <f>VLOOKUP($AC272,デモテーブル[#All],13,FALSE)</f>
        <v>#N/A</v>
      </c>
      <c r="BC272" s="207" t="e">
        <f>VLOOKUP($AC272,デモテーブル[#All],14,FALSE)</f>
        <v>#N/A</v>
      </c>
      <c r="BD272" s="207" t="e">
        <f>VLOOKUP($AC272,デモテーブル[#All],15,FALSE)</f>
        <v>#N/A</v>
      </c>
      <c r="BE272" s="136" t="e">
        <f t="shared" si="56"/>
        <v>#VALUE!</v>
      </c>
      <c r="BF272" s="136" t="e">
        <f t="shared" si="57"/>
        <v>#VALUE!</v>
      </c>
    </row>
    <row r="273" spans="1:58">
      <c r="B273" s="17">
        <v>44713</v>
      </c>
      <c r="C273" s="69">
        <v>272</v>
      </c>
      <c r="D273" s="154" t="str">
        <f t="shared" si="53"/>
        <v/>
      </c>
      <c r="E273" s="193" t="str">
        <f t="shared" si="54"/>
        <v/>
      </c>
      <c r="F273" s="195"/>
      <c r="G273" s="1"/>
      <c r="H273" s="194"/>
      <c r="I273" s="194"/>
      <c r="J273" s="194"/>
      <c r="K273" s="194"/>
      <c r="L273" s="194"/>
      <c r="M273" s="194"/>
      <c r="N273" s="10"/>
      <c r="O273" s="194"/>
      <c r="P273" s="194"/>
      <c r="Q273" s="195"/>
      <c r="R273" s="195"/>
      <c r="S273" s="195"/>
      <c r="T273" s="195"/>
      <c r="U273" s="195"/>
      <c r="V273" s="195"/>
      <c r="W273" s="195"/>
      <c r="X273" s="195"/>
      <c r="Y273" s="195"/>
      <c r="Z273" s="195"/>
      <c r="AA273" s="201" t="s">
        <v>962</v>
      </c>
      <c r="AB273" s="195"/>
      <c r="AC273" s="196">
        <f t="shared" si="49"/>
        <v>0</v>
      </c>
      <c r="AD273" s="195" t="e">
        <f>VLOOKUP($AC273,デモテーブル[#All],2,FALSE)</f>
        <v>#N/A</v>
      </c>
      <c r="AE273" s="197">
        <f t="shared" si="50"/>
        <v>0</v>
      </c>
      <c r="AF273" s="195">
        <f t="shared" si="50"/>
        <v>0</v>
      </c>
      <c r="AG273" s="195">
        <f t="shared" si="50"/>
        <v>0</v>
      </c>
      <c r="AH273" s="198" t="str">
        <f t="shared" si="55"/>
        <v/>
      </c>
      <c r="AI273" s="198" t="str">
        <f t="shared" si="51"/>
        <v/>
      </c>
      <c r="AJ273" s="198" t="str">
        <f t="shared" si="51"/>
        <v/>
      </c>
      <c r="AK273" s="199">
        <f t="shared" si="52"/>
        <v>0</v>
      </c>
      <c r="AL273" s="195">
        <f t="shared" si="52"/>
        <v>0</v>
      </c>
      <c r="AM273" s="195"/>
      <c r="AN273" s="195"/>
      <c r="AO273" s="195"/>
      <c r="AP273" s="200"/>
      <c r="AQ273" s="195"/>
      <c r="AR273" s="200"/>
      <c r="AS273" s="195"/>
      <c r="AT273" s="167"/>
      <c r="AU273" s="167"/>
      <c r="AV273" s="136" t="e">
        <f>VLOOKUP($AC273,デモテーブル[#All],3,FALSE)</f>
        <v>#N/A</v>
      </c>
      <c r="AW273" s="136" t="e">
        <f>VLOOKUP($AC273,デモテーブル[#All],4,FALSE)</f>
        <v>#N/A</v>
      </c>
      <c r="AX273" s="136" t="e">
        <f>VLOOKUP($AC273,デモテーブル[#All],5,FALSE)</f>
        <v>#N/A</v>
      </c>
      <c r="AY273" s="136" t="e">
        <f>VLOOKUP($AC273,デモテーブル[#All],6,FALSE)</f>
        <v>#N/A</v>
      </c>
      <c r="AZ273" s="136" t="e">
        <f>VLOOKUP($AC273,デモテーブル[#All],7,FALSE)</f>
        <v>#N/A</v>
      </c>
      <c r="BA273" s="136" t="e">
        <f>VLOOKUP($AC273,デモテーブル[#All],12,FALSE)</f>
        <v>#N/A</v>
      </c>
      <c r="BB273" s="136" t="e">
        <f>VLOOKUP($AC273,デモテーブル[#All],13,FALSE)</f>
        <v>#N/A</v>
      </c>
      <c r="BC273" s="207" t="e">
        <f>VLOOKUP($AC273,デモテーブル[#All],14,FALSE)</f>
        <v>#N/A</v>
      </c>
      <c r="BD273" s="207" t="e">
        <f>VLOOKUP($AC273,デモテーブル[#All],15,FALSE)</f>
        <v>#N/A</v>
      </c>
      <c r="BE273" s="136" t="e">
        <f t="shared" si="56"/>
        <v>#VALUE!</v>
      </c>
      <c r="BF273" s="136" t="e">
        <f t="shared" si="57"/>
        <v>#VALUE!</v>
      </c>
    </row>
    <row r="274" spans="1:58">
      <c r="B274" s="17">
        <v>44713</v>
      </c>
      <c r="C274" s="69">
        <v>273</v>
      </c>
      <c r="D274" s="154" t="str">
        <f t="shared" si="53"/>
        <v/>
      </c>
      <c r="E274" s="193" t="str">
        <f t="shared" si="54"/>
        <v/>
      </c>
      <c r="F274" s="195"/>
      <c r="G274" s="1"/>
      <c r="H274" s="194"/>
      <c r="I274" s="194"/>
      <c r="J274" s="194"/>
      <c r="K274" s="194"/>
      <c r="L274" s="194"/>
      <c r="M274" s="194"/>
      <c r="N274" s="10"/>
      <c r="O274" s="194"/>
      <c r="P274" s="194"/>
      <c r="Q274" s="195"/>
      <c r="R274" s="195"/>
      <c r="S274" s="195"/>
      <c r="T274" s="195"/>
      <c r="U274" s="195"/>
      <c r="V274" s="195"/>
      <c r="W274" s="195"/>
      <c r="X274" s="195"/>
      <c r="Y274" s="195"/>
      <c r="Z274" s="195"/>
      <c r="AA274" s="201" t="s">
        <v>962</v>
      </c>
      <c r="AB274" s="195"/>
      <c r="AC274" s="196">
        <f t="shared" si="49"/>
        <v>0</v>
      </c>
      <c r="AD274" s="195" t="e">
        <f>VLOOKUP($AC274,デモテーブル[#All],2,FALSE)</f>
        <v>#N/A</v>
      </c>
      <c r="AE274" s="197">
        <f t="shared" si="50"/>
        <v>0</v>
      </c>
      <c r="AF274" s="195">
        <f t="shared" si="50"/>
        <v>0</v>
      </c>
      <c r="AG274" s="195">
        <f t="shared" si="50"/>
        <v>0</v>
      </c>
      <c r="AH274" s="198" t="str">
        <f t="shared" si="55"/>
        <v/>
      </c>
      <c r="AI274" s="198" t="str">
        <f t="shared" si="51"/>
        <v/>
      </c>
      <c r="AJ274" s="198" t="str">
        <f t="shared" si="51"/>
        <v/>
      </c>
      <c r="AK274" s="199">
        <f t="shared" si="52"/>
        <v>0</v>
      </c>
      <c r="AL274" s="195">
        <f t="shared" si="52"/>
        <v>0</v>
      </c>
      <c r="AM274" s="195"/>
      <c r="AN274" s="195"/>
      <c r="AO274" s="195"/>
      <c r="AP274" s="200"/>
      <c r="AQ274" s="195"/>
      <c r="AR274" s="200"/>
      <c r="AS274" s="195"/>
      <c r="AT274" s="167"/>
      <c r="AU274" s="167"/>
      <c r="AV274" s="136" t="e">
        <f>VLOOKUP($AC274,デモテーブル[#All],3,FALSE)</f>
        <v>#N/A</v>
      </c>
      <c r="AW274" s="136" t="e">
        <f>VLOOKUP($AC274,デモテーブル[#All],4,FALSE)</f>
        <v>#N/A</v>
      </c>
      <c r="AX274" s="136" t="e">
        <f>VLOOKUP($AC274,デモテーブル[#All],5,FALSE)</f>
        <v>#N/A</v>
      </c>
      <c r="AY274" s="136" t="e">
        <f>VLOOKUP($AC274,デモテーブル[#All],6,FALSE)</f>
        <v>#N/A</v>
      </c>
      <c r="AZ274" s="136" t="e">
        <f>VLOOKUP($AC274,デモテーブル[#All],7,FALSE)</f>
        <v>#N/A</v>
      </c>
      <c r="BA274" s="136" t="e">
        <f>VLOOKUP($AC274,デモテーブル[#All],12,FALSE)</f>
        <v>#N/A</v>
      </c>
      <c r="BB274" s="136" t="e">
        <f>VLOOKUP($AC274,デモテーブル[#All],13,FALSE)</f>
        <v>#N/A</v>
      </c>
      <c r="BC274" s="207" t="e">
        <f>VLOOKUP($AC274,デモテーブル[#All],14,FALSE)</f>
        <v>#N/A</v>
      </c>
      <c r="BD274" s="207" t="e">
        <f>VLOOKUP($AC274,デモテーブル[#All],15,FALSE)</f>
        <v>#N/A</v>
      </c>
      <c r="BE274" s="136" t="e">
        <f t="shared" si="56"/>
        <v>#VALUE!</v>
      </c>
      <c r="BF274" s="136" t="e">
        <f t="shared" si="57"/>
        <v>#VALUE!</v>
      </c>
    </row>
    <row r="275" spans="1:58">
      <c r="B275" s="17">
        <v>44713</v>
      </c>
      <c r="C275" s="69">
        <v>274</v>
      </c>
      <c r="D275" s="154" t="str">
        <f t="shared" si="53"/>
        <v/>
      </c>
      <c r="E275" s="193" t="str">
        <f t="shared" si="54"/>
        <v/>
      </c>
      <c r="F275" s="195"/>
      <c r="G275" s="1"/>
      <c r="H275" s="194"/>
      <c r="I275" s="194"/>
      <c r="J275" s="194"/>
      <c r="K275" s="194"/>
      <c r="L275" s="194"/>
      <c r="M275" s="194"/>
      <c r="N275" s="10"/>
      <c r="O275" s="194"/>
      <c r="P275" s="194"/>
      <c r="Q275" s="195"/>
      <c r="R275" s="195"/>
      <c r="S275" s="195"/>
      <c r="T275" s="195"/>
      <c r="U275" s="195"/>
      <c r="V275" s="195"/>
      <c r="W275" s="195"/>
      <c r="X275" s="195"/>
      <c r="Y275" s="195"/>
      <c r="Z275" s="195"/>
      <c r="AA275" s="201" t="s">
        <v>962</v>
      </c>
      <c r="AB275" s="195"/>
      <c r="AC275" s="196">
        <f t="shared" si="49"/>
        <v>0</v>
      </c>
      <c r="AD275" s="195" t="e">
        <f>VLOOKUP($AC275,デモテーブル[#All],2,FALSE)</f>
        <v>#N/A</v>
      </c>
      <c r="AE275" s="197">
        <f t="shared" si="50"/>
        <v>0</v>
      </c>
      <c r="AF275" s="195">
        <f t="shared" si="50"/>
        <v>0</v>
      </c>
      <c r="AG275" s="195">
        <f t="shared" si="50"/>
        <v>0</v>
      </c>
      <c r="AH275" s="198" t="str">
        <f t="shared" si="55"/>
        <v/>
      </c>
      <c r="AI275" s="198" t="str">
        <f t="shared" si="51"/>
        <v/>
      </c>
      <c r="AJ275" s="198" t="str">
        <f t="shared" si="51"/>
        <v/>
      </c>
      <c r="AK275" s="199">
        <f t="shared" si="52"/>
        <v>0</v>
      </c>
      <c r="AL275" s="195">
        <f t="shared" si="52"/>
        <v>0</v>
      </c>
      <c r="AM275" s="195"/>
      <c r="AN275" s="195"/>
      <c r="AO275" s="195"/>
      <c r="AP275" s="200"/>
      <c r="AQ275" s="195"/>
      <c r="AR275" s="200"/>
      <c r="AS275" s="195"/>
      <c r="AT275" s="167"/>
      <c r="AU275" s="167"/>
      <c r="AV275" s="136" t="e">
        <f>VLOOKUP($AC275,デモテーブル[#All],3,FALSE)</f>
        <v>#N/A</v>
      </c>
      <c r="AW275" s="136" t="e">
        <f>VLOOKUP($AC275,デモテーブル[#All],4,FALSE)</f>
        <v>#N/A</v>
      </c>
      <c r="AX275" s="136" t="e">
        <f>VLOOKUP($AC275,デモテーブル[#All],5,FALSE)</f>
        <v>#N/A</v>
      </c>
      <c r="AY275" s="136" t="e">
        <f>VLOOKUP($AC275,デモテーブル[#All],6,FALSE)</f>
        <v>#N/A</v>
      </c>
      <c r="AZ275" s="136" t="e">
        <f>VLOOKUP($AC275,デモテーブル[#All],7,FALSE)</f>
        <v>#N/A</v>
      </c>
      <c r="BA275" s="136" t="e">
        <f>VLOOKUP($AC275,デモテーブル[#All],12,FALSE)</f>
        <v>#N/A</v>
      </c>
      <c r="BB275" s="136" t="e">
        <f>VLOOKUP($AC275,デモテーブル[#All],13,FALSE)</f>
        <v>#N/A</v>
      </c>
      <c r="BC275" s="207" t="e">
        <f>VLOOKUP($AC275,デモテーブル[#All],14,FALSE)</f>
        <v>#N/A</v>
      </c>
      <c r="BD275" s="207" t="e">
        <f>VLOOKUP($AC275,デモテーブル[#All],15,FALSE)</f>
        <v>#N/A</v>
      </c>
      <c r="BE275" s="136" t="e">
        <f t="shared" si="56"/>
        <v>#VALUE!</v>
      </c>
      <c r="BF275" s="136" t="e">
        <f t="shared" si="57"/>
        <v>#VALUE!</v>
      </c>
    </row>
    <row r="276" spans="1:58">
      <c r="B276" s="17">
        <v>44713</v>
      </c>
      <c r="C276" s="69">
        <v>275</v>
      </c>
      <c r="D276" s="154" t="str">
        <f t="shared" si="53"/>
        <v/>
      </c>
      <c r="E276" s="193" t="str">
        <f t="shared" si="54"/>
        <v/>
      </c>
      <c r="F276" s="195"/>
      <c r="G276" s="1"/>
      <c r="H276" s="194"/>
      <c r="I276" s="194"/>
      <c r="J276" s="194"/>
      <c r="K276" s="194"/>
      <c r="L276" s="194"/>
      <c r="M276" s="194"/>
      <c r="N276" s="10"/>
      <c r="O276" s="194"/>
      <c r="P276" s="194"/>
      <c r="Q276" s="195"/>
      <c r="R276" s="195"/>
      <c r="S276" s="195"/>
      <c r="T276" s="195"/>
      <c r="U276" s="195"/>
      <c r="V276" s="195"/>
      <c r="W276" s="195"/>
      <c r="X276" s="195"/>
      <c r="Y276" s="195"/>
      <c r="Z276" s="195"/>
      <c r="AA276" s="201" t="s">
        <v>962</v>
      </c>
      <c r="AB276" s="195"/>
      <c r="AC276" s="196">
        <f t="shared" si="49"/>
        <v>0</v>
      </c>
      <c r="AD276" s="195" t="e">
        <f>VLOOKUP($AC276,デモテーブル[#All],2,FALSE)</f>
        <v>#N/A</v>
      </c>
      <c r="AE276" s="197">
        <f t="shared" si="50"/>
        <v>0</v>
      </c>
      <c r="AF276" s="195">
        <f t="shared" si="50"/>
        <v>0</v>
      </c>
      <c r="AG276" s="195">
        <f t="shared" si="50"/>
        <v>0</v>
      </c>
      <c r="AH276" s="198" t="str">
        <f t="shared" si="55"/>
        <v/>
      </c>
      <c r="AI276" s="198" t="str">
        <f t="shared" si="51"/>
        <v/>
      </c>
      <c r="AJ276" s="198" t="str">
        <f t="shared" si="51"/>
        <v/>
      </c>
      <c r="AK276" s="199">
        <f t="shared" si="52"/>
        <v>0</v>
      </c>
      <c r="AL276" s="195">
        <f t="shared" si="52"/>
        <v>0</v>
      </c>
      <c r="AM276" s="195"/>
      <c r="AN276" s="195"/>
      <c r="AO276" s="195"/>
      <c r="AP276" s="200"/>
      <c r="AQ276" s="195"/>
      <c r="AR276" s="200"/>
      <c r="AS276" s="195"/>
      <c r="AT276" s="167"/>
      <c r="AU276" s="167"/>
      <c r="AV276" s="136" t="e">
        <f>VLOOKUP($AC276,デモテーブル[#All],3,FALSE)</f>
        <v>#N/A</v>
      </c>
      <c r="AW276" s="136" t="e">
        <f>VLOOKUP($AC276,デモテーブル[#All],4,FALSE)</f>
        <v>#N/A</v>
      </c>
      <c r="AX276" s="136" t="e">
        <f>VLOOKUP($AC276,デモテーブル[#All],5,FALSE)</f>
        <v>#N/A</v>
      </c>
      <c r="AY276" s="136" t="e">
        <f>VLOOKUP($AC276,デモテーブル[#All],6,FALSE)</f>
        <v>#N/A</v>
      </c>
      <c r="AZ276" s="136" t="e">
        <f>VLOOKUP($AC276,デモテーブル[#All],7,FALSE)</f>
        <v>#N/A</v>
      </c>
      <c r="BA276" s="136" t="e">
        <f>VLOOKUP($AC276,デモテーブル[#All],12,FALSE)</f>
        <v>#N/A</v>
      </c>
      <c r="BB276" s="136" t="e">
        <f>VLOOKUP($AC276,デモテーブル[#All],13,FALSE)</f>
        <v>#N/A</v>
      </c>
      <c r="BC276" s="207" t="e">
        <f>VLOOKUP($AC276,デモテーブル[#All],14,FALSE)</f>
        <v>#N/A</v>
      </c>
      <c r="BD276" s="207" t="e">
        <f>VLOOKUP($AC276,デモテーブル[#All],15,FALSE)</f>
        <v>#N/A</v>
      </c>
      <c r="BE276" s="136" t="e">
        <f t="shared" si="56"/>
        <v>#VALUE!</v>
      </c>
      <c r="BF276" s="136" t="e">
        <f t="shared" si="57"/>
        <v>#VALUE!</v>
      </c>
    </row>
    <row r="277" spans="1:58">
      <c r="B277" s="17">
        <v>44713</v>
      </c>
      <c r="C277" s="69">
        <v>276</v>
      </c>
      <c r="D277" s="154" t="str">
        <f t="shared" si="53"/>
        <v/>
      </c>
      <c r="E277" s="193" t="str">
        <f t="shared" si="54"/>
        <v/>
      </c>
      <c r="F277" s="195"/>
      <c r="G277" s="1"/>
      <c r="H277" s="194"/>
      <c r="I277" s="194"/>
      <c r="J277" s="194"/>
      <c r="K277" s="194"/>
      <c r="L277" s="194"/>
      <c r="M277" s="194"/>
      <c r="N277" s="10"/>
      <c r="O277" s="194"/>
      <c r="P277" s="194"/>
      <c r="Q277" s="195"/>
      <c r="R277" s="195"/>
      <c r="S277" s="195"/>
      <c r="T277" s="195"/>
      <c r="U277" s="195"/>
      <c r="V277" s="195"/>
      <c r="W277" s="195"/>
      <c r="X277" s="195"/>
      <c r="Y277" s="195"/>
      <c r="Z277" s="195"/>
      <c r="AA277" s="201" t="s">
        <v>962</v>
      </c>
      <c r="AB277" s="195"/>
      <c r="AC277" s="196">
        <f t="shared" si="49"/>
        <v>0</v>
      </c>
      <c r="AD277" s="195" t="e">
        <f>VLOOKUP($AC277,デモテーブル[#All],2,FALSE)</f>
        <v>#N/A</v>
      </c>
      <c r="AE277" s="197">
        <f t="shared" si="50"/>
        <v>0</v>
      </c>
      <c r="AF277" s="195">
        <f t="shared" si="50"/>
        <v>0</v>
      </c>
      <c r="AG277" s="195">
        <f t="shared" si="50"/>
        <v>0</v>
      </c>
      <c r="AH277" s="198" t="str">
        <f t="shared" si="55"/>
        <v/>
      </c>
      <c r="AI277" s="198" t="str">
        <f t="shared" si="51"/>
        <v/>
      </c>
      <c r="AJ277" s="198" t="str">
        <f t="shared" si="51"/>
        <v/>
      </c>
      <c r="AK277" s="199">
        <f t="shared" si="52"/>
        <v>0</v>
      </c>
      <c r="AL277" s="195">
        <f t="shared" si="52"/>
        <v>0</v>
      </c>
      <c r="AM277" s="195"/>
      <c r="AN277" s="195"/>
      <c r="AO277" s="195"/>
      <c r="AP277" s="200"/>
      <c r="AQ277" s="195"/>
      <c r="AR277" s="200"/>
      <c r="AS277" s="195"/>
      <c r="AT277" s="167"/>
      <c r="AU277" s="167"/>
      <c r="AV277" s="136" t="e">
        <f>VLOOKUP($AC277,デモテーブル[#All],3,FALSE)</f>
        <v>#N/A</v>
      </c>
      <c r="AW277" s="136" t="e">
        <f>VLOOKUP($AC277,デモテーブル[#All],4,FALSE)</f>
        <v>#N/A</v>
      </c>
      <c r="AX277" s="136" t="e">
        <f>VLOOKUP($AC277,デモテーブル[#All],5,FALSE)</f>
        <v>#N/A</v>
      </c>
      <c r="AY277" s="136" t="e">
        <f>VLOOKUP($AC277,デモテーブル[#All],6,FALSE)</f>
        <v>#N/A</v>
      </c>
      <c r="AZ277" s="136" t="e">
        <f>VLOOKUP($AC277,デモテーブル[#All],7,FALSE)</f>
        <v>#N/A</v>
      </c>
      <c r="BA277" s="136" t="e">
        <f>VLOOKUP($AC277,デモテーブル[#All],12,FALSE)</f>
        <v>#N/A</v>
      </c>
      <c r="BB277" s="136" t="e">
        <f>VLOOKUP($AC277,デモテーブル[#All],13,FALSE)</f>
        <v>#N/A</v>
      </c>
      <c r="BC277" s="207" t="e">
        <f>VLOOKUP($AC277,デモテーブル[#All],14,FALSE)</f>
        <v>#N/A</v>
      </c>
      <c r="BD277" s="207" t="e">
        <f>VLOOKUP($AC277,デモテーブル[#All],15,FALSE)</f>
        <v>#N/A</v>
      </c>
      <c r="BE277" s="136" t="e">
        <f t="shared" si="56"/>
        <v>#VALUE!</v>
      </c>
      <c r="BF277" s="136" t="e">
        <f t="shared" si="57"/>
        <v>#VALUE!</v>
      </c>
    </row>
    <row r="278" spans="1:58">
      <c r="B278" s="17">
        <v>44713</v>
      </c>
      <c r="C278" s="69">
        <v>277</v>
      </c>
      <c r="D278" s="154" t="str">
        <f t="shared" si="53"/>
        <v/>
      </c>
      <c r="E278" s="193" t="str">
        <f t="shared" si="54"/>
        <v/>
      </c>
      <c r="F278" s="195"/>
      <c r="G278" s="1"/>
      <c r="H278" s="194"/>
      <c r="I278" s="194"/>
      <c r="J278" s="194"/>
      <c r="K278" s="194"/>
      <c r="L278" s="194"/>
      <c r="M278" s="194"/>
      <c r="N278" s="10"/>
      <c r="O278" s="194"/>
      <c r="P278" s="194"/>
      <c r="Q278" s="195"/>
      <c r="R278" s="195"/>
      <c r="S278" s="195"/>
      <c r="T278" s="195"/>
      <c r="U278" s="195"/>
      <c r="V278" s="195"/>
      <c r="W278" s="195"/>
      <c r="X278" s="195"/>
      <c r="Y278" s="195"/>
      <c r="Z278" s="195"/>
      <c r="AA278" s="201" t="s">
        <v>962</v>
      </c>
      <c r="AB278" s="195"/>
      <c r="AC278" s="196">
        <f t="shared" si="49"/>
        <v>0</v>
      </c>
      <c r="AD278" s="195" t="e">
        <f>VLOOKUP($AC278,デモテーブル[#All],2,FALSE)</f>
        <v>#N/A</v>
      </c>
      <c r="AE278" s="197">
        <f t="shared" si="50"/>
        <v>0</v>
      </c>
      <c r="AF278" s="195">
        <f t="shared" si="50"/>
        <v>0</v>
      </c>
      <c r="AG278" s="195">
        <f t="shared" si="50"/>
        <v>0</v>
      </c>
      <c r="AH278" s="198" t="str">
        <f t="shared" si="55"/>
        <v/>
      </c>
      <c r="AI278" s="198" t="str">
        <f t="shared" si="51"/>
        <v/>
      </c>
      <c r="AJ278" s="198" t="str">
        <f t="shared" si="51"/>
        <v/>
      </c>
      <c r="AK278" s="199">
        <f t="shared" si="52"/>
        <v>0</v>
      </c>
      <c r="AL278" s="195">
        <f t="shared" si="52"/>
        <v>0</v>
      </c>
      <c r="AM278" s="195"/>
      <c r="AN278" s="195"/>
      <c r="AO278" s="195"/>
      <c r="AP278" s="200"/>
      <c r="AQ278" s="195"/>
      <c r="AR278" s="200"/>
      <c r="AS278" s="195"/>
      <c r="AT278" s="167"/>
      <c r="AU278" s="167"/>
      <c r="AV278" s="136" t="e">
        <f>VLOOKUP($AC278,デモテーブル[#All],3,FALSE)</f>
        <v>#N/A</v>
      </c>
      <c r="AW278" s="136" t="e">
        <f>VLOOKUP($AC278,デモテーブル[#All],4,FALSE)</f>
        <v>#N/A</v>
      </c>
      <c r="AX278" s="136" t="e">
        <f>VLOOKUP($AC278,デモテーブル[#All],5,FALSE)</f>
        <v>#N/A</v>
      </c>
      <c r="AY278" s="136" t="e">
        <f>VLOOKUP($AC278,デモテーブル[#All],6,FALSE)</f>
        <v>#N/A</v>
      </c>
      <c r="AZ278" s="136" t="e">
        <f>VLOOKUP($AC278,デモテーブル[#All],7,FALSE)</f>
        <v>#N/A</v>
      </c>
      <c r="BA278" s="136" t="e">
        <f>VLOOKUP($AC278,デモテーブル[#All],12,FALSE)</f>
        <v>#N/A</v>
      </c>
      <c r="BB278" s="136" t="e">
        <f>VLOOKUP($AC278,デモテーブル[#All],13,FALSE)</f>
        <v>#N/A</v>
      </c>
      <c r="BC278" s="207" t="e">
        <f>VLOOKUP($AC278,デモテーブル[#All],14,FALSE)</f>
        <v>#N/A</v>
      </c>
      <c r="BD278" s="207" t="e">
        <f>VLOOKUP($AC278,デモテーブル[#All],15,FALSE)</f>
        <v>#N/A</v>
      </c>
      <c r="BE278" s="136" t="e">
        <f t="shared" si="56"/>
        <v>#VALUE!</v>
      </c>
      <c r="BF278" s="136" t="e">
        <f t="shared" si="57"/>
        <v>#VALUE!</v>
      </c>
    </row>
    <row r="279" spans="1:58">
      <c r="B279" s="17">
        <v>44713</v>
      </c>
      <c r="C279" s="69">
        <v>278</v>
      </c>
      <c r="D279" s="154" t="str">
        <f t="shared" si="53"/>
        <v/>
      </c>
      <c r="E279" s="193" t="str">
        <f t="shared" si="54"/>
        <v/>
      </c>
      <c r="F279" s="195"/>
      <c r="G279" s="1"/>
      <c r="H279" s="194"/>
      <c r="I279" s="194"/>
      <c r="J279" s="194"/>
      <c r="K279" s="194"/>
      <c r="L279" s="194"/>
      <c r="M279" s="194"/>
      <c r="N279" s="10"/>
      <c r="O279" s="194"/>
      <c r="P279" s="194"/>
      <c r="Q279" s="195"/>
      <c r="R279" s="195"/>
      <c r="S279" s="195"/>
      <c r="T279" s="195"/>
      <c r="U279" s="195"/>
      <c r="V279" s="195"/>
      <c r="W279" s="195"/>
      <c r="X279" s="195"/>
      <c r="Y279" s="195"/>
      <c r="Z279" s="195"/>
      <c r="AA279" s="201" t="s">
        <v>962</v>
      </c>
      <c r="AB279" s="195"/>
      <c r="AC279" s="196">
        <f t="shared" si="49"/>
        <v>0</v>
      </c>
      <c r="AD279" s="195" t="e">
        <f>VLOOKUP($AC279,デモテーブル[#All],2,FALSE)</f>
        <v>#N/A</v>
      </c>
      <c r="AE279" s="197">
        <f t="shared" si="50"/>
        <v>0</v>
      </c>
      <c r="AF279" s="195">
        <f t="shared" si="50"/>
        <v>0</v>
      </c>
      <c r="AG279" s="195">
        <f t="shared" si="50"/>
        <v>0</v>
      </c>
      <c r="AH279" s="198" t="str">
        <f t="shared" si="55"/>
        <v/>
      </c>
      <c r="AI279" s="198" t="str">
        <f t="shared" si="51"/>
        <v/>
      </c>
      <c r="AJ279" s="198" t="str">
        <f t="shared" si="51"/>
        <v/>
      </c>
      <c r="AK279" s="199">
        <f t="shared" si="52"/>
        <v>0</v>
      </c>
      <c r="AL279" s="195">
        <f t="shared" si="52"/>
        <v>0</v>
      </c>
      <c r="AM279" s="195"/>
      <c r="AN279" s="195"/>
      <c r="AO279" s="195"/>
      <c r="AP279" s="200"/>
      <c r="AQ279" s="195"/>
      <c r="AR279" s="200"/>
      <c r="AS279" s="195"/>
      <c r="AT279" s="167"/>
      <c r="AU279" s="167"/>
      <c r="AV279" s="136" t="e">
        <f>VLOOKUP($AC279,デモテーブル[#All],3,FALSE)</f>
        <v>#N/A</v>
      </c>
      <c r="AW279" s="136" t="e">
        <f>VLOOKUP($AC279,デモテーブル[#All],4,FALSE)</f>
        <v>#N/A</v>
      </c>
      <c r="AX279" s="136" t="e">
        <f>VLOOKUP($AC279,デモテーブル[#All],5,FALSE)</f>
        <v>#N/A</v>
      </c>
      <c r="AY279" s="136" t="e">
        <f>VLOOKUP($AC279,デモテーブル[#All],6,FALSE)</f>
        <v>#N/A</v>
      </c>
      <c r="AZ279" s="136" t="e">
        <f>VLOOKUP($AC279,デモテーブル[#All],7,FALSE)</f>
        <v>#N/A</v>
      </c>
      <c r="BA279" s="136" t="e">
        <f>VLOOKUP($AC279,デモテーブル[#All],12,FALSE)</f>
        <v>#N/A</v>
      </c>
      <c r="BB279" s="136" t="e">
        <f>VLOOKUP($AC279,デモテーブル[#All],13,FALSE)</f>
        <v>#N/A</v>
      </c>
      <c r="BC279" s="207" t="e">
        <f>VLOOKUP($AC279,デモテーブル[#All],14,FALSE)</f>
        <v>#N/A</v>
      </c>
      <c r="BD279" s="207" t="e">
        <f>VLOOKUP($AC279,デモテーブル[#All],15,FALSE)</f>
        <v>#N/A</v>
      </c>
      <c r="BE279" s="136" t="e">
        <f t="shared" si="56"/>
        <v>#VALUE!</v>
      </c>
      <c r="BF279" s="136" t="e">
        <f t="shared" si="57"/>
        <v>#VALUE!</v>
      </c>
    </row>
    <row r="280" spans="1:58">
      <c r="B280" s="17">
        <v>44713</v>
      </c>
      <c r="C280" s="69">
        <v>279</v>
      </c>
      <c r="D280" s="154" t="str">
        <f t="shared" si="53"/>
        <v/>
      </c>
      <c r="E280" s="193" t="str">
        <f t="shared" si="54"/>
        <v/>
      </c>
      <c r="F280" s="195"/>
      <c r="G280" s="1"/>
      <c r="H280" s="194"/>
      <c r="I280" s="194"/>
      <c r="J280" s="194"/>
      <c r="K280" s="194"/>
      <c r="L280" s="194"/>
      <c r="M280" s="194"/>
      <c r="N280" s="10"/>
      <c r="O280" s="194"/>
      <c r="P280" s="194"/>
      <c r="Q280" s="195"/>
      <c r="R280" s="195"/>
      <c r="S280" s="195"/>
      <c r="T280" s="195"/>
      <c r="U280" s="195"/>
      <c r="V280" s="195"/>
      <c r="W280" s="195"/>
      <c r="X280" s="195"/>
      <c r="Y280" s="195"/>
      <c r="Z280" s="195"/>
      <c r="AA280" s="201" t="s">
        <v>962</v>
      </c>
      <c r="AB280" s="195"/>
      <c r="AC280" s="196">
        <f t="shared" si="49"/>
        <v>0</v>
      </c>
      <c r="AD280" s="195" t="e">
        <f>VLOOKUP($AC280,デモテーブル[#All],2,FALSE)</f>
        <v>#N/A</v>
      </c>
      <c r="AE280" s="197">
        <f t="shared" si="50"/>
        <v>0</v>
      </c>
      <c r="AF280" s="195">
        <f t="shared" si="50"/>
        <v>0</v>
      </c>
      <c r="AG280" s="195">
        <f t="shared" si="50"/>
        <v>0</v>
      </c>
      <c r="AH280" s="198" t="str">
        <f t="shared" si="55"/>
        <v/>
      </c>
      <c r="AI280" s="198" t="str">
        <f t="shared" si="51"/>
        <v/>
      </c>
      <c r="AJ280" s="198" t="str">
        <f t="shared" si="51"/>
        <v/>
      </c>
      <c r="AK280" s="199">
        <f t="shared" si="52"/>
        <v>0</v>
      </c>
      <c r="AL280" s="195">
        <f t="shared" si="52"/>
        <v>0</v>
      </c>
      <c r="AM280" s="195"/>
      <c r="AN280" s="195"/>
      <c r="AO280" s="195"/>
      <c r="AP280" s="200"/>
      <c r="AQ280" s="195"/>
      <c r="AR280" s="200"/>
      <c r="AS280" s="195"/>
      <c r="AT280" s="167"/>
      <c r="AU280" s="167"/>
      <c r="AV280" s="136" t="e">
        <f>VLOOKUP($AC280,デモテーブル[#All],3,FALSE)</f>
        <v>#N/A</v>
      </c>
      <c r="AW280" s="136" t="e">
        <f>VLOOKUP($AC280,デモテーブル[#All],4,FALSE)</f>
        <v>#N/A</v>
      </c>
      <c r="AX280" s="136" t="e">
        <f>VLOOKUP($AC280,デモテーブル[#All],5,FALSE)</f>
        <v>#N/A</v>
      </c>
      <c r="AY280" s="136" t="e">
        <f>VLOOKUP($AC280,デモテーブル[#All],6,FALSE)</f>
        <v>#N/A</v>
      </c>
      <c r="AZ280" s="136" t="e">
        <f>VLOOKUP($AC280,デモテーブル[#All],7,FALSE)</f>
        <v>#N/A</v>
      </c>
      <c r="BA280" s="136" t="e">
        <f>VLOOKUP($AC280,デモテーブル[#All],12,FALSE)</f>
        <v>#N/A</v>
      </c>
      <c r="BB280" s="136" t="e">
        <f>VLOOKUP($AC280,デモテーブル[#All],13,FALSE)</f>
        <v>#N/A</v>
      </c>
      <c r="BC280" s="207" t="e">
        <f>VLOOKUP($AC280,デモテーブル[#All],14,FALSE)</f>
        <v>#N/A</v>
      </c>
      <c r="BD280" s="207" t="e">
        <f>VLOOKUP($AC280,デモテーブル[#All],15,FALSE)</f>
        <v>#N/A</v>
      </c>
      <c r="BE280" s="136" t="e">
        <f t="shared" si="56"/>
        <v>#VALUE!</v>
      </c>
      <c r="BF280" s="136" t="e">
        <f t="shared" si="57"/>
        <v>#VALUE!</v>
      </c>
    </row>
    <row r="281" spans="1:58">
      <c r="B281" s="17">
        <v>44713</v>
      </c>
      <c r="C281" s="69">
        <v>280</v>
      </c>
      <c r="D281" s="154" t="str">
        <f t="shared" si="53"/>
        <v/>
      </c>
      <c r="E281" s="193" t="str">
        <f t="shared" si="54"/>
        <v/>
      </c>
      <c r="F281" s="195"/>
      <c r="G281" s="1"/>
      <c r="H281" s="194"/>
      <c r="I281" s="194"/>
      <c r="J281" s="194"/>
      <c r="K281" s="194"/>
      <c r="L281" s="194"/>
      <c r="M281" s="194"/>
      <c r="N281" s="10"/>
      <c r="O281" s="194"/>
      <c r="P281" s="194"/>
      <c r="Q281" s="195"/>
      <c r="R281" s="195"/>
      <c r="S281" s="195"/>
      <c r="T281" s="195"/>
      <c r="U281" s="195"/>
      <c r="V281" s="195"/>
      <c r="W281" s="195"/>
      <c r="X281" s="195"/>
      <c r="Y281" s="195"/>
      <c r="Z281" s="195"/>
      <c r="AA281" s="201" t="s">
        <v>962</v>
      </c>
      <c r="AB281" s="195"/>
      <c r="AC281" s="196">
        <f t="shared" si="49"/>
        <v>0</v>
      </c>
      <c r="AD281" s="195" t="e">
        <f>VLOOKUP($AC281,デモテーブル[#All],2,FALSE)</f>
        <v>#N/A</v>
      </c>
      <c r="AE281" s="197">
        <f t="shared" si="50"/>
        <v>0</v>
      </c>
      <c r="AF281" s="195">
        <f t="shared" si="50"/>
        <v>0</v>
      </c>
      <c r="AG281" s="195">
        <f t="shared" si="50"/>
        <v>0</v>
      </c>
      <c r="AH281" s="198" t="str">
        <f t="shared" si="55"/>
        <v/>
      </c>
      <c r="AI281" s="198" t="str">
        <f t="shared" si="51"/>
        <v/>
      </c>
      <c r="AJ281" s="198" t="str">
        <f t="shared" si="51"/>
        <v/>
      </c>
      <c r="AK281" s="199">
        <f t="shared" si="52"/>
        <v>0</v>
      </c>
      <c r="AL281" s="195">
        <f t="shared" si="52"/>
        <v>0</v>
      </c>
      <c r="AM281" s="195"/>
      <c r="AN281" s="195"/>
      <c r="AO281" s="195"/>
      <c r="AP281" s="200"/>
      <c r="AQ281" s="195"/>
      <c r="AR281" s="200"/>
      <c r="AS281" s="195"/>
      <c r="AT281" s="167"/>
      <c r="AU281" s="167"/>
      <c r="AV281" s="136" t="e">
        <f>VLOOKUP($AC281,デモテーブル[#All],3,FALSE)</f>
        <v>#N/A</v>
      </c>
      <c r="AW281" s="136" t="e">
        <f>VLOOKUP($AC281,デモテーブル[#All],4,FALSE)</f>
        <v>#N/A</v>
      </c>
      <c r="AX281" s="136" t="e">
        <f>VLOOKUP($AC281,デモテーブル[#All],5,FALSE)</f>
        <v>#N/A</v>
      </c>
      <c r="AY281" s="136" t="e">
        <f>VLOOKUP($AC281,デモテーブル[#All],6,FALSE)</f>
        <v>#N/A</v>
      </c>
      <c r="AZ281" s="136" t="e">
        <f>VLOOKUP($AC281,デモテーブル[#All],7,FALSE)</f>
        <v>#N/A</v>
      </c>
      <c r="BA281" s="136" t="e">
        <f>VLOOKUP($AC281,デモテーブル[#All],12,FALSE)</f>
        <v>#N/A</v>
      </c>
      <c r="BB281" s="136" t="e">
        <f>VLOOKUP($AC281,デモテーブル[#All],13,FALSE)</f>
        <v>#N/A</v>
      </c>
      <c r="BC281" s="207" t="e">
        <f>VLOOKUP($AC281,デモテーブル[#All],14,FALSE)</f>
        <v>#N/A</v>
      </c>
      <c r="BD281" s="207" t="e">
        <f>VLOOKUP($AC281,デモテーブル[#All],15,FALSE)</f>
        <v>#N/A</v>
      </c>
      <c r="BE281" s="136" t="e">
        <f t="shared" si="56"/>
        <v>#VALUE!</v>
      </c>
      <c r="BF281" s="136" t="e">
        <f t="shared" si="57"/>
        <v>#VALUE!</v>
      </c>
    </row>
    <row r="282" spans="1:58">
      <c r="B282" s="17">
        <v>44713</v>
      </c>
      <c r="C282" s="69">
        <v>281</v>
      </c>
      <c r="D282" s="154" t="str">
        <f t="shared" si="53"/>
        <v/>
      </c>
      <c r="E282" s="193" t="str">
        <f t="shared" si="54"/>
        <v/>
      </c>
      <c r="F282" s="195"/>
      <c r="G282" s="1"/>
      <c r="H282" s="194"/>
      <c r="I282" s="194"/>
      <c r="J282" s="194"/>
      <c r="K282" s="194"/>
      <c r="L282" s="194"/>
      <c r="M282" s="194"/>
      <c r="N282" s="10"/>
      <c r="O282" s="194"/>
      <c r="P282" s="194"/>
      <c r="Q282" s="195"/>
      <c r="R282" s="195"/>
      <c r="S282" s="195"/>
      <c r="T282" s="195"/>
      <c r="U282" s="195"/>
      <c r="V282" s="195"/>
      <c r="W282" s="195"/>
      <c r="X282" s="195"/>
      <c r="Y282" s="195"/>
      <c r="Z282" s="195"/>
      <c r="AA282" s="201" t="s">
        <v>962</v>
      </c>
      <c r="AB282" s="195"/>
      <c r="AC282" s="196">
        <f t="shared" si="49"/>
        <v>0</v>
      </c>
      <c r="AD282" s="195" t="e">
        <f>VLOOKUP($AC282,デモテーブル[#All],2,FALSE)</f>
        <v>#N/A</v>
      </c>
      <c r="AE282" s="197">
        <f t="shared" si="50"/>
        <v>0</v>
      </c>
      <c r="AF282" s="195">
        <f t="shared" si="50"/>
        <v>0</v>
      </c>
      <c r="AG282" s="195">
        <f t="shared" si="50"/>
        <v>0</v>
      </c>
      <c r="AH282" s="198" t="str">
        <f t="shared" si="55"/>
        <v/>
      </c>
      <c r="AI282" s="198" t="str">
        <f t="shared" si="51"/>
        <v/>
      </c>
      <c r="AJ282" s="198" t="str">
        <f t="shared" si="51"/>
        <v/>
      </c>
      <c r="AK282" s="199">
        <f t="shared" si="52"/>
        <v>0</v>
      </c>
      <c r="AL282" s="195">
        <f t="shared" si="52"/>
        <v>0</v>
      </c>
      <c r="AM282" s="195"/>
      <c r="AN282" s="195"/>
      <c r="AO282" s="195"/>
      <c r="AP282" s="200"/>
      <c r="AQ282" s="195"/>
      <c r="AR282" s="200"/>
      <c r="AS282" s="195"/>
      <c r="AT282" s="167"/>
      <c r="AU282" s="167"/>
      <c r="AV282" s="136" t="e">
        <f>VLOOKUP($AC282,デモテーブル[#All],3,FALSE)</f>
        <v>#N/A</v>
      </c>
      <c r="AW282" s="136" t="e">
        <f>VLOOKUP($AC282,デモテーブル[#All],4,FALSE)</f>
        <v>#N/A</v>
      </c>
      <c r="AX282" s="136" t="e">
        <f>VLOOKUP($AC282,デモテーブル[#All],5,FALSE)</f>
        <v>#N/A</v>
      </c>
      <c r="AY282" s="136" t="e">
        <f>VLOOKUP($AC282,デモテーブル[#All],6,FALSE)</f>
        <v>#N/A</v>
      </c>
      <c r="AZ282" s="136" t="e">
        <f>VLOOKUP($AC282,デモテーブル[#All],7,FALSE)</f>
        <v>#N/A</v>
      </c>
      <c r="BA282" s="136" t="e">
        <f>VLOOKUP($AC282,デモテーブル[#All],12,FALSE)</f>
        <v>#N/A</v>
      </c>
      <c r="BB282" s="136" t="e">
        <f>VLOOKUP($AC282,デモテーブル[#All],13,FALSE)</f>
        <v>#N/A</v>
      </c>
      <c r="BC282" s="207" t="e">
        <f>VLOOKUP($AC282,デモテーブル[#All],14,FALSE)</f>
        <v>#N/A</v>
      </c>
      <c r="BD282" s="207" t="e">
        <f>VLOOKUP($AC282,デモテーブル[#All],15,FALSE)</f>
        <v>#N/A</v>
      </c>
      <c r="BE282" s="136" t="e">
        <f t="shared" si="56"/>
        <v>#VALUE!</v>
      </c>
      <c r="BF282" s="136" t="e">
        <f t="shared" si="57"/>
        <v>#VALUE!</v>
      </c>
    </row>
    <row r="283" spans="1:58">
      <c r="B283" s="17">
        <v>44713</v>
      </c>
      <c r="C283" s="69">
        <v>282</v>
      </c>
      <c r="D283" s="154" t="str">
        <f t="shared" si="53"/>
        <v/>
      </c>
      <c r="E283" s="193" t="str">
        <f t="shared" si="54"/>
        <v/>
      </c>
      <c r="F283" s="195"/>
      <c r="G283" s="196"/>
      <c r="H283" s="195"/>
      <c r="I283" s="195"/>
      <c r="J283" s="195"/>
      <c r="K283" s="195"/>
      <c r="L283" s="195"/>
      <c r="M283" s="195"/>
      <c r="N283" s="202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95"/>
      <c r="AA283" s="201" t="s">
        <v>962</v>
      </c>
      <c r="AB283" s="195"/>
      <c r="AC283" s="196">
        <f t="shared" si="49"/>
        <v>0</v>
      </c>
      <c r="AD283" s="195" t="e">
        <f>VLOOKUP($AC283,デモテーブル[#All],2,FALSE)</f>
        <v>#N/A</v>
      </c>
      <c r="AE283" s="197">
        <f t="shared" si="50"/>
        <v>0</v>
      </c>
      <c r="AF283" s="195">
        <f t="shared" si="50"/>
        <v>0</v>
      </c>
      <c r="AG283" s="195">
        <f t="shared" si="50"/>
        <v>0</v>
      </c>
      <c r="AH283" s="198" t="str">
        <f t="shared" si="55"/>
        <v/>
      </c>
      <c r="AI283" s="198" t="str">
        <f t="shared" si="51"/>
        <v/>
      </c>
      <c r="AJ283" s="198" t="str">
        <f t="shared" si="51"/>
        <v/>
      </c>
      <c r="AK283" s="199">
        <f t="shared" si="52"/>
        <v>0</v>
      </c>
      <c r="AL283" s="195">
        <f t="shared" si="52"/>
        <v>0</v>
      </c>
      <c r="AM283" s="195"/>
      <c r="AN283" s="195"/>
      <c r="AO283" s="195"/>
      <c r="AP283" s="200"/>
      <c r="AQ283" s="195"/>
      <c r="AR283" s="200"/>
      <c r="AS283" s="195"/>
      <c r="AT283" s="167"/>
      <c r="AU283" s="167"/>
      <c r="AV283" s="136" t="e">
        <f>VLOOKUP($AC283,デモテーブル[#All],3,FALSE)</f>
        <v>#N/A</v>
      </c>
      <c r="AW283" s="136" t="e">
        <f>VLOOKUP($AC283,デモテーブル[#All],4,FALSE)</f>
        <v>#N/A</v>
      </c>
      <c r="AX283" s="136" t="e">
        <f>VLOOKUP($AC283,デモテーブル[#All],5,FALSE)</f>
        <v>#N/A</v>
      </c>
      <c r="AY283" s="136" t="e">
        <f>VLOOKUP($AC283,デモテーブル[#All],6,FALSE)</f>
        <v>#N/A</v>
      </c>
      <c r="AZ283" s="136" t="e">
        <f>VLOOKUP($AC283,デモテーブル[#All],7,FALSE)</f>
        <v>#N/A</v>
      </c>
      <c r="BA283" s="136" t="e">
        <f>VLOOKUP($AC283,デモテーブル[#All],12,FALSE)</f>
        <v>#N/A</v>
      </c>
      <c r="BB283" s="136" t="e">
        <f>VLOOKUP($AC283,デモテーブル[#All],13,FALSE)</f>
        <v>#N/A</v>
      </c>
      <c r="BC283" s="207" t="e">
        <f>VLOOKUP($AC283,デモテーブル[#All],14,FALSE)</f>
        <v>#N/A</v>
      </c>
      <c r="BD283" s="207" t="e">
        <f>VLOOKUP($AC283,デモテーブル[#All],15,FALSE)</f>
        <v>#N/A</v>
      </c>
      <c r="BE283" s="136" t="e">
        <f t="shared" si="56"/>
        <v>#VALUE!</v>
      </c>
      <c r="BF283" s="136" t="e">
        <f t="shared" si="57"/>
        <v>#VALUE!</v>
      </c>
    </row>
    <row r="284" spans="1:58">
      <c r="B284" s="17">
        <v>44713</v>
      </c>
      <c r="C284" s="69">
        <v>283</v>
      </c>
      <c r="D284" s="154" t="str">
        <f t="shared" si="53"/>
        <v/>
      </c>
      <c r="E284" s="193" t="str">
        <f t="shared" si="54"/>
        <v/>
      </c>
      <c r="F284" s="195"/>
      <c r="G284" s="196"/>
      <c r="H284" s="195"/>
      <c r="I284" s="195"/>
      <c r="J284" s="195"/>
      <c r="K284" s="195"/>
      <c r="L284" s="195"/>
      <c r="M284" s="195"/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95"/>
      <c r="AA284" s="201" t="s">
        <v>962</v>
      </c>
      <c r="AB284" s="195"/>
      <c r="AC284" s="196">
        <f t="shared" si="49"/>
        <v>0</v>
      </c>
      <c r="AD284" s="195" t="e">
        <f>VLOOKUP($AC284,デモテーブル[#All],2,FALSE)</f>
        <v>#N/A</v>
      </c>
      <c r="AE284" s="197">
        <f t="shared" ref="AD284:AG284" si="58">H284</f>
        <v>0</v>
      </c>
      <c r="AF284" s="195">
        <f t="shared" si="58"/>
        <v>0</v>
      </c>
      <c r="AG284" s="195">
        <f t="shared" si="58"/>
        <v>0</v>
      </c>
      <c r="AH284" s="198" t="str">
        <f t="shared" si="55"/>
        <v/>
      </c>
      <c r="AI284" s="198" t="str">
        <f t="shared" si="55"/>
        <v/>
      </c>
      <c r="AJ284" s="198" t="str">
        <f t="shared" si="55"/>
        <v/>
      </c>
      <c r="AK284" s="199">
        <f t="shared" ref="AK284:AL284" si="59">N284</f>
        <v>0</v>
      </c>
      <c r="AL284" s="195">
        <f t="shared" si="59"/>
        <v>0</v>
      </c>
      <c r="AM284" s="195"/>
      <c r="AN284" s="195"/>
      <c r="AO284" s="195"/>
      <c r="AP284" s="200"/>
      <c r="AQ284" s="195"/>
      <c r="AR284" s="200"/>
      <c r="AS284" s="195"/>
      <c r="AT284" s="167"/>
      <c r="AU284" s="167"/>
      <c r="AV284" s="136" t="e">
        <f>VLOOKUP($AC284,デモテーブル[#All],3,FALSE)</f>
        <v>#N/A</v>
      </c>
      <c r="AW284" s="136" t="e">
        <f>VLOOKUP($AC284,デモテーブル[#All],4,FALSE)</f>
        <v>#N/A</v>
      </c>
      <c r="AX284" s="136" t="e">
        <f>VLOOKUP($AC284,デモテーブル[#All],5,FALSE)</f>
        <v>#N/A</v>
      </c>
      <c r="AY284" s="136" t="e">
        <f>VLOOKUP($AC284,デモテーブル[#All],6,FALSE)</f>
        <v>#N/A</v>
      </c>
      <c r="AZ284" s="136" t="e">
        <f>VLOOKUP($AC284,デモテーブル[#All],7,FALSE)</f>
        <v>#N/A</v>
      </c>
      <c r="BA284" s="136" t="e">
        <f>VLOOKUP($AC284,デモテーブル[#All],12,FALSE)</f>
        <v>#N/A</v>
      </c>
      <c r="BB284" s="136" t="e">
        <f>VLOOKUP($AC284,デモテーブル[#All],13,FALSE)</f>
        <v>#N/A</v>
      </c>
      <c r="BC284" s="207" t="e">
        <f>VLOOKUP($AC284,デモテーブル[#All],14,FALSE)</f>
        <v>#N/A</v>
      </c>
      <c r="BD284" s="207" t="e">
        <f>VLOOKUP($AC284,デモテーブル[#All],15,FALSE)</f>
        <v>#N/A</v>
      </c>
      <c r="BE284" s="136" t="e">
        <f t="shared" si="56"/>
        <v>#VALUE!</v>
      </c>
      <c r="BF284" s="136" t="e">
        <f t="shared" si="57"/>
        <v>#VALUE!</v>
      </c>
    </row>
    <row r="285" spans="1:58">
      <c r="A285" s="7"/>
      <c r="B285" s="7"/>
      <c r="C285" s="7"/>
      <c r="D285" s="7"/>
      <c r="E285" s="7"/>
      <c r="F285" s="25"/>
      <c r="G285" s="7"/>
      <c r="H285" s="24"/>
      <c r="I285" s="24"/>
      <c r="J285" s="24"/>
      <c r="K285" s="24"/>
      <c r="L285" s="24"/>
      <c r="M285" s="24"/>
      <c r="N285" s="24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0"/>
      <c r="AA285" s="70"/>
      <c r="AB285" s="7"/>
      <c r="AC285" s="8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13"/>
      <c r="AQ285" s="7"/>
      <c r="AR285" s="9"/>
      <c r="AS285" s="11"/>
      <c r="AT285" s="19"/>
      <c r="AU285" s="19"/>
      <c r="AV285" s="7"/>
      <c r="AW285" s="7"/>
      <c r="AX285" s="7"/>
      <c r="AY285" s="7"/>
      <c r="AZ285" s="25"/>
      <c r="BA285" s="25"/>
      <c r="BB285" s="25"/>
      <c r="BC285" s="208"/>
      <c r="BD285" s="208"/>
      <c r="BE285" s="25"/>
      <c r="BF285" s="25" t="s">
        <v>457</v>
      </c>
    </row>
    <row r="287" spans="1:58" ht="14.25" thickBot="1">
      <c r="N287" s="12"/>
      <c r="P287" s="2"/>
      <c r="Q287" s="10"/>
      <c r="AF287"/>
      <c r="AH287" s="12" t="s">
        <v>458</v>
      </c>
      <c r="AJ287" s="5"/>
      <c r="AK287" s="10"/>
      <c r="AP287" s="203"/>
      <c r="AR287" s="5"/>
    </row>
    <row r="288" spans="1:58" ht="14.25" thickBot="1">
      <c r="N288" s="12"/>
      <c r="P288" s="21"/>
      <c r="Q288" s="22"/>
      <c r="AF288" s="23">
        <f>SUBTOTAL(2,$AP$1:$AP$285)</f>
        <v>0</v>
      </c>
      <c r="AG288" s="14" t="s">
        <v>459</v>
      </c>
      <c r="AH288" s="23">
        <f>SUBTOTAL(9,$AH$1:$AH$285)</f>
        <v>37461981</v>
      </c>
      <c r="AI288" s="14" t="s">
        <v>455</v>
      </c>
      <c r="AJ288" s="203"/>
      <c r="AK288" s="204"/>
      <c r="AN288" s="203"/>
      <c r="AP288" s="203"/>
      <c r="AR288" s="203"/>
      <c r="AS288" s="204"/>
    </row>
    <row r="289" spans="42:44">
      <c r="AP289" s="203"/>
      <c r="AR289" s="5"/>
    </row>
  </sheetData>
  <autoFilter ref="A1:BF1" xr:uid="{452183B5-FC8D-4910-B230-A1A4E378AE4D}"/>
  <mergeCells count="29">
    <mergeCell ref="AL245:AL246"/>
    <mergeCell ref="AF245:AF246"/>
    <mergeCell ref="AG245:AG246"/>
    <mergeCell ref="AH245:AH246"/>
    <mergeCell ref="AI245:AI246"/>
    <mergeCell ref="AJ245:AJ246"/>
    <mergeCell ref="AK245:AK246"/>
    <mergeCell ref="AK46:AK47"/>
    <mergeCell ref="AL46:AL47"/>
    <mergeCell ref="I245:I246"/>
    <mergeCell ref="J245:J246"/>
    <mergeCell ref="K245:K246"/>
    <mergeCell ref="L245:L246"/>
    <mergeCell ref="M245:M246"/>
    <mergeCell ref="N245:N246"/>
    <mergeCell ref="O245:O246"/>
    <mergeCell ref="P245:P246"/>
    <mergeCell ref="P46:P47"/>
    <mergeCell ref="AF46:AF47"/>
    <mergeCell ref="AG46:AG47"/>
    <mergeCell ref="AH46:AH47"/>
    <mergeCell ref="AI46:AI47"/>
    <mergeCell ref="AJ46:AJ47"/>
    <mergeCell ref="O46:O47"/>
    <mergeCell ref="J46:J47"/>
    <mergeCell ref="K46:K47"/>
    <mergeCell ref="L46:L47"/>
    <mergeCell ref="M46:M47"/>
    <mergeCell ref="N46:N47"/>
  </mergeCells>
  <phoneticPr fontId="18"/>
  <pageMargins left="0.7" right="0.7" top="0.48" bottom="0.48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55D5-1E7F-4C03-A2B1-C2D3857697DD}">
  <sheetPr>
    <tabColor theme="4" tint="0.59999389629810485"/>
  </sheetPr>
  <dimension ref="A24:AB76"/>
  <sheetViews>
    <sheetView showGridLines="0" zoomScale="40" zoomScaleNormal="40" workbookViewId="0">
      <selection activeCell="AB9" sqref="AB9"/>
    </sheetView>
  </sheetViews>
  <sheetFormatPr defaultRowHeight="13.5"/>
  <cols>
    <col min="2" max="2" width="17.75" bestFit="1" customWidth="1"/>
    <col min="3" max="3" width="19.625" style="2" bestFit="1" customWidth="1"/>
    <col min="4" max="4" width="14.5" bestFit="1" customWidth="1"/>
    <col min="5" max="5" width="16.375" bestFit="1" customWidth="1"/>
    <col min="6" max="6" width="16.625" bestFit="1" customWidth="1"/>
    <col min="7" max="7" width="4.625" customWidth="1"/>
    <col min="8" max="8" width="16.125" style="28" customWidth="1"/>
    <col min="9" max="9" width="2.875" customWidth="1"/>
    <col min="10" max="10" width="15.125" style="28" customWidth="1"/>
    <col min="11" max="11" width="2.875" customWidth="1"/>
    <col min="12" max="12" width="14.5" style="29" customWidth="1"/>
    <col min="13" max="13" width="2.875" customWidth="1"/>
    <col min="14" max="14" width="16.5" style="2" bestFit="1" customWidth="1"/>
    <col min="15" max="15" width="3.125" customWidth="1"/>
    <col min="16" max="16" width="10.75" customWidth="1"/>
    <col min="17" max="17" width="3.5" customWidth="1"/>
    <col min="18" max="18" width="10.625" style="30" customWidth="1"/>
    <col min="19" max="19" width="3.5" customWidth="1"/>
    <col min="20" max="20" width="4.625" customWidth="1"/>
    <col min="21" max="21" width="6.5" customWidth="1"/>
    <col min="22" max="22" width="15.5" style="16" customWidth="1"/>
    <col min="23" max="23" width="15.5" style="26" customWidth="1"/>
    <col min="24" max="24" width="17.875" style="26" bestFit="1" customWidth="1"/>
    <col min="25" max="25" width="39.5" bestFit="1" customWidth="1"/>
    <col min="26" max="26" width="31.375" bestFit="1" customWidth="1"/>
    <col min="27" max="28" width="28.5" bestFit="1" customWidth="1"/>
    <col min="29" max="29" width="16.25" bestFit="1" customWidth="1"/>
    <col min="30" max="30" width="20.875" bestFit="1" customWidth="1"/>
    <col min="31" max="31" width="23.625" bestFit="1" customWidth="1"/>
    <col min="32" max="32" width="16.25" bestFit="1" customWidth="1"/>
    <col min="33" max="33" width="20.875" bestFit="1" customWidth="1"/>
    <col min="34" max="34" width="42.375" bestFit="1" customWidth="1"/>
    <col min="35" max="35" width="34.875" bestFit="1" customWidth="1"/>
    <col min="36" max="36" width="39.5" bestFit="1" customWidth="1"/>
    <col min="37" max="37" width="31.375" bestFit="1" customWidth="1"/>
    <col min="38" max="38" width="23.875" bestFit="1" customWidth="1"/>
    <col min="39" max="39" width="28.5" bestFit="1" customWidth="1"/>
    <col min="40" max="41" width="23.625" bestFit="1" customWidth="1"/>
    <col min="42" max="42" width="42.375" bestFit="1" customWidth="1"/>
    <col min="43" max="44" width="34.875" bestFit="1" customWidth="1"/>
    <col min="45" max="45" width="39.5" bestFit="1" customWidth="1"/>
    <col min="46" max="46" width="31.375" bestFit="1" customWidth="1"/>
    <col min="47" max="48" width="23.875" bestFit="1" customWidth="1"/>
    <col min="49" max="49" width="28.5" bestFit="1" customWidth="1"/>
    <col min="50" max="50" width="10.5" bestFit="1" customWidth="1"/>
    <col min="51" max="53" width="9.375" bestFit="1" customWidth="1"/>
    <col min="54" max="56" width="7.125" bestFit="1" customWidth="1"/>
    <col min="57" max="57" width="9.375" bestFit="1" customWidth="1"/>
    <col min="58" max="58" width="7.125" bestFit="1" customWidth="1"/>
    <col min="59" max="59" width="9.375" bestFit="1" customWidth="1"/>
    <col min="60" max="60" width="7.125" bestFit="1" customWidth="1"/>
    <col min="61" max="61" width="9.375" bestFit="1" customWidth="1"/>
    <col min="62" max="65" width="7.125" bestFit="1" customWidth="1"/>
    <col min="66" max="67" width="9.375" bestFit="1" customWidth="1"/>
    <col min="68" max="68" width="7.125" bestFit="1" customWidth="1"/>
    <col min="69" max="70" width="9.375" bestFit="1" customWidth="1"/>
    <col min="71" max="73" width="7.125" bestFit="1" customWidth="1"/>
    <col min="74" max="74" width="9.375" bestFit="1" customWidth="1"/>
    <col min="75" max="75" width="7.125" bestFit="1" customWidth="1"/>
    <col min="76" max="78" width="9.375" bestFit="1" customWidth="1"/>
    <col min="79" max="79" width="7.125" bestFit="1" customWidth="1"/>
    <col min="80" max="83" width="9.375" bestFit="1" customWidth="1"/>
    <col min="84" max="84" width="7.125" bestFit="1" customWidth="1"/>
    <col min="85" max="91" width="9.375" bestFit="1" customWidth="1"/>
    <col min="92" max="92" width="7.125" bestFit="1" customWidth="1"/>
    <col min="93" max="94" width="9.375" bestFit="1" customWidth="1"/>
    <col min="95" max="96" width="7.125" bestFit="1" customWidth="1"/>
    <col min="97" max="97" width="9.375" bestFit="1" customWidth="1"/>
    <col min="98" max="99" width="7.125" bestFit="1" customWidth="1"/>
    <col min="100" max="103" width="9.375" bestFit="1" customWidth="1"/>
    <col min="104" max="104" width="7.125" bestFit="1" customWidth="1"/>
    <col min="105" max="105" width="10.5" bestFit="1" customWidth="1"/>
    <col min="106" max="106" width="7.125" bestFit="1" customWidth="1"/>
    <col min="107" max="107" width="9.375" bestFit="1" customWidth="1"/>
    <col min="108" max="109" width="7.125" bestFit="1" customWidth="1"/>
    <col min="110" max="111" width="9.375" bestFit="1" customWidth="1"/>
    <col min="112" max="114" width="7.125" bestFit="1" customWidth="1"/>
    <col min="115" max="115" width="9.375" bestFit="1" customWidth="1"/>
    <col min="116" max="116" width="7.125" bestFit="1" customWidth="1"/>
    <col min="117" max="117" width="9.375" bestFit="1" customWidth="1"/>
    <col min="118" max="121" width="7.125" bestFit="1" customWidth="1"/>
    <col min="122" max="124" width="9.375" bestFit="1" customWidth="1"/>
    <col min="125" max="125" width="7.125" bestFit="1" customWidth="1"/>
    <col min="126" max="130" width="9.375" bestFit="1" customWidth="1"/>
    <col min="131" max="133" width="7.125" bestFit="1" customWidth="1"/>
    <col min="134" max="136" width="9.375" bestFit="1" customWidth="1"/>
    <col min="137" max="138" width="7.125" bestFit="1" customWidth="1"/>
    <col min="139" max="140" width="9.375" bestFit="1" customWidth="1"/>
    <col min="141" max="142" width="7.125" bestFit="1" customWidth="1"/>
    <col min="143" max="143" width="9.375" bestFit="1" customWidth="1"/>
    <col min="144" max="144" width="7.125" bestFit="1" customWidth="1"/>
    <col min="145" max="146" width="9.375" bestFit="1" customWidth="1"/>
    <col min="147" max="147" width="7.125" bestFit="1" customWidth="1"/>
    <col min="148" max="148" width="9.375" bestFit="1" customWidth="1"/>
    <col min="149" max="150" width="7.125" bestFit="1" customWidth="1"/>
    <col min="151" max="155" width="9.375" bestFit="1" customWidth="1"/>
    <col min="156" max="156" width="7.125" bestFit="1" customWidth="1"/>
    <col min="157" max="164" width="9.375" bestFit="1" customWidth="1"/>
    <col min="165" max="166" width="7.125" bestFit="1" customWidth="1"/>
    <col min="167" max="169" width="9.375" bestFit="1" customWidth="1"/>
    <col min="170" max="170" width="7.125" bestFit="1" customWidth="1"/>
    <col min="171" max="171" width="9.375" bestFit="1" customWidth="1"/>
    <col min="172" max="173" width="7.125" bestFit="1" customWidth="1"/>
    <col min="174" max="174" width="9.375" bestFit="1" customWidth="1"/>
    <col min="175" max="177" width="7.125" bestFit="1" customWidth="1"/>
    <col min="178" max="178" width="9.375" bestFit="1" customWidth="1"/>
    <col min="179" max="180" width="7.125" bestFit="1" customWidth="1"/>
    <col min="181" max="181" width="9.375" bestFit="1" customWidth="1"/>
    <col min="182" max="182" width="7.125" bestFit="1" customWidth="1"/>
    <col min="183" max="183" width="9.375" bestFit="1" customWidth="1"/>
    <col min="184" max="184" width="7.125" bestFit="1" customWidth="1"/>
    <col min="185" max="186" width="9.375" bestFit="1" customWidth="1"/>
    <col min="187" max="188" width="7.125" bestFit="1" customWidth="1"/>
    <col min="189" max="190" width="9.375" bestFit="1" customWidth="1"/>
    <col min="191" max="192" width="7.125" bestFit="1" customWidth="1"/>
    <col min="193" max="193" width="9.375" bestFit="1" customWidth="1"/>
    <col min="194" max="196" width="7.125" bestFit="1" customWidth="1"/>
    <col min="197" max="197" width="9.375" bestFit="1" customWidth="1"/>
    <col min="198" max="200" width="7.125" bestFit="1" customWidth="1"/>
    <col min="201" max="201" width="9.375" bestFit="1" customWidth="1"/>
    <col min="202" max="202" width="7.125" bestFit="1" customWidth="1"/>
    <col min="203" max="203" width="9.375" bestFit="1" customWidth="1"/>
    <col min="204" max="204" width="7.125" bestFit="1" customWidth="1"/>
    <col min="205" max="206" width="9.375" bestFit="1" customWidth="1"/>
    <col min="207" max="207" width="7.125" bestFit="1" customWidth="1"/>
    <col min="208" max="208" width="9.375" bestFit="1" customWidth="1"/>
    <col min="209" max="209" width="7.125" bestFit="1" customWidth="1"/>
    <col min="210" max="212" width="9.375" bestFit="1" customWidth="1"/>
    <col min="213" max="213" width="7.125" bestFit="1" customWidth="1"/>
    <col min="214" max="215" width="9.375" bestFit="1" customWidth="1"/>
    <col min="216" max="216" width="7.125" bestFit="1" customWidth="1"/>
    <col min="217" max="217" width="9.375" bestFit="1" customWidth="1"/>
    <col min="218" max="218" width="7.125" bestFit="1" customWidth="1"/>
    <col min="219" max="220" width="9.375" bestFit="1" customWidth="1"/>
    <col min="221" max="222" width="7.125" bestFit="1" customWidth="1"/>
    <col min="223" max="223" width="9.375" bestFit="1" customWidth="1"/>
    <col min="224" max="224" width="7.125" bestFit="1" customWidth="1"/>
    <col min="225" max="226" width="9.375" bestFit="1" customWidth="1"/>
    <col min="227" max="227" width="7.125" bestFit="1" customWidth="1"/>
    <col min="228" max="229" width="9.375" bestFit="1" customWidth="1"/>
    <col min="230" max="230" width="7.125" bestFit="1" customWidth="1"/>
    <col min="231" max="231" width="9.375" bestFit="1" customWidth="1"/>
    <col min="232" max="232" width="7.125" bestFit="1" customWidth="1"/>
    <col min="233" max="238" width="9.375" bestFit="1" customWidth="1"/>
    <col min="239" max="240" width="7.125" bestFit="1" customWidth="1"/>
    <col min="241" max="241" width="9.375" bestFit="1" customWidth="1"/>
    <col min="242" max="243" width="7.125" bestFit="1" customWidth="1"/>
    <col min="244" max="244" width="9.375" bestFit="1" customWidth="1"/>
    <col min="245" max="245" width="7.125" bestFit="1" customWidth="1"/>
    <col min="246" max="248" width="10.5" bestFit="1" customWidth="1"/>
    <col min="249" max="249" width="8.25" bestFit="1" customWidth="1"/>
    <col min="250" max="250" width="10.5" bestFit="1" customWidth="1"/>
    <col min="251" max="251" width="8.25" bestFit="1" customWidth="1"/>
    <col min="252" max="253" width="10.5" bestFit="1" customWidth="1"/>
    <col min="254" max="254" width="8.25" bestFit="1" customWidth="1"/>
    <col min="255" max="256" width="10.5" bestFit="1" customWidth="1"/>
    <col min="257" max="259" width="8.25" bestFit="1" customWidth="1"/>
    <col min="260" max="260" width="10.5" bestFit="1" customWidth="1"/>
    <col min="261" max="264" width="8.25" bestFit="1" customWidth="1"/>
    <col min="265" max="266" width="10.5" bestFit="1" customWidth="1"/>
    <col min="267" max="271" width="8.25" bestFit="1" customWidth="1"/>
    <col min="272" max="272" width="10.5" bestFit="1" customWidth="1"/>
    <col min="273" max="273" width="8.25" bestFit="1" customWidth="1"/>
    <col min="274" max="274" width="10.5" bestFit="1" customWidth="1"/>
    <col min="275" max="277" width="8.25" bestFit="1" customWidth="1"/>
    <col min="278" max="278" width="10.5" bestFit="1" customWidth="1"/>
    <col min="279" max="279" width="8.25" bestFit="1" customWidth="1"/>
    <col min="280" max="281" width="10.5" bestFit="1" customWidth="1"/>
    <col min="282" max="285" width="8.25" bestFit="1" customWidth="1"/>
    <col min="286" max="286" width="10.5" bestFit="1" customWidth="1"/>
    <col min="287" max="292" width="8.25" bestFit="1" customWidth="1"/>
    <col min="293" max="293" width="10.5" bestFit="1" customWidth="1"/>
    <col min="294" max="296" width="8.25" bestFit="1" customWidth="1"/>
    <col min="297" max="297" width="10.5" bestFit="1" customWidth="1"/>
    <col min="298" max="298" width="8.25" bestFit="1" customWidth="1"/>
    <col min="299" max="300" width="10.5" bestFit="1" customWidth="1"/>
    <col min="301" max="301" width="8.25" bestFit="1" customWidth="1"/>
    <col min="302" max="302" width="10.5" bestFit="1" customWidth="1"/>
    <col min="303" max="306" width="8.25" bestFit="1" customWidth="1"/>
    <col min="307" max="307" width="10.5" bestFit="1" customWidth="1"/>
    <col min="308" max="308" width="8.25" bestFit="1" customWidth="1"/>
    <col min="309" max="309" width="10.5" bestFit="1" customWidth="1"/>
    <col min="310" max="310" width="14.125" bestFit="1" customWidth="1"/>
    <col min="311" max="317" width="10.5" bestFit="1" customWidth="1"/>
    <col min="318" max="318" width="8.25" bestFit="1" customWidth="1"/>
    <col min="319" max="320" width="10.5" bestFit="1" customWidth="1"/>
    <col min="321" max="326" width="9.375" bestFit="1" customWidth="1"/>
    <col min="327" max="327" width="11.625" bestFit="1" customWidth="1"/>
    <col min="328" max="328" width="9.375" bestFit="1" customWidth="1"/>
    <col min="329" max="331" width="14.125" bestFit="1" customWidth="1"/>
    <col min="332" max="332" width="7.125" bestFit="1" customWidth="1"/>
    <col min="333" max="333" width="5.75" bestFit="1" customWidth="1"/>
  </cols>
  <sheetData>
    <row r="24" spans="1:27" ht="14.25" thickBot="1"/>
    <row r="25" spans="1:27">
      <c r="A25" s="116"/>
      <c r="B25" s="116"/>
      <c r="C25" s="117"/>
      <c r="D25" s="116"/>
      <c r="E25" s="116"/>
      <c r="F25" s="118"/>
      <c r="G25" s="116"/>
      <c r="H25" s="119"/>
      <c r="I25" s="116"/>
      <c r="J25" s="119"/>
      <c r="K25" s="116"/>
      <c r="L25" s="120"/>
      <c r="M25" s="116"/>
      <c r="N25" s="117"/>
      <c r="O25" s="116"/>
      <c r="P25" s="116"/>
      <c r="Q25" s="116"/>
      <c r="R25" s="121"/>
      <c r="S25" s="116"/>
      <c r="T25" s="118"/>
      <c r="U25" s="116"/>
      <c r="V25" s="122"/>
      <c r="W25" s="123"/>
      <c r="X25" s="123"/>
      <c r="Y25" s="116"/>
      <c r="Z25" s="116"/>
      <c r="AA25" s="116"/>
    </row>
    <row r="26" spans="1:27">
      <c r="F26" s="84"/>
      <c r="T26" s="84"/>
    </row>
    <row r="27" spans="1:27">
      <c r="F27" s="84"/>
      <c r="T27" s="84"/>
    </row>
    <row r="28" spans="1:27">
      <c r="F28" s="84"/>
      <c r="T28" s="84"/>
    </row>
    <row r="29" spans="1:27">
      <c r="F29" s="84"/>
      <c r="T29" s="84"/>
    </row>
    <row r="30" spans="1:27">
      <c r="F30" s="84"/>
      <c r="T30" s="84"/>
    </row>
    <row r="31" spans="1:27">
      <c r="F31" s="84"/>
      <c r="T31" s="84"/>
    </row>
    <row r="32" spans="1:27">
      <c r="F32" s="84"/>
      <c r="T32" s="84"/>
    </row>
    <row r="33" spans="2:24">
      <c r="F33" s="84"/>
      <c r="T33" s="84"/>
    </row>
    <row r="34" spans="2:24">
      <c r="F34" s="84"/>
      <c r="T34" s="84"/>
    </row>
    <row r="35" spans="2:24">
      <c r="F35" s="84"/>
      <c r="T35" s="84"/>
    </row>
    <row r="36" spans="2:24">
      <c r="F36" s="84"/>
      <c r="T36" s="84"/>
    </row>
    <row r="37" spans="2:24">
      <c r="C37"/>
      <c r="F37" s="84"/>
      <c r="T37" s="84"/>
    </row>
    <row r="38" spans="2:24">
      <c r="C38"/>
      <c r="F38" s="84"/>
      <c r="T38" s="84"/>
    </row>
    <row r="39" spans="2:24" ht="14.25" thickBot="1">
      <c r="F39" s="84"/>
      <c r="R39" s="83"/>
      <c r="T39" s="84"/>
    </row>
    <row r="40" spans="2:24" s="43" customFormat="1" ht="49.5" thickTop="1" thickBot="1">
      <c r="B40" s="129" t="s">
        <v>477</v>
      </c>
      <c r="C40" s="128" t="s">
        <v>1002</v>
      </c>
      <c r="D40" s="128" t="s">
        <v>479</v>
      </c>
      <c r="E40" s="128" t="s">
        <v>1003</v>
      </c>
      <c r="F40" s="84"/>
      <c r="H40" s="44" t="s">
        <v>260</v>
      </c>
      <c r="J40" s="45" t="s">
        <v>259</v>
      </c>
      <c r="L40" s="46" t="s">
        <v>261</v>
      </c>
      <c r="N40" s="47" t="s">
        <v>482</v>
      </c>
      <c r="P40" s="90" t="s">
        <v>262</v>
      </c>
      <c r="Q40" s="91"/>
      <c r="R40" s="92" t="s">
        <v>264</v>
      </c>
      <c r="T40" s="85"/>
      <c r="V40" s="52" t="s">
        <v>271</v>
      </c>
      <c r="W40" s="53" t="s">
        <v>268</v>
      </c>
      <c r="X40" s="53" t="s">
        <v>485</v>
      </c>
    </row>
    <row r="41" spans="2:24" ht="15" thickTop="1" thickBot="1">
      <c r="B41" s="130" t="s">
        <v>473</v>
      </c>
      <c r="C41" s="131">
        <v>18052543</v>
      </c>
      <c r="D41" s="131">
        <v>18052543</v>
      </c>
      <c r="E41" s="131">
        <v>0</v>
      </c>
      <c r="F41" s="84"/>
      <c r="H41" s="28">
        <v>0</v>
      </c>
      <c r="J41" s="28">
        <v>1</v>
      </c>
      <c r="L41" s="29">
        <v>0</v>
      </c>
      <c r="N41" s="2">
        <f>GETPIVOTDATA("暴落リスク・無し",$B$40)</f>
        <v>17510248</v>
      </c>
      <c r="P41" s="93" t="s">
        <v>269</v>
      </c>
      <c r="R41" s="94" t="s">
        <v>270</v>
      </c>
      <c r="T41" s="84"/>
      <c r="V41" s="15" t="s">
        <v>486</v>
      </c>
      <c r="W41" s="41">
        <f>GETPIVOTDATA("暴落リスク・無し",$B$40)</f>
        <v>17510248</v>
      </c>
      <c r="X41" s="41">
        <f>N41</f>
        <v>17510248</v>
      </c>
    </row>
    <row r="42" spans="2:24" s="16" customFormat="1" ht="27" thickTop="1" thickBot="1">
      <c r="B42" s="130" t="s">
        <v>474</v>
      </c>
      <c r="C42" s="131">
        <v>14007928</v>
      </c>
      <c r="D42" s="131">
        <v>0</v>
      </c>
      <c r="E42" s="131">
        <v>14007928</v>
      </c>
      <c r="F42" s="84"/>
      <c r="H42" s="82">
        <v>-0.2</v>
      </c>
      <c r="J42" s="62">
        <f>1+H42</f>
        <v>0.8</v>
      </c>
      <c r="L42" s="63">
        <f>GETPIVOTDATA("暴落リスク・有",$B$40)*H42</f>
        <v>-3990346.6</v>
      </c>
      <c r="N42" s="27">
        <f>GETPIVOTDATA("暴落リスク・有",$B$40)*J42</f>
        <v>15961386.4</v>
      </c>
      <c r="P42" s="95" t="s">
        <v>269</v>
      </c>
      <c r="R42" s="96" t="s">
        <v>270</v>
      </c>
      <c r="T42" s="86"/>
      <c r="V42" s="15" t="s">
        <v>487</v>
      </c>
      <c r="W42" s="64">
        <f>GETPIVOTDATA("暴落リスク・有",$B$40)</f>
        <v>19951733</v>
      </c>
      <c r="X42" s="64">
        <f>N42</f>
        <v>15961386.4</v>
      </c>
    </row>
    <row r="43" spans="2:24" s="16" customFormat="1" ht="15" thickTop="1" thickBot="1">
      <c r="B43" s="130" t="s">
        <v>475</v>
      </c>
      <c r="C43" s="131">
        <v>1603130</v>
      </c>
      <c r="D43" s="131">
        <v>0</v>
      </c>
      <c r="E43" s="131">
        <v>1603130</v>
      </c>
      <c r="F43" s="84"/>
      <c r="H43" s="32"/>
      <c r="J43" s="32"/>
      <c r="L43" s="33">
        <f>SUM(L41:L42)</f>
        <v>-3990346.6</v>
      </c>
      <c r="N43" s="31">
        <f>SUM(N41:N42)</f>
        <v>33471634.399999999</v>
      </c>
      <c r="P43" s="111">
        <f>L43/GETPIVOTDATA("合計 / 時価評価額",$B$40)</f>
        <v>-0.10651723409928589</v>
      </c>
      <c r="Q43" s="97"/>
      <c r="R43" s="98">
        <f>N43/GETPIVOTDATA("合計 / 時価評価額",$B$40)</f>
        <v>0.89348276590071407</v>
      </c>
      <c r="T43" s="86"/>
      <c r="V43" s="15" t="s">
        <v>465</v>
      </c>
      <c r="W43" s="125">
        <f>SUM(W41:W42)</f>
        <v>37461981</v>
      </c>
      <c r="X43" s="125">
        <f>SUM(X41:X42)</f>
        <v>33471634.399999999</v>
      </c>
    </row>
    <row r="44" spans="2:24" ht="14.25" thickTop="1">
      <c r="B44" s="130" t="s">
        <v>476</v>
      </c>
      <c r="C44" s="131">
        <v>3798380</v>
      </c>
      <c r="D44" s="131">
        <v>1899190</v>
      </c>
      <c r="E44" s="131">
        <v>1899190</v>
      </c>
      <c r="F44" s="84"/>
      <c r="H44" s="62" t="s">
        <v>463</v>
      </c>
      <c r="R44" s="83"/>
      <c r="T44" s="84"/>
    </row>
    <row r="45" spans="2:24">
      <c r="B45" s="60" t="s">
        <v>258</v>
      </c>
      <c r="C45" s="115">
        <v>37461981</v>
      </c>
      <c r="D45" s="115">
        <v>19951733</v>
      </c>
      <c r="E45" s="115">
        <v>17510248</v>
      </c>
      <c r="F45" s="84"/>
      <c r="R45" s="83"/>
      <c r="T45" s="84"/>
    </row>
    <row r="46" spans="2:24">
      <c r="C46"/>
      <c r="F46" s="84"/>
      <c r="R46" s="83"/>
      <c r="T46" s="84"/>
    </row>
    <row r="47" spans="2:24">
      <c r="B47" s="133"/>
      <c r="C47" s="134"/>
      <c r="D47" s="134"/>
      <c r="E47" s="134"/>
      <c r="F47" s="84"/>
      <c r="N47" s="89"/>
      <c r="R47" s="83"/>
      <c r="T47" s="84"/>
    </row>
    <row r="48" spans="2:24">
      <c r="C48"/>
      <c r="F48" s="84"/>
      <c r="R48" s="83"/>
      <c r="T48" s="84"/>
    </row>
    <row r="49" spans="2:24">
      <c r="C49"/>
      <c r="F49" s="84"/>
      <c r="R49" s="83"/>
      <c r="T49" s="84"/>
    </row>
    <row r="50" spans="2:24">
      <c r="C50"/>
      <c r="F50" s="84"/>
      <c r="R50" s="83"/>
      <c r="T50" s="84"/>
    </row>
    <row r="51" spans="2:24">
      <c r="C51"/>
      <c r="F51" s="84"/>
      <c r="R51" s="83"/>
      <c r="T51" s="84"/>
    </row>
    <row r="52" spans="2:24">
      <c r="C52"/>
      <c r="F52" s="84"/>
      <c r="T52" s="84"/>
    </row>
    <row r="53" spans="2:24">
      <c r="C53"/>
      <c r="F53" s="84"/>
      <c r="T53" s="84"/>
    </row>
    <row r="54" spans="2:24">
      <c r="C54"/>
      <c r="F54" s="84"/>
      <c r="T54" s="84"/>
    </row>
    <row r="55" spans="2:24" ht="14.25" thickBot="1">
      <c r="F55" s="84"/>
      <c r="R55" s="83"/>
      <c r="T55" s="84"/>
    </row>
    <row r="56" spans="2:24" s="43" customFormat="1" ht="49.5" thickTop="1" thickBot="1">
      <c r="B56" s="129" t="s">
        <v>477</v>
      </c>
      <c r="C56" s="128" t="s">
        <v>1002</v>
      </c>
      <c r="D56" s="128" t="s">
        <v>481</v>
      </c>
      <c r="E56" s="128" t="s">
        <v>480</v>
      </c>
      <c r="F56" s="84"/>
      <c r="H56" s="48" t="s">
        <v>263</v>
      </c>
      <c r="J56" s="49" t="s">
        <v>259</v>
      </c>
      <c r="L56" s="50" t="s">
        <v>261</v>
      </c>
      <c r="N56" s="51" t="s">
        <v>483</v>
      </c>
      <c r="P56" s="99" t="s">
        <v>262</v>
      </c>
      <c r="Q56" s="91"/>
      <c r="R56" s="100" t="s">
        <v>264</v>
      </c>
      <c r="T56" s="85"/>
      <c r="V56" s="54" t="s">
        <v>267</v>
      </c>
      <c r="W56" s="55" t="s">
        <v>268</v>
      </c>
      <c r="X56" s="55" t="s">
        <v>484</v>
      </c>
    </row>
    <row r="57" spans="2:24" ht="15" thickTop="1" thickBot="1">
      <c r="B57" s="130" t="s">
        <v>473</v>
      </c>
      <c r="C57" s="131">
        <v>18052543</v>
      </c>
      <c r="D57" s="131">
        <v>15301929</v>
      </c>
      <c r="E57" s="131">
        <v>2750614</v>
      </c>
      <c r="F57" s="84"/>
      <c r="H57" s="28">
        <v>0</v>
      </c>
      <c r="J57" s="28">
        <v>1</v>
      </c>
      <c r="L57" s="29">
        <v>0</v>
      </c>
      <c r="N57" s="2">
        <f>GETPIVOTDATA("為替リスク・無し",$B$56)</f>
        <v>9577899</v>
      </c>
      <c r="P57" s="101" t="s">
        <v>270</v>
      </c>
      <c r="R57" s="102" t="s">
        <v>270</v>
      </c>
      <c r="T57" s="84"/>
      <c r="V57" s="58" t="s">
        <v>265</v>
      </c>
      <c r="W57" s="41">
        <f>GETPIVOTDATA("為替リスク・無し",$B$56)</f>
        <v>9577899</v>
      </c>
      <c r="X57" s="41">
        <f>N57</f>
        <v>9577899</v>
      </c>
    </row>
    <row r="58" spans="2:24" s="16" customFormat="1" ht="27" thickTop="1" thickBot="1">
      <c r="B58" s="130" t="s">
        <v>474</v>
      </c>
      <c r="C58" s="131">
        <v>14007928</v>
      </c>
      <c r="D58" s="131">
        <v>9625314</v>
      </c>
      <c r="E58" s="131">
        <v>4382614</v>
      </c>
      <c r="F58" s="84"/>
      <c r="H58" s="82">
        <v>-0.2</v>
      </c>
      <c r="J58" s="62">
        <f>1+H58</f>
        <v>0.8</v>
      </c>
      <c r="L58" s="63">
        <f>GETPIVOTDATA("為替リスク・有",$B$56)*H58</f>
        <v>-5576816.4000000004</v>
      </c>
      <c r="N58" s="27">
        <f>GETPIVOTDATA("為替リスク・有",$B$56)*J58</f>
        <v>22307265.600000001</v>
      </c>
      <c r="P58" s="95" t="s">
        <v>270</v>
      </c>
      <c r="R58" s="96" t="s">
        <v>270</v>
      </c>
      <c r="T58" s="86"/>
      <c r="V58" s="58" t="s">
        <v>266</v>
      </c>
      <c r="W58" s="64">
        <f>GETPIVOTDATA("為替リスク・有",$B$56)</f>
        <v>27884082</v>
      </c>
      <c r="X58" s="64">
        <f>N58</f>
        <v>22307265.600000001</v>
      </c>
    </row>
    <row r="59" spans="2:24" s="16" customFormat="1" ht="15" thickTop="1" thickBot="1">
      <c r="B59" s="130" t="s">
        <v>475</v>
      </c>
      <c r="C59" s="131">
        <v>1603130</v>
      </c>
      <c r="D59" s="131">
        <v>1057649</v>
      </c>
      <c r="E59" s="131">
        <v>545481</v>
      </c>
      <c r="F59" s="84"/>
      <c r="H59" s="35"/>
      <c r="J59" s="35"/>
      <c r="L59" s="36">
        <f>SUM(L57:L58)</f>
        <v>-5576816.4000000004</v>
      </c>
      <c r="N59" s="34">
        <f>SUM(N57:N58)</f>
        <v>31885164.600000001</v>
      </c>
      <c r="P59" s="112">
        <f>L59/GETPIVOTDATA("合計 / 時価評価額",$B$56)</f>
        <v>-0.14886603033619605</v>
      </c>
      <c r="Q59" s="97"/>
      <c r="R59" s="103">
        <f>N59/GETPIVOTDATA("合計 / 時価評価額",$B$56)</f>
        <v>0.85113396966380395</v>
      </c>
      <c r="T59" s="86"/>
      <c r="V59" s="58" t="s">
        <v>465</v>
      </c>
      <c r="W59" s="124">
        <f>SUM(W57:W58)</f>
        <v>37461981</v>
      </c>
      <c r="X59" s="124">
        <f>SUM(X57:X58)</f>
        <v>31885164.600000001</v>
      </c>
    </row>
    <row r="60" spans="2:24" ht="14.25" thickTop="1">
      <c r="B60" s="130" t="s">
        <v>476</v>
      </c>
      <c r="C60" s="131">
        <v>3798380</v>
      </c>
      <c r="D60" s="131">
        <v>1899190</v>
      </c>
      <c r="E60" s="131">
        <v>1899190</v>
      </c>
      <c r="F60" s="84"/>
      <c r="H60" s="62" t="s">
        <v>463</v>
      </c>
      <c r="R60" s="83"/>
      <c r="T60" s="84"/>
    </row>
    <row r="61" spans="2:24">
      <c r="B61" s="60" t="s">
        <v>258</v>
      </c>
      <c r="C61" s="115">
        <v>37461981</v>
      </c>
      <c r="D61" s="115">
        <v>27884082</v>
      </c>
      <c r="E61" s="115">
        <v>9577899</v>
      </c>
      <c r="F61" s="84"/>
      <c r="H61" s="62"/>
      <c r="R61" s="83"/>
      <c r="T61" s="84"/>
    </row>
    <row r="62" spans="2:24">
      <c r="C62"/>
      <c r="F62" s="84"/>
      <c r="H62" s="62"/>
      <c r="R62" s="83"/>
      <c r="T62" s="84"/>
    </row>
    <row r="63" spans="2:24">
      <c r="B63" s="135"/>
      <c r="C63" s="43"/>
      <c r="F63" s="84"/>
      <c r="H63" s="62"/>
      <c r="R63" s="83"/>
      <c r="T63" s="84"/>
    </row>
    <row r="64" spans="2:24">
      <c r="B64" s="133"/>
      <c r="C64" s="134"/>
      <c r="F64" s="84"/>
      <c r="T64" s="84"/>
    </row>
    <row r="65" spans="2:28">
      <c r="F65" s="84"/>
      <c r="T65" s="84"/>
    </row>
    <row r="66" spans="2:28">
      <c r="F66" s="84"/>
      <c r="T66" s="84"/>
    </row>
    <row r="67" spans="2:28" ht="14.25" thickBot="1">
      <c r="C67" s="5"/>
      <c r="F67" s="84"/>
      <c r="R67" s="83"/>
      <c r="T67" s="84"/>
    </row>
    <row r="68" spans="2:28" s="40" customFormat="1" ht="55.9" customHeight="1" thickTop="1">
      <c r="B68" s="65"/>
      <c r="C68" s="66"/>
      <c r="F68" s="87"/>
      <c r="H68" s="61" t="s">
        <v>488</v>
      </c>
      <c r="J68" s="37"/>
      <c r="L68" s="38" t="s">
        <v>261</v>
      </c>
      <c r="N68" s="39" t="s">
        <v>272</v>
      </c>
      <c r="P68" s="104" t="s">
        <v>262</v>
      </c>
      <c r="Q68" s="105"/>
      <c r="R68" s="106" t="s">
        <v>264</v>
      </c>
      <c r="T68" s="87"/>
      <c r="V68" s="56" t="s">
        <v>489</v>
      </c>
      <c r="W68" s="57" t="s">
        <v>268</v>
      </c>
      <c r="X68" s="57" t="s">
        <v>490</v>
      </c>
      <c r="Y68" s="16"/>
      <c r="Z68" s="16"/>
      <c r="AA68" s="16"/>
      <c r="AB68" s="16"/>
    </row>
    <row r="69" spans="2:28" ht="14.25" thickBot="1">
      <c r="C69" s="5"/>
      <c r="F69" s="84"/>
      <c r="G69" s="28"/>
      <c r="P69" s="107"/>
      <c r="R69" s="108"/>
      <c r="T69" s="84"/>
      <c r="V69" s="59" t="s">
        <v>462</v>
      </c>
      <c r="W69" s="41">
        <f>W59</f>
        <v>37461981</v>
      </c>
      <c r="X69" s="41">
        <f>N70</f>
        <v>28488845.058007535</v>
      </c>
    </row>
    <row r="70" spans="2:28" s="77" customFormat="1" ht="47.25" customHeight="1" thickTop="1" thickBot="1">
      <c r="B70" s="72"/>
      <c r="C70" s="73"/>
      <c r="D70" s="74"/>
      <c r="E70" s="74"/>
      <c r="F70" s="88"/>
      <c r="G70" s="75"/>
      <c r="H70" s="114">
        <f>P70</f>
        <v>-0.23952646663273003</v>
      </c>
      <c r="J70" s="76"/>
      <c r="K70" s="74"/>
      <c r="L70" s="78">
        <f>N70-GETPIVOTDATA("合計 / 時価評価額",$B$56)</f>
        <v>-8973135.9419924654</v>
      </c>
      <c r="M70" s="74"/>
      <c r="N70" s="79">
        <f>GETPIVOTDATA("合計 / 時価評価額",$B$56)*R70</f>
        <v>28488845.058007535</v>
      </c>
      <c r="O70" s="74"/>
      <c r="P70" s="113">
        <f>R70-1</f>
        <v>-0.23952646663273003</v>
      </c>
      <c r="Q70" s="109"/>
      <c r="R70" s="110">
        <f>1*R43*R59</f>
        <v>0.76047353336726997</v>
      </c>
      <c r="S70" s="74"/>
      <c r="T70" s="88"/>
      <c r="V70" s="80"/>
      <c r="W70" s="81"/>
      <c r="X70" s="81"/>
    </row>
    <row r="71" spans="2:28" ht="14.25" thickTop="1">
      <c r="C71" s="5"/>
      <c r="F71" s="84"/>
      <c r="G71" s="28"/>
      <c r="H71" s="62" t="s">
        <v>464</v>
      </c>
      <c r="N71" s="89"/>
      <c r="R71" s="83"/>
      <c r="T71" s="84"/>
      <c r="W71" s="42"/>
      <c r="X71" s="42"/>
      <c r="Y71" s="16"/>
      <c r="Z71" s="16"/>
      <c r="AA71" s="16"/>
      <c r="AB71" s="16"/>
    </row>
    <row r="72" spans="2:28">
      <c r="B72" s="132" t="s">
        <v>479</v>
      </c>
      <c r="C72" s="132" t="s">
        <v>478</v>
      </c>
      <c r="D72" s="132" t="s">
        <v>481</v>
      </c>
      <c r="E72" s="132" t="s">
        <v>480</v>
      </c>
      <c r="F72" s="84"/>
      <c r="T72" s="84"/>
    </row>
    <row r="73" spans="2:28">
      <c r="B73" s="115">
        <f>GETPIVOTDATA("暴落リスク・有",$B$40)</f>
        <v>19951733</v>
      </c>
      <c r="C73" s="115">
        <f>GETPIVOTDATA("暴落リスク・無",$B$40)</f>
        <v>17510248</v>
      </c>
      <c r="D73" s="115">
        <f>GETPIVOTDATA("為替リスク・有",$B$56)</f>
        <v>27884082</v>
      </c>
      <c r="E73" s="115">
        <f>GETPIVOTDATA("為替リスク・無し",$B$56)</f>
        <v>9577899</v>
      </c>
      <c r="F73" s="84"/>
      <c r="T73" s="84"/>
    </row>
    <row r="74" spans="2:28">
      <c r="F74" s="84"/>
      <c r="T74" s="84"/>
    </row>
    <row r="75" spans="2:28">
      <c r="C75"/>
    </row>
    <row r="76" spans="2:28">
      <c r="C76"/>
    </row>
  </sheetData>
  <phoneticPr fontId="18"/>
  <pageMargins left="0.7" right="0.7" top="0.75" bottom="0.75" header="0.3" footer="0.3"/>
  <pageSetup paperSize="9" orientation="portrait" horizontalDpi="360" verticalDpi="36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【B】コード表（自作）</vt:lpstr>
      <vt:lpstr>【C】データベース・MF一括（証券3社・親子3人・100銘柄）</vt:lpstr>
      <vt:lpstr>【D】見える化（暴落×為替・係数利用版)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村上 宏治</cp:lastModifiedBy>
  <cp:lastPrinted>2022-07-21T11:36:12Z</cp:lastPrinted>
  <dcterms:created xsi:type="dcterms:W3CDTF">2021-02-17T20:36:39Z</dcterms:created>
  <dcterms:modified xsi:type="dcterms:W3CDTF">2023-02-19T13:56:47Z</dcterms:modified>
</cp:coreProperties>
</file>