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003e8d5f11df301/20221009 ■SDから移行/●●20221023●週ごとサーバーへ戻す(正本)/20211101 ▼ブログ用▼/202109 【資産運用】ブログ用/"/>
    </mc:Choice>
  </mc:AlternateContent>
  <xr:revisionPtr revIDLastSave="45" documentId="13_ncr:1_{945F33DD-2710-42F6-8EA2-0B7499D84F70}" xr6:coauthVersionLast="47" xr6:coauthVersionMax="47" xr10:uidLastSave="{B3DF0CA8-E92E-4FBF-B0CC-19C509C22F16}"/>
  <bookViews>
    <workbookView xWindow="3030" yWindow="1785" windowWidth="25470" windowHeight="13425" tabRatio="798" firstSheet="1" activeTab="3" xr2:uid="{73EB099B-D618-4E71-AB90-1A5EC0D9D777}"/>
  </bookViews>
  <sheets>
    <sheet name="【図解】見える化・具体的手順（MFグループ版）" sheetId="7" r:id="rId1"/>
    <sheet name="【B】コード表（自作）" sheetId="3" r:id="rId2"/>
    <sheet name="【C】データベース・MFグループ版(自作）" sheetId="8" r:id="rId3"/>
    <sheet name="【D】見える化-暴落・リバランス" sheetId="6" r:id="rId4"/>
  </sheets>
  <definedNames>
    <definedName name="_xlnm._FilterDatabase" localSheetId="1">#REF!</definedName>
    <definedName name="_xlnm._FilterDatabase" localSheetId="2" hidden="1">'【C】データベース・MFグループ版(自作）'!$A$1:$AZ$284</definedName>
    <definedName name="_xlnm._FilterDatabase" localSheetId="0">#REF!</definedName>
    <definedName name="_xlnm._FilterDatabase">#REF!</definedName>
  </definedNames>
  <calcPr calcId="191029"/>
  <pivotCaches>
    <pivotCache cacheId="9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248" i="8" l="1"/>
  <c r="AD249" i="8"/>
  <c r="AD250" i="8"/>
  <c r="AD251" i="8"/>
  <c r="AD252" i="8"/>
  <c r="AD253" i="8"/>
  <c r="AD254" i="8"/>
  <c r="AD255" i="8"/>
  <c r="AD256" i="8"/>
  <c r="AD257" i="8"/>
  <c r="AD258" i="8"/>
  <c r="AD259" i="8"/>
  <c r="AD260" i="8"/>
  <c r="AD261" i="8"/>
  <c r="AD262" i="8"/>
  <c r="AD263" i="8"/>
  <c r="AD264" i="8"/>
  <c r="AD265" i="8"/>
  <c r="AD266" i="8"/>
  <c r="AD267" i="8"/>
  <c r="AD268" i="8"/>
  <c r="AD269" i="8"/>
  <c r="AD270" i="8"/>
  <c r="AD271" i="8"/>
  <c r="AD272" i="8"/>
  <c r="AD273" i="8"/>
  <c r="AD274" i="8"/>
  <c r="AD275" i="8"/>
  <c r="AD276" i="8"/>
  <c r="AD277" i="8"/>
  <c r="AD278" i="8"/>
  <c r="AD279" i="8"/>
  <c r="AD280" i="8"/>
  <c r="AD281" i="8"/>
  <c r="AD282" i="8"/>
  <c r="AD283" i="8"/>
  <c r="AD284" i="8"/>
  <c r="AD247" i="8"/>
  <c r="AD49" i="8"/>
  <c r="AD50" i="8"/>
  <c r="AD51" i="8"/>
  <c r="AD52" i="8"/>
  <c r="AD53" i="8"/>
  <c r="AD54" i="8"/>
  <c r="AD55" i="8"/>
  <c r="AD56" i="8"/>
  <c r="AD57" i="8"/>
  <c r="AD58" i="8"/>
  <c r="AD59" i="8"/>
  <c r="AD60" i="8"/>
  <c r="AD61" i="8"/>
  <c r="AD62" i="8"/>
  <c r="AD63" i="8"/>
  <c r="AD64" i="8"/>
  <c r="AD65" i="8"/>
  <c r="AD66" i="8"/>
  <c r="AD67" i="8"/>
  <c r="AD68" i="8"/>
  <c r="AD69" i="8"/>
  <c r="AD70" i="8"/>
  <c r="AD71" i="8"/>
  <c r="AD72" i="8"/>
  <c r="AD73" i="8"/>
  <c r="AD74" i="8"/>
  <c r="AD75" i="8"/>
  <c r="AD76" i="8"/>
  <c r="AD77" i="8"/>
  <c r="AD78" i="8"/>
  <c r="AD79" i="8"/>
  <c r="AD80" i="8"/>
  <c r="AD81" i="8"/>
  <c r="AD82" i="8"/>
  <c r="AD83" i="8"/>
  <c r="AD84" i="8"/>
  <c r="AD85" i="8"/>
  <c r="AD86" i="8"/>
  <c r="AD87" i="8"/>
  <c r="AD88" i="8"/>
  <c r="AD89" i="8"/>
  <c r="AD90" i="8"/>
  <c r="AD91" i="8"/>
  <c r="AD92" i="8"/>
  <c r="AD93" i="8"/>
  <c r="AD94" i="8"/>
  <c r="AD95" i="8"/>
  <c r="AD96" i="8"/>
  <c r="AD97" i="8"/>
  <c r="AD98" i="8"/>
  <c r="AD99" i="8"/>
  <c r="AD100" i="8"/>
  <c r="AD101" i="8"/>
  <c r="AD102" i="8"/>
  <c r="AD103" i="8"/>
  <c r="AD104" i="8"/>
  <c r="AD105" i="8"/>
  <c r="AD106" i="8"/>
  <c r="AD107" i="8"/>
  <c r="AD108" i="8"/>
  <c r="AD109" i="8"/>
  <c r="AD110" i="8"/>
  <c r="AD111" i="8"/>
  <c r="AD112" i="8"/>
  <c r="AD113" i="8"/>
  <c r="AD114" i="8"/>
  <c r="AD115" i="8"/>
  <c r="AD116" i="8"/>
  <c r="AD117" i="8"/>
  <c r="AD118" i="8"/>
  <c r="AD119" i="8"/>
  <c r="AD120" i="8"/>
  <c r="AD121" i="8"/>
  <c r="AD122" i="8"/>
  <c r="AD123" i="8"/>
  <c r="AD124" i="8"/>
  <c r="AD125" i="8"/>
  <c r="AD126" i="8"/>
  <c r="AD127" i="8"/>
  <c r="AD128" i="8"/>
  <c r="AD129" i="8"/>
  <c r="AD130" i="8"/>
  <c r="AD131" i="8"/>
  <c r="AD132" i="8"/>
  <c r="AD133" i="8"/>
  <c r="AD134" i="8"/>
  <c r="AD135" i="8"/>
  <c r="AD136" i="8"/>
  <c r="AD137" i="8"/>
  <c r="AD138" i="8"/>
  <c r="AD139" i="8"/>
  <c r="AD140" i="8"/>
  <c r="AD141" i="8"/>
  <c r="AD142" i="8"/>
  <c r="AD143" i="8"/>
  <c r="AD144" i="8"/>
  <c r="AD145" i="8"/>
  <c r="AD146" i="8"/>
  <c r="AD147" i="8"/>
  <c r="AD148" i="8"/>
  <c r="AD149" i="8"/>
  <c r="AD150" i="8"/>
  <c r="AD151" i="8"/>
  <c r="AD152" i="8"/>
  <c r="AD153" i="8"/>
  <c r="AD154" i="8"/>
  <c r="AD155" i="8"/>
  <c r="AD156" i="8"/>
  <c r="AD157" i="8"/>
  <c r="AD158" i="8"/>
  <c r="AD159" i="8"/>
  <c r="AD160" i="8"/>
  <c r="AD161" i="8"/>
  <c r="AD162" i="8"/>
  <c r="AD163" i="8"/>
  <c r="AD164" i="8"/>
  <c r="AD165" i="8"/>
  <c r="AD166" i="8"/>
  <c r="AD167" i="8"/>
  <c r="AD168" i="8"/>
  <c r="AD169" i="8"/>
  <c r="AD170" i="8"/>
  <c r="AD171" i="8"/>
  <c r="AD172" i="8"/>
  <c r="AD173" i="8"/>
  <c r="AD174" i="8"/>
  <c r="AD175" i="8"/>
  <c r="AD176" i="8"/>
  <c r="AD177" i="8"/>
  <c r="AD178" i="8"/>
  <c r="AD179" i="8"/>
  <c r="AD180" i="8"/>
  <c r="AD181" i="8"/>
  <c r="AD182" i="8"/>
  <c r="AD183" i="8"/>
  <c r="AD184" i="8"/>
  <c r="AD185" i="8"/>
  <c r="AD186" i="8"/>
  <c r="AD187" i="8"/>
  <c r="AD188" i="8"/>
  <c r="AD189" i="8"/>
  <c r="AD190" i="8"/>
  <c r="AD191" i="8"/>
  <c r="AD192" i="8"/>
  <c r="AD193" i="8"/>
  <c r="AD194" i="8"/>
  <c r="AD195" i="8"/>
  <c r="AD196" i="8"/>
  <c r="AD197" i="8"/>
  <c r="AD198" i="8"/>
  <c r="AD199" i="8"/>
  <c r="AD200" i="8"/>
  <c r="AD201" i="8"/>
  <c r="AD202" i="8"/>
  <c r="AD203" i="8"/>
  <c r="AD204" i="8"/>
  <c r="AD205" i="8"/>
  <c r="AD206" i="8"/>
  <c r="AD207" i="8"/>
  <c r="AD208" i="8"/>
  <c r="AD209" i="8"/>
  <c r="AD210" i="8"/>
  <c r="AD211" i="8"/>
  <c r="AD212" i="8"/>
  <c r="AD213" i="8"/>
  <c r="AD214" i="8"/>
  <c r="AD215" i="8"/>
  <c r="AD216" i="8"/>
  <c r="AD217" i="8"/>
  <c r="AD218" i="8"/>
  <c r="AD219" i="8"/>
  <c r="AD220" i="8"/>
  <c r="AD221" i="8"/>
  <c r="AD222" i="8"/>
  <c r="AD223" i="8"/>
  <c r="AD224" i="8"/>
  <c r="AD225" i="8"/>
  <c r="AD226" i="8"/>
  <c r="AD227" i="8"/>
  <c r="AD228" i="8"/>
  <c r="AD229" i="8"/>
  <c r="AD230" i="8"/>
  <c r="AD231" i="8"/>
  <c r="AD232" i="8"/>
  <c r="AD233" i="8"/>
  <c r="AD234" i="8"/>
  <c r="AD235" i="8"/>
  <c r="AD236" i="8"/>
  <c r="AD237" i="8"/>
  <c r="AD238" i="8"/>
  <c r="AD239" i="8"/>
  <c r="AD240" i="8"/>
  <c r="AD241" i="8"/>
  <c r="AD242" i="8"/>
  <c r="AD48" i="8"/>
  <c r="AD12" i="8"/>
  <c r="AD13" i="8"/>
  <c r="AD14" i="8"/>
  <c r="AD15" i="8"/>
  <c r="AD16" i="8"/>
  <c r="AD17" i="8"/>
  <c r="AD18" i="8"/>
  <c r="AD19" i="8"/>
  <c r="AD20" i="8"/>
  <c r="AD21" i="8"/>
  <c r="AD22" i="8"/>
  <c r="AD23" i="8"/>
  <c r="AD24" i="8"/>
  <c r="AD25" i="8"/>
  <c r="AD26" i="8"/>
  <c r="AD27" i="8"/>
  <c r="AD28" i="8"/>
  <c r="AD29" i="8"/>
  <c r="AD30" i="8"/>
  <c r="AD31" i="8"/>
  <c r="AD32" i="8"/>
  <c r="AD33" i="8"/>
  <c r="AD34" i="8"/>
  <c r="AD35" i="8"/>
  <c r="AD36" i="8"/>
  <c r="AD37" i="8"/>
  <c r="AD38" i="8"/>
  <c r="AD39" i="8"/>
  <c r="AD40" i="8"/>
  <c r="AD41" i="8"/>
  <c r="AD42" i="8"/>
  <c r="AD43" i="8"/>
  <c r="AD11" i="8"/>
  <c r="AD6" i="8"/>
  <c r="AD7" i="8"/>
  <c r="AD5" i="8"/>
  <c r="AH287" i="8"/>
  <c r="D248" i="8"/>
  <c r="E248" i="8"/>
  <c r="D249" i="8"/>
  <c r="E249" i="8"/>
  <c r="D250" i="8"/>
  <c r="E250" i="8"/>
  <c r="D251" i="8"/>
  <c r="E251" i="8"/>
  <c r="D252" i="8"/>
  <c r="E252" i="8"/>
  <c r="D253" i="8"/>
  <c r="E253" i="8"/>
  <c r="D254" i="8"/>
  <c r="E254" i="8"/>
  <c r="D255" i="8"/>
  <c r="E255" i="8"/>
  <c r="D256" i="8"/>
  <c r="E256" i="8"/>
  <c r="D257" i="8"/>
  <c r="E257" i="8"/>
  <c r="D258" i="8"/>
  <c r="E258" i="8"/>
  <c r="D259" i="8"/>
  <c r="E259" i="8"/>
  <c r="D260" i="8"/>
  <c r="E260" i="8"/>
  <c r="D261" i="8"/>
  <c r="E261" i="8"/>
  <c r="D262" i="8"/>
  <c r="E262" i="8"/>
  <c r="D263" i="8"/>
  <c r="E263" i="8"/>
  <c r="D264" i="8"/>
  <c r="E264" i="8"/>
  <c r="D265" i="8"/>
  <c r="E265" i="8"/>
  <c r="D266" i="8"/>
  <c r="E266" i="8"/>
  <c r="D267" i="8"/>
  <c r="E267" i="8"/>
  <c r="D268" i="8"/>
  <c r="E268" i="8"/>
  <c r="D269" i="8"/>
  <c r="E269" i="8"/>
  <c r="D270" i="8"/>
  <c r="E270" i="8"/>
  <c r="D271" i="8"/>
  <c r="E271" i="8"/>
  <c r="D272" i="8"/>
  <c r="E272" i="8"/>
  <c r="D273" i="8"/>
  <c r="E273" i="8"/>
  <c r="D274" i="8"/>
  <c r="E274" i="8"/>
  <c r="D275" i="8"/>
  <c r="E275" i="8"/>
  <c r="D276" i="8"/>
  <c r="E276" i="8"/>
  <c r="D277" i="8"/>
  <c r="E277" i="8"/>
  <c r="D278" i="8"/>
  <c r="E278" i="8"/>
  <c r="D279" i="8"/>
  <c r="E279" i="8"/>
  <c r="D280" i="8"/>
  <c r="E280" i="8"/>
  <c r="D281" i="8"/>
  <c r="E281" i="8"/>
  <c r="D282" i="8"/>
  <c r="E282" i="8"/>
  <c r="E247" i="8"/>
  <c r="D247" i="8"/>
  <c r="D49" i="8"/>
  <c r="E49" i="8"/>
  <c r="D50" i="8"/>
  <c r="E50" i="8"/>
  <c r="D51" i="8"/>
  <c r="E51" i="8"/>
  <c r="D52" i="8"/>
  <c r="E52" i="8"/>
  <c r="D53" i="8"/>
  <c r="E53" i="8"/>
  <c r="D54" i="8"/>
  <c r="E54" i="8"/>
  <c r="D55" i="8"/>
  <c r="E55" i="8"/>
  <c r="D56" i="8"/>
  <c r="E56" i="8"/>
  <c r="D57" i="8"/>
  <c r="E57" i="8"/>
  <c r="D58" i="8"/>
  <c r="E58" i="8"/>
  <c r="D59" i="8"/>
  <c r="E59" i="8"/>
  <c r="D60" i="8"/>
  <c r="E60" i="8"/>
  <c r="D61" i="8"/>
  <c r="E61" i="8"/>
  <c r="D62" i="8"/>
  <c r="E62" i="8"/>
  <c r="D63" i="8"/>
  <c r="E63" i="8"/>
  <c r="D64" i="8"/>
  <c r="E64" i="8"/>
  <c r="D65" i="8"/>
  <c r="E65" i="8"/>
  <c r="D66" i="8"/>
  <c r="E66" i="8"/>
  <c r="D67" i="8"/>
  <c r="E67" i="8"/>
  <c r="D68" i="8"/>
  <c r="E68" i="8"/>
  <c r="D69" i="8"/>
  <c r="E69" i="8"/>
  <c r="D70" i="8"/>
  <c r="E70" i="8"/>
  <c r="D71" i="8"/>
  <c r="E71" i="8"/>
  <c r="D72" i="8"/>
  <c r="E72" i="8"/>
  <c r="D73" i="8"/>
  <c r="E73" i="8"/>
  <c r="D74" i="8"/>
  <c r="E74" i="8"/>
  <c r="D75" i="8"/>
  <c r="E75" i="8"/>
  <c r="D76" i="8"/>
  <c r="E76" i="8"/>
  <c r="D77" i="8"/>
  <c r="E77" i="8"/>
  <c r="D78" i="8"/>
  <c r="E78" i="8"/>
  <c r="D79" i="8"/>
  <c r="E79" i="8"/>
  <c r="D80" i="8"/>
  <c r="E80" i="8"/>
  <c r="D81" i="8"/>
  <c r="E81" i="8"/>
  <c r="D82" i="8"/>
  <c r="E82" i="8"/>
  <c r="D83" i="8"/>
  <c r="E83" i="8"/>
  <c r="D84" i="8"/>
  <c r="E84" i="8"/>
  <c r="D85" i="8"/>
  <c r="E85" i="8"/>
  <c r="D86" i="8"/>
  <c r="E86" i="8"/>
  <c r="D87" i="8"/>
  <c r="E87" i="8"/>
  <c r="D88" i="8"/>
  <c r="E88" i="8"/>
  <c r="D89" i="8"/>
  <c r="E89" i="8"/>
  <c r="D90" i="8"/>
  <c r="E90" i="8"/>
  <c r="D91" i="8"/>
  <c r="E91" i="8"/>
  <c r="D92" i="8"/>
  <c r="E92" i="8"/>
  <c r="D93" i="8"/>
  <c r="E93" i="8"/>
  <c r="D94" i="8"/>
  <c r="E94" i="8"/>
  <c r="D95" i="8"/>
  <c r="E95" i="8"/>
  <c r="D96" i="8"/>
  <c r="E96" i="8"/>
  <c r="D97" i="8"/>
  <c r="E97" i="8"/>
  <c r="D98" i="8"/>
  <c r="E98" i="8"/>
  <c r="D99" i="8"/>
  <c r="E99" i="8"/>
  <c r="D100" i="8"/>
  <c r="E100" i="8"/>
  <c r="D101" i="8"/>
  <c r="E101" i="8"/>
  <c r="D102" i="8"/>
  <c r="E102" i="8"/>
  <c r="D103" i="8"/>
  <c r="E103" i="8"/>
  <c r="D104" i="8"/>
  <c r="E104" i="8"/>
  <c r="D105" i="8"/>
  <c r="E105" i="8"/>
  <c r="D106" i="8"/>
  <c r="E106" i="8"/>
  <c r="D107" i="8"/>
  <c r="E107" i="8"/>
  <c r="D108" i="8"/>
  <c r="E108" i="8"/>
  <c r="D109" i="8"/>
  <c r="E109" i="8"/>
  <c r="D110" i="8"/>
  <c r="E110" i="8"/>
  <c r="D111" i="8"/>
  <c r="E111" i="8"/>
  <c r="D112" i="8"/>
  <c r="E112" i="8"/>
  <c r="D113" i="8"/>
  <c r="E113" i="8"/>
  <c r="D114" i="8"/>
  <c r="E114" i="8"/>
  <c r="D115" i="8"/>
  <c r="E115" i="8"/>
  <c r="D116" i="8"/>
  <c r="E116" i="8"/>
  <c r="D117" i="8"/>
  <c r="E117" i="8"/>
  <c r="D118" i="8"/>
  <c r="E118" i="8"/>
  <c r="D119" i="8"/>
  <c r="E119" i="8"/>
  <c r="D120" i="8"/>
  <c r="E120" i="8"/>
  <c r="D121" i="8"/>
  <c r="E121" i="8"/>
  <c r="D122" i="8"/>
  <c r="E122" i="8"/>
  <c r="D123" i="8"/>
  <c r="E123" i="8"/>
  <c r="D124" i="8"/>
  <c r="E124" i="8"/>
  <c r="D125" i="8"/>
  <c r="E125" i="8"/>
  <c r="D126" i="8"/>
  <c r="E126" i="8"/>
  <c r="D127" i="8"/>
  <c r="E127" i="8"/>
  <c r="D128" i="8"/>
  <c r="E128" i="8"/>
  <c r="D129" i="8"/>
  <c r="E129" i="8"/>
  <c r="D130" i="8"/>
  <c r="E130" i="8"/>
  <c r="D131" i="8"/>
  <c r="E131" i="8"/>
  <c r="D132" i="8"/>
  <c r="E132" i="8"/>
  <c r="D133" i="8"/>
  <c r="E133" i="8"/>
  <c r="D134" i="8"/>
  <c r="E134" i="8"/>
  <c r="D135" i="8"/>
  <c r="E135" i="8"/>
  <c r="D136" i="8"/>
  <c r="E136" i="8"/>
  <c r="D137" i="8"/>
  <c r="E137" i="8"/>
  <c r="D138" i="8"/>
  <c r="E138" i="8"/>
  <c r="D139" i="8"/>
  <c r="E139" i="8"/>
  <c r="D140" i="8"/>
  <c r="E140" i="8"/>
  <c r="D141" i="8"/>
  <c r="E141" i="8"/>
  <c r="D142" i="8"/>
  <c r="E142" i="8"/>
  <c r="D143" i="8"/>
  <c r="E143" i="8"/>
  <c r="D144" i="8"/>
  <c r="E144" i="8"/>
  <c r="D145" i="8"/>
  <c r="E145" i="8"/>
  <c r="D146" i="8"/>
  <c r="E146" i="8"/>
  <c r="D147" i="8"/>
  <c r="E147" i="8"/>
  <c r="D148" i="8"/>
  <c r="E148" i="8"/>
  <c r="D149" i="8"/>
  <c r="E149" i="8"/>
  <c r="D150" i="8"/>
  <c r="E150" i="8"/>
  <c r="D151" i="8"/>
  <c r="E151" i="8"/>
  <c r="D152" i="8"/>
  <c r="E152" i="8"/>
  <c r="D153" i="8"/>
  <c r="E153" i="8"/>
  <c r="D154" i="8"/>
  <c r="E154" i="8"/>
  <c r="D155" i="8"/>
  <c r="E155" i="8"/>
  <c r="D156" i="8"/>
  <c r="E156" i="8"/>
  <c r="D157" i="8"/>
  <c r="E157" i="8"/>
  <c r="D158" i="8"/>
  <c r="E158" i="8"/>
  <c r="D159" i="8"/>
  <c r="E159" i="8"/>
  <c r="D160" i="8"/>
  <c r="E160" i="8"/>
  <c r="D161" i="8"/>
  <c r="E161" i="8"/>
  <c r="D162" i="8"/>
  <c r="E162" i="8"/>
  <c r="D163" i="8"/>
  <c r="E163" i="8"/>
  <c r="D164" i="8"/>
  <c r="E164" i="8"/>
  <c r="D165" i="8"/>
  <c r="E165" i="8"/>
  <c r="D166" i="8"/>
  <c r="E166" i="8"/>
  <c r="D167" i="8"/>
  <c r="E167" i="8"/>
  <c r="D168" i="8"/>
  <c r="E168" i="8"/>
  <c r="D169" i="8"/>
  <c r="E169" i="8"/>
  <c r="D170" i="8"/>
  <c r="E170" i="8"/>
  <c r="D171" i="8"/>
  <c r="E171" i="8"/>
  <c r="D172" i="8"/>
  <c r="E172" i="8"/>
  <c r="D173" i="8"/>
  <c r="E173" i="8"/>
  <c r="D174" i="8"/>
  <c r="E174" i="8"/>
  <c r="D175" i="8"/>
  <c r="E175" i="8"/>
  <c r="D176" i="8"/>
  <c r="E176" i="8"/>
  <c r="D177" i="8"/>
  <c r="E177" i="8"/>
  <c r="D178" i="8"/>
  <c r="E178" i="8"/>
  <c r="D179" i="8"/>
  <c r="E179" i="8"/>
  <c r="D180" i="8"/>
  <c r="E180" i="8"/>
  <c r="D181" i="8"/>
  <c r="E181" i="8"/>
  <c r="D182" i="8"/>
  <c r="E182" i="8"/>
  <c r="D183" i="8"/>
  <c r="E183" i="8"/>
  <c r="D184" i="8"/>
  <c r="E184" i="8"/>
  <c r="D185" i="8"/>
  <c r="E185" i="8"/>
  <c r="D186" i="8"/>
  <c r="E186" i="8"/>
  <c r="D187" i="8"/>
  <c r="E187" i="8"/>
  <c r="D188" i="8"/>
  <c r="E188" i="8"/>
  <c r="D189" i="8"/>
  <c r="E189" i="8"/>
  <c r="D190" i="8"/>
  <c r="E190" i="8"/>
  <c r="D191" i="8"/>
  <c r="E191" i="8"/>
  <c r="D192" i="8"/>
  <c r="E192" i="8"/>
  <c r="D193" i="8"/>
  <c r="E193" i="8"/>
  <c r="D194" i="8"/>
  <c r="E194" i="8"/>
  <c r="D195" i="8"/>
  <c r="E195" i="8"/>
  <c r="D196" i="8"/>
  <c r="E196" i="8"/>
  <c r="D197" i="8"/>
  <c r="E197" i="8"/>
  <c r="D198" i="8"/>
  <c r="E198" i="8"/>
  <c r="D199" i="8"/>
  <c r="E199" i="8"/>
  <c r="D200" i="8"/>
  <c r="E200" i="8"/>
  <c r="D201" i="8"/>
  <c r="E201" i="8"/>
  <c r="D202" i="8"/>
  <c r="E202" i="8"/>
  <c r="D203" i="8"/>
  <c r="E203" i="8"/>
  <c r="D204" i="8"/>
  <c r="E204" i="8"/>
  <c r="D205" i="8"/>
  <c r="E205" i="8"/>
  <c r="D206" i="8"/>
  <c r="E206" i="8"/>
  <c r="D207" i="8"/>
  <c r="E207" i="8"/>
  <c r="D208" i="8"/>
  <c r="E208" i="8"/>
  <c r="D209" i="8"/>
  <c r="E209" i="8"/>
  <c r="D210" i="8"/>
  <c r="E210" i="8"/>
  <c r="D211" i="8"/>
  <c r="E211" i="8"/>
  <c r="D212" i="8"/>
  <c r="E212" i="8"/>
  <c r="D213" i="8"/>
  <c r="E213" i="8"/>
  <c r="D214" i="8"/>
  <c r="E214" i="8"/>
  <c r="D215" i="8"/>
  <c r="E215" i="8"/>
  <c r="D216" i="8"/>
  <c r="E216" i="8"/>
  <c r="D217" i="8"/>
  <c r="E217" i="8"/>
  <c r="D218" i="8"/>
  <c r="E218" i="8"/>
  <c r="D219" i="8"/>
  <c r="E219" i="8"/>
  <c r="D220" i="8"/>
  <c r="E220" i="8"/>
  <c r="D221" i="8"/>
  <c r="E221" i="8"/>
  <c r="D222" i="8"/>
  <c r="E222" i="8"/>
  <c r="D223" i="8"/>
  <c r="E223" i="8"/>
  <c r="D224" i="8"/>
  <c r="E224" i="8"/>
  <c r="D225" i="8"/>
  <c r="E225" i="8"/>
  <c r="D226" i="8"/>
  <c r="E226" i="8"/>
  <c r="D227" i="8"/>
  <c r="E227" i="8"/>
  <c r="D228" i="8"/>
  <c r="E228" i="8"/>
  <c r="D229" i="8"/>
  <c r="E229" i="8"/>
  <c r="D230" i="8"/>
  <c r="E230" i="8"/>
  <c r="D231" i="8"/>
  <c r="E231" i="8"/>
  <c r="D232" i="8"/>
  <c r="E232" i="8"/>
  <c r="D233" i="8"/>
  <c r="E233" i="8"/>
  <c r="D234" i="8"/>
  <c r="E234" i="8"/>
  <c r="D235" i="8"/>
  <c r="E235" i="8"/>
  <c r="D236" i="8"/>
  <c r="E236" i="8"/>
  <c r="D237" i="8"/>
  <c r="E237" i="8"/>
  <c r="D238" i="8"/>
  <c r="E238" i="8"/>
  <c r="D239" i="8"/>
  <c r="E239" i="8"/>
  <c r="D240" i="8"/>
  <c r="E240" i="8"/>
  <c r="D241" i="8"/>
  <c r="E241" i="8"/>
  <c r="D242" i="8"/>
  <c r="E242" i="8"/>
  <c r="E48" i="8"/>
  <c r="D48" i="8"/>
  <c r="D12" i="8"/>
  <c r="E12" i="8"/>
  <c r="D13" i="8"/>
  <c r="E13" i="8"/>
  <c r="D14" i="8"/>
  <c r="E14" i="8"/>
  <c r="D15" i="8"/>
  <c r="E15" i="8"/>
  <c r="D16" i="8"/>
  <c r="E16" i="8"/>
  <c r="D17" i="8"/>
  <c r="E17" i="8"/>
  <c r="D18" i="8"/>
  <c r="E18" i="8"/>
  <c r="D19" i="8"/>
  <c r="E19" i="8"/>
  <c r="D20" i="8"/>
  <c r="E20" i="8"/>
  <c r="D21" i="8"/>
  <c r="E21" i="8"/>
  <c r="D22" i="8"/>
  <c r="E22" i="8"/>
  <c r="D23" i="8"/>
  <c r="E23" i="8"/>
  <c r="D24" i="8"/>
  <c r="E24" i="8"/>
  <c r="D25" i="8"/>
  <c r="E25" i="8"/>
  <c r="D26" i="8"/>
  <c r="E26" i="8"/>
  <c r="D27" i="8"/>
  <c r="E27" i="8"/>
  <c r="D28" i="8"/>
  <c r="E28" i="8"/>
  <c r="D29" i="8"/>
  <c r="E29" i="8"/>
  <c r="D30" i="8"/>
  <c r="E30" i="8"/>
  <c r="D31" i="8"/>
  <c r="E31" i="8"/>
  <c r="D32" i="8"/>
  <c r="E32" i="8"/>
  <c r="D33" i="8"/>
  <c r="E33" i="8"/>
  <c r="D34" i="8"/>
  <c r="E34" i="8"/>
  <c r="D35" i="8"/>
  <c r="E35" i="8"/>
  <c r="D36" i="8"/>
  <c r="E36" i="8"/>
  <c r="D37" i="8"/>
  <c r="E37" i="8"/>
  <c r="D38" i="8"/>
  <c r="E38" i="8"/>
  <c r="D39" i="8"/>
  <c r="E39" i="8"/>
  <c r="D40" i="8"/>
  <c r="E40" i="8"/>
  <c r="D41" i="8"/>
  <c r="E41" i="8"/>
  <c r="D42" i="8"/>
  <c r="E42" i="8"/>
  <c r="D43" i="8"/>
  <c r="E43" i="8"/>
  <c r="E11" i="8"/>
  <c r="D11" i="8"/>
  <c r="D6" i="8"/>
  <c r="E6" i="8"/>
  <c r="E5" i="8"/>
  <c r="D5" i="8"/>
  <c r="E7" i="8"/>
  <c r="D7" i="8"/>
  <c r="AL7" i="8"/>
  <c r="AH7" i="8"/>
  <c r="AC7" i="8"/>
  <c r="AY7" i="8" s="1"/>
  <c r="AL6" i="8"/>
  <c r="AH6" i="8"/>
  <c r="AC6" i="8"/>
  <c r="AY6" i="8" s="1"/>
  <c r="AL5" i="8"/>
  <c r="AH5" i="8"/>
  <c r="AC5" i="8"/>
  <c r="AY5" i="8" s="1"/>
  <c r="AL284" i="8"/>
  <c r="AK284" i="8"/>
  <c r="AJ284" i="8"/>
  <c r="AI284" i="8"/>
  <c r="AH284" i="8"/>
  <c r="AG284" i="8"/>
  <c r="AF284" i="8"/>
  <c r="AE284" i="8"/>
  <c r="AC284" i="8"/>
  <c r="AY284" i="8" s="1"/>
  <c r="AL283" i="8"/>
  <c r="AK283" i="8"/>
  <c r="AJ283" i="8"/>
  <c r="AI283" i="8"/>
  <c r="AH283" i="8"/>
  <c r="AG283" i="8"/>
  <c r="AF283" i="8"/>
  <c r="AE283" i="8"/>
  <c r="AC283" i="8"/>
  <c r="AY283" i="8" s="1"/>
  <c r="AL282" i="8"/>
  <c r="AK282" i="8"/>
  <c r="AJ282" i="8"/>
  <c r="AI282" i="8"/>
  <c r="AH282" i="8"/>
  <c r="AG282" i="8"/>
  <c r="AF282" i="8"/>
  <c r="AE282" i="8"/>
  <c r="AC282" i="8"/>
  <c r="AY282" i="8" s="1"/>
  <c r="AL281" i="8"/>
  <c r="AK281" i="8"/>
  <c r="AJ281" i="8"/>
  <c r="AI281" i="8"/>
  <c r="AH281" i="8"/>
  <c r="AG281" i="8"/>
  <c r="AF281" i="8"/>
  <c r="AE281" i="8"/>
  <c r="AC281" i="8"/>
  <c r="AY281" i="8" s="1"/>
  <c r="AL280" i="8"/>
  <c r="AK280" i="8"/>
  <c r="AJ280" i="8"/>
  <c r="AI280" i="8"/>
  <c r="AH280" i="8"/>
  <c r="AG280" i="8"/>
  <c r="AF280" i="8"/>
  <c r="AE280" i="8"/>
  <c r="AC280" i="8"/>
  <c r="AY280" i="8" s="1"/>
  <c r="AL279" i="8"/>
  <c r="AK279" i="8"/>
  <c r="AJ279" i="8"/>
  <c r="AI279" i="8"/>
  <c r="AH279" i="8"/>
  <c r="AG279" i="8"/>
  <c r="AF279" i="8"/>
  <c r="AE279" i="8"/>
  <c r="AC279" i="8"/>
  <c r="AY279" i="8" s="1"/>
  <c r="AL278" i="8"/>
  <c r="AK278" i="8"/>
  <c r="AJ278" i="8"/>
  <c r="AI278" i="8"/>
  <c r="AH278" i="8"/>
  <c r="AG278" i="8"/>
  <c r="AF278" i="8"/>
  <c r="AE278" i="8"/>
  <c r="AC278" i="8"/>
  <c r="AY278" i="8" s="1"/>
  <c r="AL277" i="8"/>
  <c r="AK277" i="8"/>
  <c r="AJ277" i="8"/>
  <c r="AI277" i="8"/>
  <c r="AH277" i="8"/>
  <c r="AG277" i="8"/>
  <c r="AF277" i="8"/>
  <c r="AE277" i="8"/>
  <c r="AC277" i="8"/>
  <c r="AY277" i="8" s="1"/>
  <c r="AL276" i="8"/>
  <c r="AK276" i="8"/>
  <c r="AJ276" i="8"/>
  <c r="AI276" i="8"/>
  <c r="AH276" i="8"/>
  <c r="AG276" i="8"/>
  <c r="AF276" i="8"/>
  <c r="AE276" i="8"/>
  <c r="AC276" i="8"/>
  <c r="AY276" i="8" s="1"/>
  <c r="AL275" i="8"/>
  <c r="AK275" i="8"/>
  <c r="AJ275" i="8"/>
  <c r="AI275" i="8"/>
  <c r="AH275" i="8"/>
  <c r="AG275" i="8"/>
  <c r="AF275" i="8"/>
  <c r="AE275" i="8"/>
  <c r="AC275" i="8"/>
  <c r="AY275" i="8" s="1"/>
  <c r="AL274" i="8"/>
  <c r="AK274" i="8"/>
  <c r="AJ274" i="8"/>
  <c r="AI274" i="8"/>
  <c r="AH274" i="8"/>
  <c r="AG274" i="8"/>
  <c r="AF274" i="8"/>
  <c r="AE274" i="8"/>
  <c r="AC274" i="8"/>
  <c r="AY274" i="8" s="1"/>
  <c r="AL273" i="8"/>
  <c r="AK273" i="8"/>
  <c r="AJ273" i="8"/>
  <c r="AI273" i="8"/>
  <c r="AH273" i="8"/>
  <c r="AG273" i="8"/>
  <c r="AF273" i="8"/>
  <c r="AE273" i="8"/>
  <c r="AC273" i="8"/>
  <c r="AY273" i="8" s="1"/>
  <c r="AL272" i="8"/>
  <c r="AK272" i="8"/>
  <c r="AJ272" i="8"/>
  <c r="AI272" i="8"/>
  <c r="AH272" i="8"/>
  <c r="AG272" i="8"/>
  <c r="AF272" i="8"/>
  <c r="AE272" i="8"/>
  <c r="AC272" i="8"/>
  <c r="AY272" i="8" s="1"/>
  <c r="AL271" i="8"/>
  <c r="AK271" i="8"/>
  <c r="AJ271" i="8"/>
  <c r="AI271" i="8"/>
  <c r="AH271" i="8"/>
  <c r="AG271" i="8"/>
  <c r="AF271" i="8"/>
  <c r="AE271" i="8"/>
  <c r="AC271" i="8"/>
  <c r="AY271" i="8" s="1"/>
  <c r="AL270" i="8"/>
  <c r="AK270" i="8"/>
  <c r="AJ270" i="8"/>
  <c r="AI270" i="8"/>
  <c r="AH270" i="8"/>
  <c r="AG270" i="8"/>
  <c r="AF270" i="8"/>
  <c r="AE270" i="8"/>
  <c r="AC270" i="8"/>
  <c r="AY270" i="8" s="1"/>
  <c r="AL269" i="8"/>
  <c r="AK269" i="8"/>
  <c r="AJ269" i="8"/>
  <c r="AI269" i="8"/>
  <c r="AH269" i="8"/>
  <c r="AG269" i="8"/>
  <c r="AF269" i="8"/>
  <c r="AE269" i="8"/>
  <c r="AC269" i="8"/>
  <c r="AY269" i="8" s="1"/>
  <c r="AL268" i="8"/>
  <c r="AK268" i="8"/>
  <c r="AJ268" i="8"/>
  <c r="AI268" i="8"/>
  <c r="AH268" i="8"/>
  <c r="AG268" i="8"/>
  <c r="AF268" i="8"/>
  <c r="AE268" i="8"/>
  <c r="AC268" i="8"/>
  <c r="AY268" i="8" s="1"/>
  <c r="AL267" i="8"/>
  <c r="AK267" i="8"/>
  <c r="AJ267" i="8"/>
  <c r="AI267" i="8"/>
  <c r="AH267" i="8"/>
  <c r="AG267" i="8"/>
  <c r="AF267" i="8"/>
  <c r="AE267" i="8"/>
  <c r="AC267" i="8"/>
  <c r="AY267" i="8" s="1"/>
  <c r="AL266" i="8"/>
  <c r="AK266" i="8"/>
  <c r="AJ266" i="8"/>
  <c r="AI266" i="8"/>
  <c r="AH266" i="8"/>
  <c r="AG266" i="8"/>
  <c r="AF266" i="8"/>
  <c r="AE266" i="8"/>
  <c r="AC266" i="8"/>
  <c r="AY266" i="8" s="1"/>
  <c r="AL265" i="8"/>
  <c r="AK265" i="8"/>
  <c r="AJ265" i="8"/>
  <c r="AI265" i="8"/>
  <c r="AH265" i="8"/>
  <c r="AG265" i="8"/>
  <c r="AF265" i="8"/>
  <c r="AE265" i="8"/>
  <c r="AC265" i="8"/>
  <c r="AY265" i="8" s="1"/>
  <c r="AL264" i="8"/>
  <c r="AK264" i="8"/>
  <c r="AJ264" i="8"/>
  <c r="AI264" i="8"/>
  <c r="AH264" i="8"/>
  <c r="AG264" i="8"/>
  <c r="AF264" i="8"/>
  <c r="AE264" i="8"/>
  <c r="AC264" i="8"/>
  <c r="AY264" i="8" s="1"/>
  <c r="AL263" i="8"/>
  <c r="AK263" i="8"/>
  <c r="AJ263" i="8"/>
  <c r="AI263" i="8"/>
  <c r="AH263" i="8"/>
  <c r="AG263" i="8"/>
  <c r="AF263" i="8"/>
  <c r="AE263" i="8"/>
  <c r="AC263" i="8"/>
  <c r="AY263" i="8" s="1"/>
  <c r="AL262" i="8"/>
  <c r="AK262" i="8"/>
  <c r="AJ262" i="8"/>
  <c r="AI262" i="8"/>
  <c r="AH262" i="8"/>
  <c r="AG262" i="8"/>
  <c r="AF262" i="8"/>
  <c r="AE262" i="8"/>
  <c r="AC262" i="8"/>
  <c r="AY262" i="8" s="1"/>
  <c r="AL261" i="8"/>
  <c r="AK261" i="8"/>
  <c r="AJ261" i="8"/>
  <c r="AI261" i="8"/>
  <c r="AH261" i="8"/>
  <c r="AG261" i="8"/>
  <c r="AF261" i="8"/>
  <c r="AE261" i="8"/>
  <c r="AC261" i="8"/>
  <c r="AY261" i="8" s="1"/>
  <c r="AL260" i="8"/>
  <c r="AK260" i="8"/>
  <c r="AJ260" i="8"/>
  <c r="AI260" i="8"/>
  <c r="AH260" i="8"/>
  <c r="AG260" i="8"/>
  <c r="AF260" i="8"/>
  <c r="AE260" i="8"/>
  <c r="AC260" i="8"/>
  <c r="AY260" i="8" s="1"/>
  <c r="AL259" i="8"/>
  <c r="AK259" i="8"/>
  <c r="AJ259" i="8"/>
  <c r="AI259" i="8"/>
  <c r="AH259" i="8"/>
  <c r="AG259" i="8"/>
  <c r="AF259" i="8"/>
  <c r="AE259" i="8"/>
  <c r="AC259" i="8"/>
  <c r="AY259" i="8" s="1"/>
  <c r="AL258" i="8"/>
  <c r="AK258" i="8"/>
  <c r="AJ258" i="8"/>
  <c r="AI258" i="8"/>
  <c r="AH258" i="8"/>
  <c r="AG258" i="8"/>
  <c r="AF258" i="8"/>
  <c r="AE258" i="8"/>
  <c r="AC258" i="8"/>
  <c r="AY258" i="8" s="1"/>
  <c r="AL257" i="8"/>
  <c r="AK257" i="8"/>
  <c r="AJ257" i="8"/>
  <c r="AI257" i="8"/>
  <c r="AH257" i="8"/>
  <c r="AG257" i="8"/>
  <c r="AF257" i="8"/>
  <c r="AE257" i="8"/>
  <c r="AC257" i="8"/>
  <c r="AY257" i="8" s="1"/>
  <c r="AL256" i="8"/>
  <c r="AK256" i="8"/>
  <c r="AJ256" i="8"/>
  <c r="AI256" i="8"/>
  <c r="AH256" i="8"/>
  <c r="AG256" i="8"/>
  <c r="AF256" i="8"/>
  <c r="AE256" i="8"/>
  <c r="AC256" i="8"/>
  <c r="AY256" i="8" s="1"/>
  <c r="AL255" i="8"/>
  <c r="AK255" i="8"/>
  <c r="AJ255" i="8"/>
  <c r="AI255" i="8"/>
  <c r="AH255" i="8"/>
  <c r="AG255" i="8"/>
  <c r="AF255" i="8"/>
  <c r="AE255" i="8"/>
  <c r="AC255" i="8"/>
  <c r="AY255" i="8" s="1"/>
  <c r="AL254" i="8"/>
  <c r="AK254" i="8"/>
  <c r="AJ254" i="8"/>
  <c r="AI254" i="8"/>
  <c r="AH254" i="8"/>
  <c r="AG254" i="8"/>
  <c r="AF254" i="8"/>
  <c r="AE254" i="8"/>
  <c r="AC254" i="8"/>
  <c r="AY254" i="8" s="1"/>
  <c r="AL253" i="8"/>
  <c r="AK253" i="8"/>
  <c r="AJ253" i="8"/>
  <c r="AI253" i="8"/>
  <c r="AH253" i="8"/>
  <c r="AG253" i="8"/>
  <c r="AF253" i="8"/>
  <c r="AE253" i="8"/>
  <c r="AC253" i="8"/>
  <c r="AY253" i="8" s="1"/>
  <c r="AL252" i="8"/>
  <c r="AK252" i="8"/>
  <c r="AJ252" i="8"/>
  <c r="AI252" i="8"/>
  <c r="AH252" i="8"/>
  <c r="AG252" i="8"/>
  <c r="AF252" i="8"/>
  <c r="AE252" i="8"/>
  <c r="AC252" i="8"/>
  <c r="AY252" i="8" s="1"/>
  <c r="AL251" i="8"/>
  <c r="AK251" i="8"/>
  <c r="AJ251" i="8"/>
  <c r="AI251" i="8"/>
  <c r="AH251" i="8"/>
  <c r="AG251" i="8"/>
  <c r="AF251" i="8"/>
  <c r="AE251" i="8"/>
  <c r="AC251" i="8"/>
  <c r="AY251" i="8" s="1"/>
  <c r="AL250" i="8"/>
  <c r="AK250" i="8"/>
  <c r="AJ250" i="8"/>
  <c r="AI250" i="8"/>
  <c r="AH250" i="8"/>
  <c r="AG250" i="8"/>
  <c r="AF250" i="8"/>
  <c r="AE250" i="8"/>
  <c r="AC250" i="8"/>
  <c r="AY250" i="8" s="1"/>
  <c r="AL249" i="8"/>
  <c r="AK249" i="8"/>
  <c r="AJ249" i="8"/>
  <c r="AI249" i="8"/>
  <c r="AH249" i="8"/>
  <c r="AG249" i="8"/>
  <c r="AF249" i="8"/>
  <c r="AE249" i="8"/>
  <c r="AC249" i="8"/>
  <c r="AY249" i="8" s="1"/>
  <c r="AL248" i="8"/>
  <c r="AK248" i="8"/>
  <c r="AJ248" i="8"/>
  <c r="AI248" i="8"/>
  <c r="AH248" i="8"/>
  <c r="AG248" i="8"/>
  <c r="AF248" i="8"/>
  <c r="AE248" i="8"/>
  <c r="AC248" i="8"/>
  <c r="AY248" i="8" s="1"/>
  <c r="AL247" i="8"/>
  <c r="AK247" i="8"/>
  <c r="AJ247" i="8"/>
  <c r="AI247" i="8"/>
  <c r="AH247" i="8"/>
  <c r="AG247" i="8"/>
  <c r="AF247" i="8"/>
  <c r="AE247" i="8"/>
  <c r="AC247" i="8"/>
  <c r="AY247" i="8" s="1"/>
  <c r="AL242" i="8"/>
  <c r="AK242" i="8"/>
  <c r="AJ242" i="8"/>
  <c r="AI242" i="8"/>
  <c r="AH242" i="8"/>
  <c r="AG242" i="8"/>
  <c r="AF242" i="8"/>
  <c r="AE242" i="8"/>
  <c r="AC242" i="8"/>
  <c r="AY242" i="8" s="1"/>
  <c r="AL241" i="8"/>
  <c r="AK241" i="8"/>
  <c r="AJ241" i="8"/>
  <c r="AI241" i="8"/>
  <c r="AH241" i="8"/>
  <c r="AG241" i="8"/>
  <c r="AF241" i="8"/>
  <c r="AE241" i="8"/>
  <c r="AC241" i="8"/>
  <c r="AY241" i="8" s="1"/>
  <c r="AL240" i="8"/>
  <c r="AK240" i="8"/>
  <c r="AJ240" i="8"/>
  <c r="AI240" i="8"/>
  <c r="AH240" i="8"/>
  <c r="AG240" i="8"/>
  <c r="AF240" i="8"/>
  <c r="AE240" i="8"/>
  <c r="AC240" i="8"/>
  <c r="AY240" i="8" s="1"/>
  <c r="AL239" i="8"/>
  <c r="AK239" i="8"/>
  <c r="AJ239" i="8"/>
  <c r="AI239" i="8"/>
  <c r="AH239" i="8"/>
  <c r="AG239" i="8"/>
  <c r="AF239" i="8"/>
  <c r="AE239" i="8"/>
  <c r="AC239" i="8"/>
  <c r="AY239" i="8" s="1"/>
  <c r="AL238" i="8"/>
  <c r="AK238" i="8"/>
  <c r="AJ238" i="8"/>
  <c r="AI238" i="8"/>
  <c r="AH238" i="8"/>
  <c r="AG238" i="8"/>
  <c r="AF238" i="8"/>
  <c r="AE238" i="8"/>
  <c r="AC238" i="8"/>
  <c r="AY238" i="8" s="1"/>
  <c r="AL237" i="8"/>
  <c r="AK237" i="8"/>
  <c r="AJ237" i="8"/>
  <c r="AI237" i="8"/>
  <c r="AH237" i="8"/>
  <c r="AG237" i="8"/>
  <c r="AF237" i="8"/>
  <c r="AE237" i="8"/>
  <c r="AC237" i="8"/>
  <c r="AY237" i="8" s="1"/>
  <c r="AL236" i="8"/>
  <c r="AK236" i="8"/>
  <c r="AJ236" i="8"/>
  <c r="AI236" i="8"/>
  <c r="AH236" i="8"/>
  <c r="AG236" i="8"/>
  <c r="AF236" i="8"/>
  <c r="AE236" i="8"/>
  <c r="AC236" i="8"/>
  <c r="AY236" i="8" s="1"/>
  <c r="AL235" i="8"/>
  <c r="AK235" i="8"/>
  <c r="AJ235" i="8"/>
  <c r="AI235" i="8"/>
  <c r="AH235" i="8"/>
  <c r="AG235" i="8"/>
  <c r="AF235" i="8"/>
  <c r="AE235" i="8"/>
  <c r="AC235" i="8"/>
  <c r="AY235" i="8" s="1"/>
  <c r="AL234" i="8"/>
  <c r="AK234" i="8"/>
  <c r="AJ234" i="8"/>
  <c r="AI234" i="8"/>
  <c r="AH234" i="8"/>
  <c r="AG234" i="8"/>
  <c r="AF234" i="8"/>
  <c r="AE234" i="8"/>
  <c r="AC234" i="8"/>
  <c r="AY234" i="8" s="1"/>
  <c r="AL233" i="8"/>
  <c r="AK233" i="8"/>
  <c r="AJ233" i="8"/>
  <c r="AI233" i="8"/>
  <c r="AH233" i="8"/>
  <c r="AG233" i="8"/>
  <c r="AF233" i="8"/>
  <c r="AE233" i="8"/>
  <c r="AC233" i="8"/>
  <c r="AY233" i="8" s="1"/>
  <c r="AL232" i="8"/>
  <c r="AK232" i="8"/>
  <c r="AJ232" i="8"/>
  <c r="AI232" i="8"/>
  <c r="AH232" i="8"/>
  <c r="AG232" i="8"/>
  <c r="AF232" i="8"/>
  <c r="AE232" i="8"/>
  <c r="AC232" i="8"/>
  <c r="AY232" i="8" s="1"/>
  <c r="AL231" i="8"/>
  <c r="AK231" i="8"/>
  <c r="AJ231" i="8"/>
  <c r="AI231" i="8"/>
  <c r="AH231" i="8"/>
  <c r="AG231" i="8"/>
  <c r="AF231" i="8"/>
  <c r="AE231" i="8"/>
  <c r="AC231" i="8"/>
  <c r="AY231" i="8" s="1"/>
  <c r="AL230" i="8"/>
  <c r="AK230" i="8"/>
  <c r="AJ230" i="8"/>
  <c r="AI230" i="8"/>
  <c r="AH230" i="8"/>
  <c r="AG230" i="8"/>
  <c r="AF230" i="8"/>
  <c r="AE230" i="8"/>
  <c r="AC230" i="8"/>
  <c r="AY230" i="8" s="1"/>
  <c r="AL229" i="8"/>
  <c r="AK229" i="8"/>
  <c r="AJ229" i="8"/>
  <c r="AI229" i="8"/>
  <c r="AH229" i="8"/>
  <c r="AG229" i="8"/>
  <c r="AF229" i="8"/>
  <c r="AE229" i="8"/>
  <c r="AC229" i="8"/>
  <c r="AY229" i="8" s="1"/>
  <c r="AL228" i="8"/>
  <c r="AK228" i="8"/>
  <c r="AJ228" i="8"/>
  <c r="AI228" i="8"/>
  <c r="AH228" i="8"/>
  <c r="AG228" i="8"/>
  <c r="AF228" i="8"/>
  <c r="AE228" i="8"/>
  <c r="AC228" i="8"/>
  <c r="AY228" i="8" s="1"/>
  <c r="AL227" i="8"/>
  <c r="AK227" i="8"/>
  <c r="AJ227" i="8"/>
  <c r="AI227" i="8"/>
  <c r="AH227" i="8"/>
  <c r="AG227" i="8"/>
  <c r="AF227" i="8"/>
  <c r="AE227" i="8"/>
  <c r="AC227" i="8"/>
  <c r="AY227" i="8" s="1"/>
  <c r="AL226" i="8"/>
  <c r="AK226" i="8"/>
  <c r="AJ226" i="8"/>
  <c r="AI226" i="8"/>
  <c r="AH226" i="8"/>
  <c r="AG226" i="8"/>
  <c r="AF226" i="8"/>
  <c r="AE226" i="8"/>
  <c r="AC226" i="8"/>
  <c r="AY226" i="8" s="1"/>
  <c r="AL225" i="8"/>
  <c r="AK225" i="8"/>
  <c r="AJ225" i="8"/>
  <c r="AI225" i="8"/>
  <c r="AH225" i="8"/>
  <c r="AG225" i="8"/>
  <c r="AF225" i="8"/>
  <c r="AE225" i="8"/>
  <c r="AC225" i="8"/>
  <c r="AY225" i="8" s="1"/>
  <c r="AL224" i="8"/>
  <c r="AK224" i="8"/>
  <c r="AJ224" i="8"/>
  <c r="AI224" i="8"/>
  <c r="AH224" i="8"/>
  <c r="AG224" i="8"/>
  <c r="AF224" i="8"/>
  <c r="AE224" i="8"/>
  <c r="AC224" i="8"/>
  <c r="AY224" i="8" s="1"/>
  <c r="AL223" i="8"/>
  <c r="AK223" i="8"/>
  <c r="AJ223" i="8"/>
  <c r="AI223" i="8"/>
  <c r="AH223" i="8"/>
  <c r="AG223" i="8"/>
  <c r="AF223" i="8"/>
  <c r="AE223" i="8"/>
  <c r="AC223" i="8"/>
  <c r="AY223" i="8" s="1"/>
  <c r="AL222" i="8"/>
  <c r="AK222" i="8"/>
  <c r="AJ222" i="8"/>
  <c r="AI222" i="8"/>
  <c r="AH222" i="8"/>
  <c r="AG222" i="8"/>
  <c r="AF222" i="8"/>
  <c r="AE222" i="8"/>
  <c r="AC222" i="8"/>
  <c r="AY222" i="8" s="1"/>
  <c r="AL221" i="8"/>
  <c r="AK221" i="8"/>
  <c r="AJ221" i="8"/>
  <c r="AI221" i="8"/>
  <c r="AH221" i="8"/>
  <c r="AG221" i="8"/>
  <c r="AF221" i="8"/>
  <c r="AE221" i="8"/>
  <c r="AC221" i="8"/>
  <c r="AY221" i="8" s="1"/>
  <c r="AL220" i="8"/>
  <c r="AK220" i="8"/>
  <c r="AJ220" i="8"/>
  <c r="AI220" i="8"/>
  <c r="AH220" i="8"/>
  <c r="AG220" i="8"/>
  <c r="AF220" i="8"/>
  <c r="AE220" i="8"/>
  <c r="AC220" i="8"/>
  <c r="AY220" i="8" s="1"/>
  <c r="AL219" i="8"/>
  <c r="AK219" i="8"/>
  <c r="AJ219" i="8"/>
  <c r="AI219" i="8"/>
  <c r="AH219" i="8"/>
  <c r="AG219" i="8"/>
  <c r="AF219" i="8"/>
  <c r="AE219" i="8"/>
  <c r="AC219" i="8"/>
  <c r="AY219" i="8" s="1"/>
  <c r="AL218" i="8"/>
  <c r="AK218" i="8"/>
  <c r="AJ218" i="8"/>
  <c r="AI218" i="8"/>
  <c r="AH218" i="8"/>
  <c r="AG218" i="8"/>
  <c r="AF218" i="8"/>
  <c r="AE218" i="8"/>
  <c r="AC218" i="8"/>
  <c r="AY218" i="8" s="1"/>
  <c r="AL217" i="8"/>
  <c r="AK217" i="8"/>
  <c r="AJ217" i="8"/>
  <c r="AI217" i="8"/>
  <c r="AH217" i="8"/>
  <c r="AG217" i="8"/>
  <c r="AF217" i="8"/>
  <c r="AE217" i="8"/>
  <c r="AC217" i="8"/>
  <c r="AY217" i="8" s="1"/>
  <c r="AL216" i="8"/>
  <c r="AK216" i="8"/>
  <c r="AJ216" i="8"/>
  <c r="AI216" i="8"/>
  <c r="AH216" i="8"/>
  <c r="AG216" i="8"/>
  <c r="AF216" i="8"/>
  <c r="AE216" i="8"/>
  <c r="AC216" i="8"/>
  <c r="AY216" i="8" s="1"/>
  <c r="AL215" i="8"/>
  <c r="AK215" i="8"/>
  <c r="AJ215" i="8"/>
  <c r="AI215" i="8"/>
  <c r="AH215" i="8"/>
  <c r="AG215" i="8"/>
  <c r="AF215" i="8"/>
  <c r="AE215" i="8"/>
  <c r="AC215" i="8"/>
  <c r="AY215" i="8" s="1"/>
  <c r="AL214" i="8"/>
  <c r="AK214" i="8"/>
  <c r="AJ214" i="8"/>
  <c r="AI214" i="8"/>
  <c r="AH214" i="8"/>
  <c r="AG214" i="8"/>
  <c r="AF214" i="8"/>
  <c r="AE214" i="8"/>
  <c r="AC214" i="8"/>
  <c r="AY214" i="8" s="1"/>
  <c r="AL213" i="8"/>
  <c r="AK213" i="8"/>
  <c r="AJ213" i="8"/>
  <c r="AI213" i="8"/>
  <c r="AH213" i="8"/>
  <c r="AG213" i="8"/>
  <c r="AF213" i="8"/>
  <c r="AE213" i="8"/>
  <c r="AC213" i="8"/>
  <c r="AY213" i="8" s="1"/>
  <c r="AL212" i="8"/>
  <c r="AK212" i="8"/>
  <c r="AJ212" i="8"/>
  <c r="AI212" i="8"/>
  <c r="AH212" i="8"/>
  <c r="AG212" i="8"/>
  <c r="AF212" i="8"/>
  <c r="AE212" i="8"/>
  <c r="AC212" i="8"/>
  <c r="AY212" i="8" s="1"/>
  <c r="AL211" i="8"/>
  <c r="AK211" i="8"/>
  <c r="AJ211" i="8"/>
  <c r="AI211" i="8"/>
  <c r="AH211" i="8"/>
  <c r="AG211" i="8"/>
  <c r="AF211" i="8"/>
  <c r="AE211" i="8"/>
  <c r="AC211" i="8"/>
  <c r="AY211" i="8" s="1"/>
  <c r="AL210" i="8"/>
  <c r="AK210" i="8"/>
  <c r="AJ210" i="8"/>
  <c r="AI210" i="8"/>
  <c r="AH210" i="8"/>
  <c r="AG210" i="8"/>
  <c r="AF210" i="8"/>
  <c r="AE210" i="8"/>
  <c r="AC210" i="8"/>
  <c r="AY210" i="8" s="1"/>
  <c r="AL209" i="8"/>
  <c r="AK209" i="8"/>
  <c r="AJ209" i="8"/>
  <c r="AI209" i="8"/>
  <c r="AH209" i="8"/>
  <c r="AG209" i="8"/>
  <c r="AF209" i="8"/>
  <c r="AE209" i="8"/>
  <c r="AC209" i="8"/>
  <c r="AY209" i="8" s="1"/>
  <c r="AL208" i="8"/>
  <c r="AK208" i="8"/>
  <c r="AJ208" i="8"/>
  <c r="AI208" i="8"/>
  <c r="AH208" i="8"/>
  <c r="AG208" i="8"/>
  <c r="AF208" i="8"/>
  <c r="AE208" i="8"/>
  <c r="AC208" i="8"/>
  <c r="AY208" i="8" s="1"/>
  <c r="AL207" i="8"/>
  <c r="AK207" i="8"/>
  <c r="AJ207" i="8"/>
  <c r="AI207" i="8"/>
  <c r="AH207" i="8"/>
  <c r="AG207" i="8"/>
  <c r="AF207" i="8"/>
  <c r="AE207" i="8"/>
  <c r="AC207" i="8"/>
  <c r="AY207" i="8" s="1"/>
  <c r="AL206" i="8"/>
  <c r="AK206" i="8"/>
  <c r="AJ206" i="8"/>
  <c r="AI206" i="8"/>
  <c r="AH206" i="8"/>
  <c r="AG206" i="8"/>
  <c r="AF206" i="8"/>
  <c r="AE206" i="8"/>
  <c r="AC206" i="8"/>
  <c r="AY206" i="8" s="1"/>
  <c r="AL205" i="8"/>
  <c r="AK205" i="8"/>
  <c r="AJ205" i="8"/>
  <c r="AI205" i="8"/>
  <c r="AH205" i="8"/>
  <c r="AG205" i="8"/>
  <c r="AF205" i="8"/>
  <c r="AE205" i="8"/>
  <c r="AC205" i="8"/>
  <c r="AY205" i="8" s="1"/>
  <c r="AL204" i="8"/>
  <c r="AK204" i="8"/>
  <c r="AJ204" i="8"/>
  <c r="AI204" i="8"/>
  <c r="AH204" i="8"/>
  <c r="AG204" i="8"/>
  <c r="AF204" i="8"/>
  <c r="AE204" i="8"/>
  <c r="AC204" i="8"/>
  <c r="AY204" i="8" s="1"/>
  <c r="AL203" i="8"/>
  <c r="AK203" i="8"/>
  <c r="AJ203" i="8"/>
  <c r="AI203" i="8"/>
  <c r="AH203" i="8"/>
  <c r="AG203" i="8"/>
  <c r="AF203" i="8"/>
  <c r="AE203" i="8"/>
  <c r="AC203" i="8"/>
  <c r="AY203" i="8" s="1"/>
  <c r="AL202" i="8"/>
  <c r="AK202" i="8"/>
  <c r="AJ202" i="8"/>
  <c r="AI202" i="8"/>
  <c r="AH202" i="8"/>
  <c r="AG202" i="8"/>
  <c r="AF202" i="8"/>
  <c r="AE202" i="8"/>
  <c r="AC202" i="8"/>
  <c r="AY202" i="8" s="1"/>
  <c r="AL201" i="8"/>
  <c r="AK201" i="8"/>
  <c r="AJ201" i="8"/>
  <c r="AI201" i="8"/>
  <c r="AH201" i="8"/>
  <c r="AG201" i="8"/>
  <c r="AF201" i="8"/>
  <c r="AE201" i="8"/>
  <c r="AC201" i="8"/>
  <c r="AY201" i="8" s="1"/>
  <c r="AL200" i="8"/>
  <c r="AK200" i="8"/>
  <c r="AJ200" i="8"/>
  <c r="AI200" i="8"/>
  <c r="AH200" i="8"/>
  <c r="AG200" i="8"/>
  <c r="AF200" i="8"/>
  <c r="AE200" i="8"/>
  <c r="AC200" i="8"/>
  <c r="AY200" i="8" s="1"/>
  <c r="AL199" i="8"/>
  <c r="AK199" i="8"/>
  <c r="AJ199" i="8"/>
  <c r="AI199" i="8"/>
  <c r="AH199" i="8"/>
  <c r="AG199" i="8"/>
  <c r="AF199" i="8"/>
  <c r="AE199" i="8"/>
  <c r="AC199" i="8"/>
  <c r="AY199" i="8" s="1"/>
  <c r="AL198" i="8"/>
  <c r="AK198" i="8"/>
  <c r="AJ198" i="8"/>
  <c r="AI198" i="8"/>
  <c r="AH198" i="8"/>
  <c r="AG198" i="8"/>
  <c r="AF198" i="8"/>
  <c r="AE198" i="8"/>
  <c r="AC198" i="8"/>
  <c r="AY198" i="8" s="1"/>
  <c r="AL197" i="8"/>
  <c r="AK197" i="8"/>
  <c r="AJ197" i="8"/>
  <c r="AI197" i="8"/>
  <c r="AH197" i="8"/>
  <c r="AG197" i="8"/>
  <c r="AF197" i="8"/>
  <c r="AE197" i="8"/>
  <c r="AC197" i="8"/>
  <c r="AY197" i="8" s="1"/>
  <c r="AL196" i="8"/>
  <c r="AK196" i="8"/>
  <c r="AJ196" i="8"/>
  <c r="AI196" i="8"/>
  <c r="AH196" i="8"/>
  <c r="AG196" i="8"/>
  <c r="AF196" i="8"/>
  <c r="AE196" i="8"/>
  <c r="AC196" i="8"/>
  <c r="AY196" i="8" s="1"/>
  <c r="AL195" i="8"/>
  <c r="AK195" i="8"/>
  <c r="AJ195" i="8"/>
  <c r="AI195" i="8"/>
  <c r="AH195" i="8"/>
  <c r="AG195" i="8"/>
  <c r="AF195" i="8"/>
  <c r="AE195" i="8"/>
  <c r="AC195" i="8"/>
  <c r="AY195" i="8" s="1"/>
  <c r="AL194" i="8"/>
  <c r="AK194" i="8"/>
  <c r="AJ194" i="8"/>
  <c r="AI194" i="8"/>
  <c r="AH194" i="8"/>
  <c r="AG194" i="8"/>
  <c r="AF194" i="8"/>
  <c r="AE194" i="8"/>
  <c r="AC194" i="8"/>
  <c r="AY194" i="8" s="1"/>
  <c r="AL193" i="8"/>
  <c r="AK193" i="8"/>
  <c r="AJ193" i="8"/>
  <c r="AI193" i="8"/>
  <c r="AH193" i="8"/>
  <c r="AG193" i="8"/>
  <c r="AF193" i="8"/>
  <c r="AE193" i="8"/>
  <c r="AC193" i="8"/>
  <c r="AY193" i="8" s="1"/>
  <c r="AL192" i="8"/>
  <c r="AK192" i="8"/>
  <c r="AJ192" i="8"/>
  <c r="AI192" i="8"/>
  <c r="AH192" i="8"/>
  <c r="AG192" i="8"/>
  <c r="AF192" i="8"/>
  <c r="AE192" i="8"/>
  <c r="AC192" i="8"/>
  <c r="AY192" i="8" s="1"/>
  <c r="AL191" i="8"/>
  <c r="AK191" i="8"/>
  <c r="AJ191" i="8"/>
  <c r="AI191" i="8"/>
  <c r="AH191" i="8"/>
  <c r="AG191" i="8"/>
  <c r="AF191" i="8"/>
  <c r="AE191" i="8"/>
  <c r="AC191" i="8"/>
  <c r="AY191" i="8" s="1"/>
  <c r="AL190" i="8"/>
  <c r="AK190" i="8"/>
  <c r="AJ190" i="8"/>
  <c r="AI190" i="8"/>
  <c r="AH190" i="8"/>
  <c r="AG190" i="8"/>
  <c r="AF190" i="8"/>
  <c r="AE190" i="8"/>
  <c r="AC190" i="8"/>
  <c r="AY190" i="8" s="1"/>
  <c r="AL189" i="8"/>
  <c r="AK189" i="8"/>
  <c r="AJ189" i="8"/>
  <c r="AI189" i="8"/>
  <c r="AH189" i="8"/>
  <c r="AG189" i="8"/>
  <c r="AF189" i="8"/>
  <c r="AE189" i="8"/>
  <c r="AC189" i="8"/>
  <c r="AY189" i="8" s="1"/>
  <c r="AL188" i="8"/>
  <c r="AK188" i="8"/>
  <c r="AJ188" i="8"/>
  <c r="AI188" i="8"/>
  <c r="AH188" i="8"/>
  <c r="AG188" i="8"/>
  <c r="AF188" i="8"/>
  <c r="AE188" i="8"/>
  <c r="AC188" i="8"/>
  <c r="AY188" i="8" s="1"/>
  <c r="AL187" i="8"/>
  <c r="AK187" i="8"/>
  <c r="AJ187" i="8"/>
  <c r="AI187" i="8"/>
  <c r="AH187" i="8"/>
  <c r="AG187" i="8"/>
  <c r="AF187" i="8"/>
  <c r="AE187" i="8"/>
  <c r="AC187" i="8"/>
  <c r="AY187" i="8" s="1"/>
  <c r="AL186" i="8"/>
  <c r="AK186" i="8"/>
  <c r="AJ186" i="8"/>
  <c r="AI186" i="8"/>
  <c r="AH186" i="8"/>
  <c r="AG186" i="8"/>
  <c r="AF186" i="8"/>
  <c r="AE186" i="8"/>
  <c r="AC186" i="8"/>
  <c r="AY186" i="8" s="1"/>
  <c r="AL185" i="8"/>
  <c r="AK185" i="8"/>
  <c r="AJ185" i="8"/>
  <c r="AI185" i="8"/>
  <c r="AH185" i="8"/>
  <c r="AG185" i="8"/>
  <c r="AF185" i="8"/>
  <c r="AE185" i="8"/>
  <c r="AC185" i="8"/>
  <c r="AY185" i="8" s="1"/>
  <c r="AL184" i="8"/>
  <c r="AK184" i="8"/>
  <c r="AJ184" i="8"/>
  <c r="AI184" i="8"/>
  <c r="AH184" i="8"/>
  <c r="AG184" i="8"/>
  <c r="AF184" i="8"/>
  <c r="AE184" i="8"/>
  <c r="AC184" i="8"/>
  <c r="AY184" i="8" s="1"/>
  <c r="AL183" i="8"/>
  <c r="AK183" i="8"/>
  <c r="AJ183" i="8"/>
  <c r="AI183" i="8"/>
  <c r="AH183" i="8"/>
  <c r="AG183" i="8"/>
  <c r="AF183" i="8"/>
  <c r="AE183" i="8"/>
  <c r="AC183" i="8"/>
  <c r="AY183" i="8" s="1"/>
  <c r="AL182" i="8"/>
  <c r="AK182" i="8"/>
  <c r="AJ182" i="8"/>
  <c r="AI182" i="8"/>
  <c r="AH182" i="8"/>
  <c r="AG182" i="8"/>
  <c r="AF182" i="8"/>
  <c r="AE182" i="8"/>
  <c r="AC182" i="8"/>
  <c r="AY182" i="8" s="1"/>
  <c r="AL181" i="8"/>
  <c r="AK181" i="8"/>
  <c r="AJ181" i="8"/>
  <c r="AI181" i="8"/>
  <c r="AH181" i="8"/>
  <c r="AG181" i="8"/>
  <c r="AF181" i="8"/>
  <c r="AE181" i="8"/>
  <c r="AC181" i="8"/>
  <c r="AY181" i="8" s="1"/>
  <c r="AL180" i="8"/>
  <c r="AK180" i="8"/>
  <c r="AJ180" i="8"/>
  <c r="AI180" i="8"/>
  <c r="AH180" i="8"/>
  <c r="AG180" i="8"/>
  <c r="AF180" i="8"/>
  <c r="AE180" i="8"/>
  <c r="AC180" i="8"/>
  <c r="AY180" i="8" s="1"/>
  <c r="AL179" i="8"/>
  <c r="AK179" i="8"/>
  <c r="AJ179" i="8"/>
  <c r="AI179" i="8"/>
  <c r="AH179" i="8"/>
  <c r="AG179" i="8"/>
  <c r="AF179" i="8"/>
  <c r="AE179" i="8"/>
  <c r="AC179" i="8"/>
  <c r="AY179" i="8" s="1"/>
  <c r="AL178" i="8"/>
  <c r="AK178" i="8"/>
  <c r="AJ178" i="8"/>
  <c r="AI178" i="8"/>
  <c r="AH178" i="8"/>
  <c r="AG178" i="8"/>
  <c r="AF178" i="8"/>
  <c r="AE178" i="8"/>
  <c r="AC178" i="8"/>
  <c r="AY178" i="8" s="1"/>
  <c r="AL177" i="8"/>
  <c r="AK177" i="8"/>
  <c r="AJ177" i="8"/>
  <c r="AI177" i="8"/>
  <c r="AH177" i="8"/>
  <c r="AG177" i="8"/>
  <c r="AF177" i="8"/>
  <c r="AE177" i="8"/>
  <c r="AC177" i="8"/>
  <c r="AY177" i="8" s="1"/>
  <c r="AL176" i="8"/>
  <c r="AK176" i="8"/>
  <c r="AJ176" i="8"/>
  <c r="AI176" i="8"/>
  <c r="AH176" i="8"/>
  <c r="AG176" i="8"/>
  <c r="AF176" i="8"/>
  <c r="AE176" i="8"/>
  <c r="AC176" i="8"/>
  <c r="AY176" i="8" s="1"/>
  <c r="AL175" i="8"/>
  <c r="AK175" i="8"/>
  <c r="AJ175" i="8"/>
  <c r="AI175" i="8"/>
  <c r="AH175" i="8"/>
  <c r="AG175" i="8"/>
  <c r="AF175" i="8"/>
  <c r="AE175" i="8"/>
  <c r="AC175" i="8"/>
  <c r="AY175" i="8" s="1"/>
  <c r="AL174" i="8"/>
  <c r="AK174" i="8"/>
  <c r="AJ174" i="8"/>
  <c r="AI174" i="8"/>
  <c r="AH174" i="8"/>
  <c r="AG174" i="8"/>
  <c r="AF174" i="8"/>
  <c r="AE174" i="8"/>
  <c r="AC174" i="8"/>
  <c r="AY174" i="8" s="1"/>
  <c r="AL173" i="8"/>
  <c r="AK173" i="8"/>
  <c r="AJ173" i="8"/>
  <c r="AI173" i="8"/>
  <c r="AH173" i="8"/>
  <c r="AG173" i="8"/>
  <c r="AF173" i="8"/>
  <c r="AE173" i="8"/>
  <c r="AC173" i="8"/>
  <c r="AY173" i="8" s="1"/>
  <c r="AL172" i="8"/>
  <c r="AK172" i="8"/>
  <c r="AJ172" i="8"/>
  <c r="AI172" i="8"/>
  <c r="AH172" i="8"/>
  <c r="AG172" i="8"/>
  <c r="AF172" i="8"/>
  <c r="AE172" i="8"/>
  <c r="AC172" i="8"/>
  <c r="AY172" i="8" s="1"/>
  <c r="AL171" i="8"/>
  <c r="AK171" i="8"/>
  <c r="AJ171" i="8"/>
  <c r="AI171" i="8"/>
  <c r="AH171" i="8"/>
  <c r="AG171" i="8"/>
  <c r="AF171" i="8"/>
  <c r="AE171" i="8"/>
  <c r="AC171" i="8"/>
  <c r="AY171" i="8" s="1"/>
  <c r="AL170" i="8"/>
  <c r="AK170" i="8"/>
  <c r="AJ170" i="8"/>
  <c r="AI170" i="8"/>
  <c r="AH170" i="8"/>
  <c r="AG170" i="8"/>
  <c r="AF170" i="8"/>
  <c r="AE170" i="8"/>
  <c r="AC170" i="8"/>
  <c r="AY170" i="8" s="1"/>
  <c r="AL169" i="8"/>
  <c r="AK169" i="8"/>
  <c r="AJ169" i="8"/>
  <c r="AI169" i="8"/>
  <c r="AH169" i="8"/>
  <c r="AG169" i="8"/>
  <c r="AF169" i="8"/>
  <c r="AE169" i="8"/>
  <c r="AC169" i="8"/>
  <c r="AY169" i="8" s="1"/>
  <c r="AL168" i="8"/>
  <c r="AK168" i="8"/>
  <c r="AJ168" i="8"/>
  <c r="AI168" i="8"/>
  <c r="AH168" i="8"/>
  <c r="AG168" i="8"/>
  <c r="AF168" i="8"/>
  <c r="AE168" i="8"/>
  <c r="AC168" i="8"/>
  <c r="AY168" i="8" s="1"/>
  <c r="AL167" i="8"/>
  <c r="AK167" i="8"/>
  <c r="AJ167" i="8"/>
  <c r="AI167" i="8"/>
  <c r="AH167" i="8"/>
  <c r="AG167" i="8"/>
  <c r="AF167" i="8"/>
  <c r="AE167" i="8"/>
  <c r="AC167" i="8"/>
  <c r="AY167" i="8" s="1"/>
  <c r="AL166" i="8"/>
  <c r="AK166" i="8"/>
  <c r="AJ166" i="8"/>
  <c r="AI166" i="8"/>
  <c r="AH166" i="8"/>
  <c r="AG166" i="8"/>
  <c r="AF166" i="8"/>
  <c r="AE166" i="8"/>
  <c r="AC166" i="8"/>
  <c r="AY166" i="8" s="1"/>
  <c r="AL165" i="8"/>
  <c r="AK165" i="8"/>
  <c r="AJ165" i="8"/>
  <c r="AI165" i="8"/>
  <c r="AH165" i="8"/>
  <c r="AG165" i="8"/>
  <c r="AF165" i="8"/>
  <c r="AE165" i="8"/>
  <c r="AC165" i="8"/>
  <c r="AY165" i="8" s="1"/>
  <c r="AL164" i="8"/>
  <c r="AK164" i="8"/>
  <c r="AJ164" i="8"/>
  <c r="AI164" i="8"/>
  <c r="AH164" i="8"/>
  <c r="AG164" i="8"/>
  <c r="AF164" i="8"/>
  <c r="AE164" i="8"/>
  <c r="AC164" i="8"/>
  <c r="AY164" i="8" s="1"/>
  <c r="AL163" i="8"/>
  <c r="AK163" i="8"/>
  <c r="AJ163" i="8"/>
  <c r="AI163" i="8"/>
  <c r="AH163" i="8"/>
  <c r="AG163" i="8"/>
  <c r="AF163" i="8"/>
  <c r="AE163" i="8"/>
  <c r="AC163" i="8"/>
  <c r="AY163" i="8" s="1"/>
  <c r="AL162" i="8"/>
  <c r="AK162" i="8"/>
  <c r="AJ162" i="8"/>
  <c r="AI162" i="8"/>
  <c r="AH162" i="8"/>
  <c r="AG162" i="8"/>
  <c r="AF162" i="8"/>
  <c r="AE162" i="8"/>
  <c r="AC162" i="8"/>
  <c r="AY162" i="8" s="1"/>
  <c r="AL161" i="8"/>
  <c r="AK161" i="8"/>
  <c r="AJ161" i="8"/>
  <c r="AI161" i="8"/>
  <c r="AH161" i="8"/>
  <c r="AG161" i="8"/>
  <c r="AF161" i="8"/>
  <c r="AE161" i="8"/>
  <c r="AC161" i="8"/>
  <c r="AY161" i="8" s="1"/>
  <c r="AL160" i="8"/>
  <c r="AK160" i="8"/>
  <c r="AJ160" i="8"/>
  <c r="AI160" i="8"/>
  <c r="AH160" i="8"/>
  <c r="AG160" i="8"/>
  <c r="AF160" i="8"/>
  <c r="AE160" i="8"/>
  <c r="AC160" i="8"/>
  <c r="AY160" i="8" s="1"/>
  <c r="AL159" i="8"/>
  <c r="AK159" i="8"/>
  <c r="AJ159" i="8"/>
  <c r="AI159" i="8"/>
  <c r="AH159" i="8"/>
  <c r="AG159" i="8"/>
  <c r="AF159" i="8"/>
  <c r="AE159" i="8"/>
  <c r="AC159" i="8"/>
  <c r="AY159" i="8" s="1"/>
  <c r="AL158" i="8"/>
  <c r="AK158" i="8"/>
  <c r="AJ158" i="8"/>
  <c r="AI158" i="8"/>
  <c r="AH158" i="8"/>
  <c r="AG158" i="8"/>
  <c r="AF158" i="8"/>
  <c r="AE158" i="8"/>
  <c r="AC158" i="8"/>
  <c r="AY158" i="8" s="1"/>
  <c r="AL157" i="8"/>
  <c r="AK157" i="8"/>
  <c r="AJ157" i="8"/>
  <c r="AI157" i="8"/>
  <c r="AH157" i="8"/>
  <c r="AG157" i="8"/>
  <c r="AF157" i="8"/>
  <c r="AE157" i="8"/>
  <c r="AC157" i="8"/>
  <c r="AY157" i="8" s="1"/>
  <c r="AL156" i="8"/>
  <c r="AK156" i="8"/>
  <c r="AJ156" i="8"/>
  <c r="AI156" i="8"/>
  <c r="AH156" i="8"/>
  <c r="AG156" i="8"/>
  <c r="AF156" i="8"/>
  <c r="AE156" i="8"/>
  <c r="AC156" i="8"/>
  <c r="AY156" i="8" s="1"/>
  <c r="AL155" i="8"/>
  <c r="AK155" i="8"/>
  <c r="AJ155" i="8"/>
  <c r="AI155" i="8"/>
  <c r="AH155" i="8"/>
  <c r="AG155" i="8"/>
  <c r="AF155" i="8"/>
  <c r="AE155" i="8"/>
  <c r="AC155" i="8"/>
  <c r="AY155" i="8" s="1"/>
  <c r="AL154" i="8"/>
  <c r="AK154" i="8"/>
  <c r="AJ154" i="8"/>
  <c r="AI154" i="8"/>
  <c r="AH154" i="8"/>
  <c r="AG154" i="8"/>
  <c r="AF154" i="8"/>
  <c r="AE154" i="8"/>
  <c r="AC154" i="8"/>
  <c r="AY154" i="8" s="1"/>
  <c r="AL153" i="8"/>
  <c r="AK153" i="8"/>
  <c r="AJ153" i="8"/>
  <c r="AI153" i="8"/>
  <c r="AH153" i="8"/>
  <c r="AG153" i="8"/>
  <c r="AF153" i="8"/>
  <c r="AE153" i="8"/>
  <c r="AC153" i="8"/>
  <c r="AY153" i="8" s="1"/>
  <c r="AL152" i="8"/>
  <c r="AK152" i="8"/>
  <c r="AJ152" i="8"/>
  <c r="AI152" i="8"/>
  <c r="AH152" i="8"/>
  <c r="AG152" i="8"/>
  <c r="AF152" i="8"/>
  <c r="AE152" i="8"/>
  <c r="AC152" i="8"/>
  <c r="AY152" i="8" s="1"/>
  <c r="AL151" i="8"/>
  <c r="AK151" i="8"/>
  <c r="AJ151" i="8"/>
  <c r="AI151" i="8"/>
  <c r="AH151" i="8"/>
  <c r="AG151" i="8"/>
  <c r="AF151" i="8"/>
  <c r="AE151" i="8"/>
  <c r="AC151" i="8"/>
  <c r="AY151" i="8" s="1"/>
  <c r="AL150" i="8"/>
  <c r="AK150" i="8"/>
  <c r="AJ150" i="8"/>
  <c r="AI150" i="8"/>
  <c r="AH150" i="8"/>
  <c r="AG150" i="8"/>
  <c r="AF150" i="8"/>
  <c r="AE150" i="8"/>
  <c r="AC150" i="8"/>
  <c r="AY150" i="8" s="1"/>
  <c r="AL149" i="8"/>
  <c r="AK149" i="8"/>
  <c r="AJ149" i="8"/>
  <c r="AI149" i="8"/>
  <c r="AH149" i="8"/>
  <c r="AG149" i="8"/>
  <c r="AF149" i="8"/>
  <c r="AE149" i="8"/>
  <c r="AC149" i="8"/>
  <c r="AY149" i="8" s="1"/>
  <c r="AL148" i="8"/>
  <c r="AK148" i="8"/>
  <c r="AJ148" i="8"/>
  <c r="AI148" i="8"/>
  <c r="AH148" i="8"/>
  <c r="AG148" i="8"/>
  <c r="AF148" i="8"/>
  <c r="AE148" i="8"/>
  <c r="AC148" i="8"/>
  <c r="AY148" i="8" s="1"/>
  <c r="AL147" i="8"/>
  <c r="AK147" i="8"/>
  <c r="AJ147" i="8"/>
  <c r="AI147" i="8"/>
  <c r="AH147" i="8"/>
  <c r="AG147" i="8"/>
  <c r="AF147" i="8"/>
  <c r="AE147" i="8"/>
  <c r="AC147" i="8"/>
  <c r="AY147" i="8" s="1"/>
  <c r="AL146" i="8"/>
  <c r="AK146" i="8"/>
  <c r="AJ146" i="8"/>
  <c r="AI146" i="8"/>
  <c r="AH146" i="8"/>
  <c r="AG146" i="8"/>
  <c r="AF146" i="8"/>
  <c r="AE146" i="8"/>
  <c r="AC146" i="8"/>
  <c r="AY146" i="8" s="1"/>
  <c r="AL145" i="8"/>
  <c r="AK145" i="8"/>
  <c r="AJ145" i="8"/>
  <c r="AI145" i="8"/>
  <c r="AH145" i="8"/>
  <c r="AG145" i="8"/>
  <c r="AF145" i="8"/>
  <c r="AE145" i="8"/>
  <c r="AC145" i="8"/>
  <c r="AY145" i="8" s="1"/>
  <c r="AL144" i="8"/>
  <c r="AK144" i="8"/>
  <c r="AJ144" i="8"/>
  <c r="AI144" i="8"/>
  <c r="AH144" i="8"/>
  <c r="AG144" i="8"/>
  <c r="AF144" i="8"/>
  <c r="AE144" i="8"/>
  <c r="AC144" i="8"/>
  <c r="AY144" i="8" s="1"/>
  <c r="AL143" i="8"/>
  <c r="AK143" i="8"/>
  <c r="AJ143" i="8"/>
  <c r="AI143" i="8"/>
  <c r="AH143" i="8"/>
  <c r="AG143" i="8"/>
  <c r="AF143" i="8"/>
  <c r="AE143" i="8"/>
  <c r="AC143" i="8"/>
  <c r="AY143" i="8" s="1"/>
  <c r="AL142" i="8"/>
  <c r="AK142" i="8"/>
  <c r="AJ142" i="8"/>
  <c r="AI142" i="8"/>
  <c r="AH142" i="8"/>
  <c r="AG142" i="8"/>
  <c r="AF142" i="8"/>
  <c r="AE142" i="8"/>
  <c r="AC142" i="8"/>
  <c r="AY142" i="8" s="1"/>
  <c r="AL141" i="8"/>
  <c r="AK141" i="8"/>
  <c r="AJ141" i="8"/>
  <c r="AI141" i="8"/>
  <c r="AH141" i="8"/>
  <c r="AG141" i="8"/>
  <c r="AF141" i="8"/>
  <c r="AE141" i="8"/>
  <c r="AC141" i="8"/>
  <c r="AY141" i="8" s="1"/>
  <c r="AL140" i="8"/>
  <c r="AK140" i="8"/>
  <c r="AJ140" i="8"/>
  <c r="AI140" i="8"/>
  <c r="AH140" i="8"/>
  <c r="AG140" i="8"/>
  <c r="AF140" i="8"/>
  <c r="AE140" i="8"/>
  <c r="AC140" i="8"/>
  <c r="AY140" i="8" s="1"/>
  <c r="AL139" i="8"/>
  <c r="AK139" i="8"/>
  <c r="AJ139" i="8"/>
  <c r="AI139" i="8"/>
  <c r="AH139" i="8"/>
  <c r="AG139" i="8"/>
  <c r="AF139" i="8"/>
  <c r="AE139" i="8"/>
  <c r="AC139" i="8"/>
  <c r="AY139" i="8" s="1"/>
  <c r="AL138" i="8"/>
  <c r="AK138" i="8"/>
  <c r="AJ138" i="8"/>
  <c r="AI138" i="8"/>
  <c r="AH138" i="8"/>
  <c r="AG138" i="8"/>
  <c r="AF138" i="8"/>
  <c r="AE138" i="8"/>
  <c r="AC138" i="8"/>
  <c r="AY138" i="8" s="1"/>
  <c r="AL137" i="8"/>
  <c r="AK137" i="8"/>
  <c r="AJ137" i="8"/>
  <c r="AI137" i="8"/>
  <c r="AH137" i="8"/>
  <c r="AG137" i="8"/>
  <c r="AF137" i="8"/>
  <c r="AE137" i="8"/>
  <c r="AC137" i="8"/>
  <c r="AY137" i="8" s="1"/>
  <c r="AL136" i="8"/>
  <c r="AK136" i="8"/>
  <c r="AJ136" i="8"/>
  <c r="AI136" i="8"/>
  <c r="AH136" i="8"/>
  <c r="AG136" i="8"/>
  <c r="AF136" i="8"/>
  <c r="AE136" i="8"/>
  <c r="AC136" i="8"/>
  <c r="AY136" i="8" s="1"/>
  <c r="AL135" i="8"/>
  <c r="AK135" i="8"/>
  <c r="AJ135" i="8"/>
  <c r="AI135" i="8"/>
  <c r="AH135" i="8"/>
  <c r="AG135" i="8"/>
  <c r="AF135" i="8"/>
  <c r="AE135" i="8"/>
  <c r="AC135" i="8"/>
  <c r="AY135" i="8" s="1"/>
  <c r="AL134" i="8"/>
  <c r="AK134" i="8"/>
  <c r="AJ134" i="8"/>
  <c r="AI134" i="8"/>
  <c r="AH134" i="8"/>
  <c r="AG134" i="8"/>
  <c r="AF134" i="8"/>
  <c r="AE134" i="8"/>
  <c r="AC134" i="8"/>
  <c r="AY134" i="8" s="1"/>
  <c r="AL133" i="8"/>
  <c r="AK133" i="8"/>
  <c r="AJ133" i="8"/>
  <c r="AI133" i="8"/>
  <c r="AH133" i="8"/>
  <c r="AG133" i="8"/>
  <c r="AF133" i="8"/>
  <c r="AE133" i="8"/>
  <c r="AC133" i="8"/>
  <c r="AY133" i="8" s="1"/>
  <c r="AL132" i="8"/>
  <c r="AK132" i="8"/>
  <c r="AJ132" i="8"/>
  <c r="AI132" i="8"/>
  <c r="AH132" i="8"/>
  <c r="AG132" i="8"/>
  <c r="AF132" i="8"/>
  <c r="AE132" i="8"/>
  <c r="AC132" i="8"/>
  <c r="AY132" i="8" s="1"/>
  <c r="AL131" i="8"/>
  <c r="AK131" i="8"/>
  <c r="AJ131" i="8"/>
  <c r="AI131" i="8"/>
  <c r="AH131" i="8"/>
  <c r="AG131" i="8"/>
  <c r="AF131" i="8"/>
  <c r="AE131" i="8"/>
  <c r="AC131" i="8"/>
  <c r="AY131" i="8" s="1"/>
  <c r="AL130" i="8"/>
  <c r="AK130" i="8"/>
  <c r="AJ130" i="8"/>
  <c r="AI130" i="8"/>
  <c r="AH130" i="8"/>
  <c r="AG130" i="8"/>
  <c r="AF130" i="8"/>
  <c r="AE130" i="8"/>
  <c r="AC130" i="8"/>
  <c r="AY130" i="8" s="1"/>
  <c r="AL129" i="8"/>
  <c r="AK129" i="8"/>
  <c r="AJ129" i="8"/>
  <c r="AI129" i="8"/>
  <c r="AH129" i="8"/>
  <c r="AG129" i="8"/>
  <c r="AF129" i="8"/>
  <c r="AE129" i="8"/>
  <c r="AC129" i="8"/>
  <c r="AY129" i="8" s="1"/>
  <c r="AL128" i="8"/>
  <c r="AK128" i="8"/>
  <c r="AJ128" i="8"/>
  <c r="AI128" i="8"/>
  <c r="AH128" i="8"/>
  <c r="AG128" i="8"/>
  <c r="AF128" i="8"/>
  <c r="AE128" i="8"/>
  <c r="AC128" i="8"/>
  <c r="AY128" i="8" s="1"/>
  <c r="AL127" i="8"/>
  <c r="AK127" i="8"/>
  <c r="AJ127" i="8"/>
  <c r="AI127" i="8"/>
  <c r="AH127" i="8"/>
  <c r="AG127" i="8"/>
  <c r="AF127" i="8"/>
  <c r="AE127" i="8"/>
  <c r="AC127" i="8"/>
  <c r="AY127" i="8" s="1"/>
  <c r="AL126" i="8"/>
  <c r="AK126" i="8"/>
  <c r="AJ126" i="8"/>
  <c r="AI126" i="8"/>
  <c r="AH126" i="8"/>
  <c r="AG126" i="8"/>
  <c r="AF126" i="8"/>
  <c r="AE126" i="8"/>
  <c r="AC126" i="8"/>
  <c r="AY126" i="8" s="1"/>
  <c r="AL125" i="8"/>
  <c r="AK125" i="8"/>
  <c r="AJ125" i="8"/>
  <c r="AI125" i="8"/>
  <c r="AH125" i="8"/>
  <c r="AG125" i="8"/>
  <c r="AF125" i="8"/>
  <c r="AE125" i="8"/>
  <c r="AC125" i="8"/>
  <c r="AY125" i="8" s="1"/>
  <c r="AL124" i="8"/>
  <c r="AK124" i="8"/>
  <c r="AJ124" i="8"/>
  <c r="AI124" i="8"/>
  <c r="AH124" i="8"/>
  <c r="AG124" i="8"/>
  <c r="AF124" i="8"/>
  <c r="AE124" i="8"/>
  <c r="AC124" i="8"/>
  <c r="AY124" i="8" s="1"/>
  <c r="AL123" i="8"/>
  <c r="AK123" i="8"/>
  <c r="AJ123" i="8"/>
  <c r="AI123" i="8"/>
  <c r="AH123" i="8"/>
  <c r="AG123" i="8"/>
  <c r="AF123" i="8"/>
  <c r="AE123" i="8"/>
  <c r="AC123" i="8"/>
  <c r="AY123" i="8" s="1"/>
  <c r="AL122" i="8"/>
  <c r="AK122" i="8"/>
  <c r="AJ122" i="8"/>
  <c r="AI122" i="8"/>
  <c r="AH122" i="8"/>
  <c r="AG122" i="8"/>
  <c r="AF122" i="8"/>
  <c r="AE122" i="8"/>
  <c r="AC122" i="8"/>
  <c r="AY122" i="8" s="1"/>
  <c r="AL121" i="8"/>
  <c r="AK121" i="8"/>
  <c r="AJ121" i="8"/>
  <c r="AI121" i="8"/>
  <c r="AH121" i="8"/>
  <c r="AG121" i="8"/>
  <c r="AF121" i="8"/>
  <c r="AE121" i="8"/>
  <c r="AC121" i="8"/>
  <c r="AY121" i="8" s="1"/>
  <c r="AL120" i="8"/>
  <c r="AK120" i="8"/>
  <c r="AJ120" i="8"/>
  <c r="AI120" i="8"/>
  <c r="AH120" i="8"/>
  <c r="AG120" i="8"/>
  <c r="AF120" i="8"/>
  <c r="AE120" i="8"/>
  <c r="AC120" i="8"/>
  <c r="AY120" i="8" s="1"/>
  <c r="AL119" i="8"/>
  <c r="AK119" i="8"/>
  <c r="AJ119" i="8"/>
  <c r="AI119" i="8"/>
  <c r="AH119" i="8"/>
  <c r="AG119" i="8"/>
  <c r="AF119" i="8"/>
  <c r="AE119" i="8"/>
  <c r="AC119" i="8"/>
  <c r="AY119" i="8" s="1"/>
  <c r="AL118" i="8"/>
  <c r="AK118" i="8"/>
  <c r="AJ118" i="8"/>
  <c r="AI118" i="8"/>
  <c r="AH118" i="8"/>
  <c r="AG118" i="8"/>
  <c r="AF118" i="8"/>
  <c r="AE118" i="8"/>
  <c r="AC118" i="8"/>
  <c r="AY118" i="8" s="1"/>
  <c r="AL117" i="8"/>
  <c r="AK117" i="8"/>
  <c r="AJ117" i="8"/>
  <c r="AI117" i="8"/>
  <c r="AH117" i="8"/>
  <c r="AG117" i="8"/>
  <c r="AF117" i="8"/>
  <c r="AE117" i="8"/>
  <c r="AC117" i="8"/>
  <c r="AY117" i="8" s="1"/>
  <c r="AL116" i="8"/>
  <c r="AK116" i="8"/>
  <c r="AJ116" i="8"/>
  <c r="AI116" i="8"/>
  <c r="AH116" i="8"/>
  <c r="AG116" i="8"/>
  <c r="AF116" i="8"/>
  <c r="AE116" i="8"/>
  <c r="AC116" i="8"/>
  <c r="AY116" i="8" s="1"/>
  <c r="AL115" i="8"/>
  <c r="AK115" i="8"/>
  <c r="AJ115" i="8"/>
  <c r="AI115" i="8"/>
  <c r="AH115" i="8"/>
  <c r="AG115" i="8"/>
  <c r="AF115" i="8"/>
  <c r="AE115" i="8"/>
  <c r="AC115" i="8"/>
  <c r="AY115" i="8" s="1"/>
  <c r="AL114" i="8"/>
  <c r="AK114" i="8"/>
  <c r="AJ114" i="8"/>
  <c r="AI114" i="8"/>
  <c r="AH114" i="8"/>
  <c r="AG114" i="8"/>
  <c r="AF114" i="8"/>
  <c r="AE114" i="8"/>
  <c r="AC114" i="8"/>
  <c r="AY114" i="8" s="1"/>
  <c r="AL113" i="8"/>
  <c r="AK113" i="8"/>
  <c r="AJ113" i="8"/>
  <c r="AI113" i="8"/>
  <c r="AH113" i="8"/>
  <c r="AG113" i="8"/>
  <c r="AF113" i="8"/>
  <c r="AE113" i="8"/>
  <c r="AC113" i="8"/>
  <c r="AY113" i="8" s="1"/>
  <c r="AL112" i="8"/>
  <c r="AK112" i="8"/>
  <c r="AJ112" i="8"/>
  <c r="AI112" i="8"/>
  <c r="AH112" i="8"/>
  <c r="AG112" i="8"/>
  <c r="AF112" i="8"/>
  <c r="AE112" i="8"/>
  <c r="AC112" i="8"/>
  <c r="AY112" i="8" s="1"/>
  <c r="AL111" i="8"/>
  <c r="AK111" i="8"/>
  <c r="AJ111" i="8"/>
  <c r="AI111" i="8"/>
  <c r="AH111" i="8"/>
  <c r="AG111" i="8"/>
  <c r="AF111" i="8"/>
  <c r="AE111" i="8"/>
  <c r="AC111" i="8"/>
  <c r="AY111" i="8" s="1"/>
  <c r="AL110" i="8"/>
  <c r="AK110" i="8"/>
  <c r="AJ110" i="8"/>
  <c r="AI110" i="8"/>
  <c r="AH110" i="8"/>
  <c r="AG110" i="8"/>
  <c r="AF110" i="8"/>
  <c r="AE110" i="8"/>
  <c r="AC110" i="8"/>
  <c r="AY110" i="8" s="1"/>
  <c r="AL109" i="8"/>
  <c r="AK109" i="8"/>
  <c r="AJ109" i="8"/>
  <c r="AI109" i="8"/>
  <c r="AH109" i="8"/>
  <c r="AG109" i="8"/>
  <c r="AF109" i="8"/>
  <c r="AE109" i="8"/>
  <c r="AC109" i="8"/>
  <c r="AY109" i="8" s="1"/>
  <c r="AL108" i="8"/>
  <c r="AK108" i="8"/>
  <c r="AJ108" i="8"/>
  <c r="AI108" i="8"/>
  <c r="AH108" i="8"/>
  <c r="AG108" i="8"/>
  <c r="AF108" i="8"/>
  <c r="AE108" i="8"/>
  <c r="AC108" i="8"/>
  <c r="AY108" i="8" s="1"/>
  <c r="AL107" i="8"/>
  <c r="AK107" i="8"/>
  <c r="AJ107" i="8"/>
  <c r="AI107" i="8"/>
  <c r="AH107" i="8"/>
  <c r="AG107" i="8"/>
  <c r="AF107" i="8"/>
  <c r="AE107" i="8"/>
  <c r="AC107" i="8"/>
  <c r="AY107" i="8" s="1"/>
  <c r="AL106" i="8"/>
  <c r="AK106" i="8"/>
  <c r="AJ106" i="8"/>
  <c r="AI106" i="8"/>
  <c r="AH106" i="8"/>
  <c r="AG106" i="8"/>
  <c r="AF106" i="8"/>
  <c r="AE106" i="8"/>
  <c r="AC106" i="8"/>
  <c r="AY106" i="8" s="1"/>
  <c r="AL105" i="8"/>
  <c r="AK105" i="8"/>
  <c r="AJ105" i="8"/>
  <c r="AI105" i="8"/>
  <c r="AH105" i="8"/>
  <c r="AG105" i="8"/>
  <c r="AF105" i="8"/>
  <c r="AE105" i="8"/>
  <c r="AC105" i="8"/>
  <c r="AY105" i="8" s="1"/>
  <c r="AL104" i="8"/>
  <c r="AK104" i="8"/>
  <c r="AJ104" i="8"/>
  <c r="AI104" i="8"/>
  <c r="AH104" i="8"/>
  <c r="AG104" i="8"/>
  <c r="AF104" i="8"/>
  <c r="AE104" i="8"/>
  <c r="AC104" i="8"/>
  <c r="AY104" i="8" s="1"/>
  <c r="AL103" i="8"/>
  <c r="AK103" i="8"/>
  <c r="AJ103" i="8"/>
  <c r="AI103" i="8"/>
  <c r="AH103" i="8"/>
  <c r="AG103" i="8"/>
  <c r="AF103" i="8"/>
  <c r="AE103" i="8"/>
  <c r="AC103" i="8"/>
  <c r="AY103" i="8" s="1"/>
  <c r="AL102" i="8"/>
  <c r="AK102" i="8"/>
  <c r="AJ102" i="8"/>
  <c r="AI102" i="8"/>
  <c r="AH102" i="8"/>
  <c r="AG102" i="8"/>
  <c r="AF102" i="8"/>
  <c r="AE102" i="8"/>
  <c r="AC102" i="8"/>
  <c r="AY102" i="8" s="1"/>
  <c r="AL101" i="8"/>
  <c r="AK101" i="8"/>
  <c r="AJ101" i="8"/>
  <c r="AI101" i="8"/>
  <c r="AH101" i="8"/>
  <c r="AG101" i="8"/>
  <c r="AF101" i="8"/>
  <c r="AE101" i="8"/>
  <c r="AC101" i="8"/>
  <c r="AY101" i="8" s="1"/>
  <c r="AL100" i="8"/>
  <c r="AK100" i="8"/>
  <c r="AJ100" i="8"/>
  <c r="AI100" i="8"/>
  <c r="AH100" i="8"/>
  <c r="AG100" i="8"/>
  <c r="AF100" i="8"/>
  <c r="AE100" i="8"/>
  <c r="AC100" i="8"/>
  <c r="AY100" i="8" s="1"/>
  <c r="AL99" i="8"/>
  <c r="AK99" i="8"/>
  <c r="AJ99" i="8"/>
  <c r="AI99" i="8"/>
  <c r="AH99" i="8"/>
  <c r="AG99" i="8"/>
  <c r="AF99" i="8"/>
  <c r="AE99" i="8"/>
  <c r="AC99" i="8"/>
  <c r="AY99" i="8" s="1"/>
  <c r="AL98" i="8"/>
  <c r="AK98" i="8"/>
  <c r="AJ98" i="8"/>
  <c r="AI98" i="8"/>
  <c r="AH98" i="8"/>
  <c r="AG98" i="8"/>
  <c r="AF98" i="8"/>
  <c r="AE98" i="8"/>
  <c r="AC98" i="8"/>
  <c r="AY98" i="8" s="1"/>
  <c r="AL97" i="8"/>
  <c r="AK97" i="8"/>
  <c r="AJ97" i="8"/>
  <c r="AI97" i="8"/>
  <c r="AH97" i="8"/>
  <c r="AG97" i="8"/>
  <c r="AF97" i="8"/>
  <c r="AE97" i="8"/>
  <c r="AC97" i="8"/>
  <c r="AY97" i="8" s="1"/>
  <c r="AL96" i="8"/>
  <c r="AK96" i="8"/>
  <c r="AJ96" i="8"/>
  <c r="AI96" i="8"/>
  <c r="AH96" i="8"/>
  <c r="AG96" i="8"/>
  <c r="AF96" i="8"/>
  <c r="AE96" i="8"/>
  <c r="AC96" i="8"/>
  <c r="AY96" i="8" s="1"/>
  <c r="AL95" i="8"/>
  <c r="AK95" i="8"/>
  <c r="AJ95" i="8"/>
  <c r="AI95" i="8"/>
  <c r="AH95" i="8"/>
  <c r="AG95" i="8"/>
  <c r="AF95" i="8"/>
  <c r="AE95" i="8"/>
  <c r="AC95" i="8"/>
  <c r="AY95" i="8" s="1"/>
  <c r="AL94" i="8"/>
  <c r="AK94" i="8"/>
  <c r="AJ94" i="8"/>
  <c r="AI94" i="8"/>
  <c r="AH94" i="8"/>
  <c r="AG94" i="8"/>
  <c r="AF94" i="8"/>
  <c r="AE94" i="8"/>
  <c r="AC94" i="8"/>
  <c r="AY94" i="8" s="1"/>
  <c r="AL93" i="8"/>
  <c r="AK93" i="8"/>
  <c r="AJ93" i="8"/>
  <c r="AI93" i="8"/>
  <c r="AH93" i="8"/>
  <c r="AG93" i="8"/>
  <c r="AF93" i="8"/>
  <c r="AE93" i="8"/>
  <c r="AC93" i="8"/>
  <c r="AY93" i="8" s="1"/>
  <c r="AL92" i="8"/>
  <c r="AK92" i="8"/>
  <c r="AJ92" i="8"/>
  <c r="AI92" i="8"/>
  <c r="AH92" i="8"/>
  <c r="AG92" i="8"/>
  <c r="AF92" i="8"/>
  <c r="AE92" i="8"/>
  <c r="AC92" i="8"/>
  <c r="AY92" i="8" s="1"/>
  <c r="AL91" i="8"/>
  <c r="AK91" i="8"/>
  <c r="AJ91" i="8"/>
  <c r="AI91" i="8"/>
  <c r="AH91" i="8"/>
  <c r="AG91" i="8"/>
  <c r="AF91" i="8"/>
  <c r="AE91" i="8"/>
  <c r="AC91" i="8"/>
  <c r="AY91" i="8" s="1"/>
  <c r="AL90" i="8"/>
  <c r="AK90" i="8"/>
  <c r="AJ90" i="8"/>
  <c r="AI90" i="8"/>
  <c r="AH90" i="8"/>
  <c r="AG90" i="8"/>
  <c r="AF90" i="8"/>
  <c r="AE90" i="8"/>
  <c r="AC90" i="8"/>
  <c r="AY90" i="8" s="1"/>
  <c r="AL89" i="8"/>
  <c r="AK89" i="8"/>
  <c r="AJ89" i="8"/>
  <c r="AI89" i="8"/>
  <c r="AH89" i="8"/>
  <c r="AG89" i="8"/>
  <c r="AF89" i="8"/>
  <c r="AE89" i="8"/>
  <c r="AC89" i="8"/>
  <c r="AY89" i="8" s="1"/>
  <c r="AL88" i="8"/>
  <c r="AK88" i="8"/>
  <c r="AJ88" i="8"/>
  <c r="AI88" i="8"/>
  <c r="AH88" i="8"/>
  <c r="AG88" i="8"/>
  <c r="AF88" i="8"/>
  <c r="AE88" i="8"/>
  <c r="AC88" i="8"/>
  <c r="AY88" i="8" s="1"/>
  <c r="AL87" i="8"/>
  <c r="AK87" i="8"/>
  <c r="AJ87" i="8"/>
  <c r="AI87" i="8"/>
  <c r="AH87" i="8"/>
  <c r="AG87" i="8"/>
  <c r="AF87" i="8"/>
  <c r="AE87" i="8"/>
  <c r="AC87" i="8"/>
  <c r="AY87" i="8" s="1"/>
  <c r="AL86" i="8"/>
  <c r="AK86" i="8"/>
  <c r="AJ86" i="8"/>
  <c r="AI86" i="8"/>
  <c r="AH86" i="8"/>
  <c r="AG86" i="8"/>
  <c r="AF86" i="8"/>
  <c r="AE86" i="8"/>
  <c r="AC86" i="8"/>
  <c r="AY86" i="8" s="1"/>
  <c r="AL85" i="8"/>
  <c r="AK85" i="8"/>
  <c r="AJ85" i="8"/>
  <c r="AI85" i="8"/>
  <c r="AH85" i="8"/>
  <c r="AG85" i="8"/>
  <c r="AF85" i="8"/>
  <c r="AE85" i="8"/>
  <c r="AC85" i="8"/>
  <c r="AY85" i="8" s="1"/>
  <c r="AL84" i="8"/>
  <c r="AK84" i="8"/>
  <c r="AJ84" i="8"/>
  <c r="AI84" i="8"/>
  <c r="AH84" i="8"/>
  <c r="AG84" i="8"/>
  <c r="AF84" i="8"/>
  <c r="AE84" i="8"/>
  <c r="AC84" i="8"/>
  <c r="AY84" i="8" s="1"/>
  <c r="AL83" i="8"/>
  <c r="AK83" i="8"/>
  <c r="AJ83" i="8"/>
  <c r="AI83" i="8"/>
  <c r="AH83" i="8"/>
  <c r="AG83" i="8"/>
  <c r="AF83" i="8"/>
  <c r="AE83" i="8"/>
  <c r="AC83" i="8"/>
  <c r="AY83" i="8" s="1"/>
  <c r="AL82" i="8"/>
  <c r="AK82" i="8"/>
  <c r="AJ82" i="8"/>
  <c r="AI82" i="8"/>
  <c r="AH82" i="8"/>
  <c r="AG82" i="8"/>
  <c r="AF82" i="8"/>
  <c r="AE82" i="8"/>
  <c r="AC82" i="8"/>
  <c r="AY82" i="8" s="1"/>
  <c r="AL81" i="8"/>
  <c r="AK81" i="8"/>
  <c r="AJ81" i="8"/>
  <c r="AI81" i="8"/>
  <c r="AH81" i="8"/>
  <c r="AG81" i="8"/>
  <c r="AF81" i="8"/>
  <c r="AE81" i="8"/>
  <c r="AC81" i="8"/>
  <c r="AY81" i="8" s="1"/>
  <c r="AL80" i="8"/>
  <c r="AK80" i="8"/>
  <c r="AJ80" i="8"/>
  <c r="AI80" i="8"/>
  <c r="AH80" i="8"/>
  <c r="AG80" i="8"/>
  <c r="AF80" i="8"/>
  <c r="AE80" i="8"/>
  <c r="AC80" i="8"/>
  <c r="AY80" i="8" s="1"/>
  <c r="AL79" i="8"/>
  <c r="AK79" i="8"/>
  <c r="AJ79" i="8"/>
  <c r="AI79" i="8"/>
  <c r="AH79" i="8"/>
  <c r="AG79" i="8"/>
  <c r="AF79" i="8"/>
  <c r="AE79" i="8"/>
  <c r="AC79" i="8"/>
  <c r="AY79" i="8" s="1"/>
  <c r="AL78" i="8"/>
  <c r="AK78" i="8"/>
  <c r="AJ78" i="8"/>
  <c r="AI78" i="8"/>
  <c r="AH78" i="8"/>
  <c r="AG78" i="8"/>
  <c r="AF78" i="8"/>
  <c r="AE78" i="8"/>
  <c r="AC78" i="8"/>
  <c r="AY78" i="8" s="1"/>
  <c r="AL77" i="8"/>
  <c r="AK77" i="8"/>
  <c r="AJ77" i="8"/>
  <c r="AI77" i="8"/>
  <c r="AH77" i="8"/>
  <c r="AG77" i="8"/>
  <c r="AF77" i="8"/>
  <c r="AE77" i="8"/>
  <c r="AC77" i="8"/>
  <c r="AY77" i="8" s="1"/>
  <c r="AL76" i="8"/>
  <c r="AK76" i="8"/>
  <c r="AJ76" i="8"/>
  <c r="AI76" i="8"/>
  <c r="AH76" i="8"/>
  <c r="AG76" i="8"/>
  <c r="AF76" i="8"/>
  <c r="AE76" i="8"/>
  <c r="AC76" i="8"/>
  <c r="AY76" i="8" s="1"/>
  <c r="AL75" i="8"/>
  <c r="AK75" i="8"/>
  <c r="AJ75" i="8"/>
  <c r="AI75" i="8"/>
  <c r="AH75" i="8"/>
  <c r="AG75" i="8"/>
  <c r="AF75" i="8"/>
  <c r="AE75" i="8"/>
  <c r="AC75" i="8"/>
  <c r="AY75" i="8" s="1"/>
  <c r="AL74" i="8"/>
  <c r="AK74" i="8"/>
  <c r="AJ74" i="8"/>
  <c r="AI74" i="8"/>
  <c r="AH74" i="8"/>
  <c r="AG74" i="8"/>
  <c r="AF74" i="8"/>
  <c r="AE74" i="8"/>
  <c r="AC74" i="8"/>
  <c r="AY74" i="8" s="1"/>
  <c r="AL73" i="8"/>
  <c r="AK73" i="8"/>
  <c r="AJ73" i="8"/>
  <c r="AI73" i="8"/>
  <c r="AH73" i="8"/>
  <c r="AG73" i="8"/>
  <c r="AF73" i="8"/>
  <c r="AE73" i="8"/>
  <c r="AC73" i="8"/>
  <c r="AY73" i="8" s="1"/>
  <c r="AL72" i="8"/>
  <c r="AK72" i="8"/>
  <c r="AJ72" i="8"/>
  <c r="AI72" i="8"/>
  <c r="AH72" i="8"/>
  <c r="AG72" i="8"/>
  <c r="AF72" i="8"/>
  <c r="AE72" i="8"/>
  <c r="AC72" i="8"/>
  <c r="AY72" i="8" s="1"/>
  <c r="AL71" i="8"/>
  <c r="AK71" i="8"/>
  <c r="AJ71" i="8"/>
  <c r="AI71" i="8"/>
  <c r="AH71" i="8"/>
  <c r="AG71" i="8"/>
  <c r="AF71" i="8"/>
  <c r="AE71" i="8"/>
  <c r="AC71" i="8"/>
  <c r="AY71" i="8" s="1"/>
  <c r="AL70" i="8"/>
  <c r="AK70" i="8"/>
  <c r="AJ70" i="8"/>
  <c r="AI70" i="8"/>
  <c r="AH70" i="8"/>
  <c r="AG70" i="8"/>
  <c r="AF70" i="8"/>
  <c r="AE70" i="8"/>
  <c r="AC70" i="8"/>
  <c r="AY70" i="8" s="1"/>
  <c r="AL69" i="8"/>
  <c r="AK69" i="8"/>
  <c r="AJ69" i="8"/>
  <c r="AI69" i="8"/>
  <c r="AH69" i="8"/>
  <c r="AG69" i="8"/>
  <c r="AF69" i="8"/>
  <c r="AE69" i="8"/>
  <c r="AC69" i="8"/>
  <c r="AY69" i="8" s="1"/>
  <c r="AL68" i="8"/>
  <c r="AK68" i="8"/>
  <c r="AJ68" i="8"/>
  <c r="AI68" i="8"/>
  <c r="AH68" i="8"/>
  <c r="AG68" i="8"/>
  <c r="AF68" i="8"/>
  <c r="AE68" i="8"/>
  <c r="AC68" i="8"/>
  <c r="AY68" i="8" s="1"/>
  <c r="AL67" i="8"/>
  <c r="AK67" i="8"/>
  <c r="AJ67" i="8"/>
  <c r="AI67" i="8"/>
  <c r="AH67" i="8"/>
  <c r="AG67" i="8"/>
  <c r="AF67" i="8"/>
  <c r="AE67" i="8"/>
  <c r="AC67" i="8"/>
  <c r="AY67" i="8" s="1"/>
  <c r="AL66" i="8"/>
  <c r="AK66" i="8"/>
  <c r="AJ66" i="8"/>
  <c r="AI66" i="8"/>
  <c r="AH66" i="8"/>
  <c r="AG66" i="8"/>
  <c r="AF66" i="8"/>
  <c r="AE66" i="8"/>
  <c r="AC66" i="8"/>
  <c r="AY66" i="8" s="1"/>
  <c r="AL65" i="8"/>
  <c r="AK65" i="8"/>
  <c r="AJ65" i="8"/>
  <c r="AI65" i="8"/>
  <c r="AH65" i="8"/>
  <c r="AG65" i="8"/>
  <c r="AF65" i="8"/>
  <c r="AE65" i="8"/>
  <c r="AC65" i="8"/>
  <c r="AY65" i="8" s="1"/>
  <c r="AL64" i="8"/>
  <c r="AK64" i="8"/>
  <c r="AJ64" i="8"/>
  <c r="AI64" i="8"/>
  <c r="AH64" i="8"/>
  <c r="AG64" i="8"/>
  <c r="AF64" i="8"/>
  <c r="AE64" i="8"/>
  <c r="AC64" i="8"/>
  <c r="AY64" i="8" s="1"/>
  <c r="AL63" i="8"/>
  <c r="AK63" i="8"/>
  <c r="AJ63" i="8"/>
  <c r="AI63" i="8"/>
  <c r="AH63" i="8"/>
  <c r="AG63" i="8"/>
  <c r="AF63" i="8"/>
  <c r="AE63" i="8"/>
  <c r="AC63" i="8"/>
  <c r="AY63" i="8" s="1"/>
  <c r="AL62" i="8"/>
  <c r="AK62" i="8"/>
  <c r="AJ62" i="8"/>
  <c r="AI62" i="8"/>
  <c r="AH62" i="8"/>
  <c r="AG62" i="8"/>
  <c r="AF62" i="8"/>
  <c r="AE62" i="8"/>
  <c r="AC62" i="8"/>
  <c r="AY62" i="8" s="1"/>
  <c r="AL61" i="8"/>
  <c r="AK61" i="8"/>
  <c r="AJ61" i="8"/>
  <c r="AI61" i="8"/>
  <c r="AH61" i="8"/>
  <c r="AG61" i="8"/>
  <c r="AF61" i="8"/>
  <c r="AE61" i="8"/>
  <c r="AC61" i="8"/>
  <c r="AY61" i="8" s="1"/>
  <c r="AL60" i="8"/>
  <c r="AK60" i="8"/>
  <c r="AJ60" i="8"/>
  <c r="AI60" i="8"/>
  <c r="AH60" i="8"/>
  <c r="AG60" i="8"/>
  <c r="AF60" i="8"/>
  <c r="AE60" i="8"/>
  <c r="AC60" i="8"/>
  <c r="AY60" i="8" s="1"/>
  <c r="AL59" i="8"/>
  <c r="AK59" i="8"/>
  <c r="AJ59" i="8"/>
  <c r="AI59" i="8"/>
  <c r="AH59" i="8"/>
  <c r="AG59" i="8"/>
  <c r="AF59" i="8"/>
  <c r="AE59" i="8"/>
  <c r="AC59" i="8"/>
  <c r="AY59" i="8" s="1"/>
  <c r="AL58" i="8"/>
  <c r="AK58" i="8"/>
  <c r="AJ58" i="8"/>
  <c r="AI58" i="8"/>
  <c r="AH58" i="8"/>
  <c r="AG58" i="8"/>
  <c r="AF58" i="8"/>
  <c r="AE58" i="8"/>
  <c r="AC58" i="8"/>
  <c r="AY58" i="8" s="1"/>
  <c r="AL57" i="8"/>
  <c r="AK57" i="8"/>
  <c r="AJ57" i="8"/>
  <c r="AI57" i="8"/>
  <c r="AH57" i="8"/>
  <c r="AG57" i="8"/>
  <c r="AF57" i="8"/>
  <c r="AE57" i="8"/>
  <c r="AC57" i="8"/>
  <c r="AY57" i="8" s="1"/>
  <c r="AL56" i="8"/>
  <c r="AK56" i="8"/>
  <c r="AJ56" i="8"/>
  <c r="AI56" i="8"/>
  <c r="AH56" i="8"/>
  <c r="AG56" i="8"/>
  <c r="AF56" i="8"/>
  <c r="AE56" i="8"/>
  <c r="AC56" i="8"/>
  <c r="AY56" i="8" s="1"/>
  <c r="AL55" i="8"/>
  <c r="AK55" i="8"/>
  <c r="AJ55" i="8"/>
  <c r="AI55" i="8"/>
  <c r="AH55" i="8"/>
  <c r="AG55" i="8"/>
  <c r="AF55" i="8"/>
  <c r="AE55" i="8"/>
  <c r="AC55" i="8"/>
  <c r="AY55" i="8" s="1"/>
  <c r="AL54" i="8"/>
  <c r="AK54" i="8"/>
  <c r="AJ54" i="8"/>
  <c r="AI54" i="8"/>
  <c r="AH54" i="8"/>
  <c r="AG54" i="8"/>
  <c r="AF54" i="8"/>
  <c r="AE54" i="8"/>
  <c r="AC54" i="8"/>
  <c r="AY54" i="8" s="1"/>
  <c r="AL53" i="8"/>
  <c r="AK53" i="8"/>
  <c r="AJ53" i="8"/>
  <c r="AI53" i="8"/>
  <c r="AH53" i="8"/>
  <c r="AG53" i="8"/>
  <c r="AF53" i="8"/>
  <c r="AE53" i="8"/>
  <c r="AC53" i="8"/>
  <c r="AY53" i="8" s="1"/>
  <c r="AL52" i="8"/>
  <c r="AK52" i="8"/>
  <c r="AJ52" i="8"/>
  <c r="AI52" i="8"/>
  <c r="AH52" i="8"/>
  <c r="AG52" i="8"/>
  <c r="AF52" i="8"/>
  <c r="AE52" i="8"/>
  <c r="AC52" i="8"/>
  <c r="AY52" i="8" s="1"/>
  <c r="AL51" i="8"/>
  <c r="AK51" i="8"/>
  <c r="AJ51" i="8"/>
  <c r="AI51" i="8"/>
  <c r="AH51" i="8"/>
  <c r="AG51" i="8"/>
  <c r="AF51" i="8"/>
  <c r="AE51" i="8"/>
  <c r="AC51" i="8"/>
  <c r="AY51" i="8" s="1"/>
  <c r="AL50" i="8"/>
  <c r="AK50" i="8"/>
  <c r="AJ50" i="8"/>
  <c r="AI50" i="8"/>
  <c r="AH50" i="8"/>
  <c r="AG50" i="8"/>
  <c r="AF50" i="8"/>
  <c r="AE50" i="8"/>
  <c r="AC50" i="8"/>
  <c r="AY50" i="8" s="1"/>
  <c r="AL49" i="8"/>
  <c r="AK49" i="8"/>
  <c r="AJ49" i="8"/>
  <c r="AI49" i="8"/>
  <c r="AH49" i="8"/>
  <c r="AG49" i="8"/>
  <c r="AF49" i="8"/>
  <c r="AE49" i="8"/>
  <c r="AC49" i="8"/>
  <c r="AY49" i="8" s="1"/>
  <c r="AL48" i="8"/>
  <c r="AK48" i="8"/>
  <c r="AJ48" i="8"/>
  <c r="AI48" i="8"/>
  <c r="AH48" i="8"/>
  <c r="AG48" i="8"/>
  <c r="AF48" i="8"/>
  <c r="AE48" i="8"/>
  <c r="AC48" i="8"/>
  <c r="AY48" i="8" s="1"/>
  <c r="AL43" i="8"/>
  <c r="AH43" i="8"/>
  <c r="AC43" i="8"/>
  <c r="AY43" i="8" s="1"/>
  <c r="AL42" i="8"/>
  <c r="AH42" i="8"/>
  <c r="AC42" i="8"/>
  <c r="AY42" i="8" s="1"/>
  <c r="AL41" i="8"/>
  <c r="AH41" i="8"/>
  <c r="AC41" i="8"/>
  <c r="AY41" i="8" s="1"/>
  <c r="AL40" i="8"/>
  <c r="AH40" i="8"/>
  <c r="AC40" i="8"/>
  <c r="AY40" i="8" s="1"/>
  <c r="AL39" i="8"/>
  <c r="AH39" i="8"/>
  <c r="AC39" i="8"/>
  <c r="AY39" i="8" s="1"/>
  <c r="AL38" i="8"/>
  <c r="AH38" i="8"/>
  <c r="AC38" i="8"/>
  <c r="AY38" i="8" s="1"/>
  <c r="AL37" i="8"/>
  <c r="AH37" i="8"/>
  <c r="AC37" i="8"/>
  <c r="AY37" i="8" s="1"/>
  <c r="AL36" i="8"/>
  <c r="AH36" i="8"/>
  <c r="AC36" i="8"/>
  <c r="AY36" i="8" s="1"/>
  <c r="AL35" i="8"/>
  <c r="AH35" i="8"/>
  <c r="AC35" i="8"/>
  <c r="AY35" i="8" s="1"/>
  <c r="AL34" i="8"/>
  <c r="AH34" i="8"/>
  <c r="AC34" i="8"/>
  <c r="AY34" i="8" s="1"/>
  <c r="AL33" i="8"/>
  <c r="AH33" i="8"/>
  <c r="AC33" i="8"/>
  <c r="AY33" i="8" s="1"/>
  <c r="AL32" i="8"/>
  <c r="AH32" i="8"/>
  <c r="AC32" i="8"/>
  <c r="AY32" i="8" s="1"/>
  <c r="AL31" i="8"/>
  <c r="AH31" i="8"/>
  <c r="AC31" i="8"/>
  <c r="AY31" i="8" s="1"/>
  <c r="AL30" i="8"/>
  <c r="AH30" i="8"/>
  <c r="AC30" i="8"/>
  <c r="AY30" i="8" s="1"/>
  <c r="AL29" i="8"/>
  <c r="AH29" i="8"/>
  <c r="AC29" i="8"/>
  <c r="AY29" i="8" s="1"/>
  <c r="AL28" i="8"/>
  <c r="AH28" i="8"/>
  <c r="AC28" i="8"/>
  <c r="AY28" i="8" s="1"/>
  <c r="AL27" i="8"/>
  <c r="AH27" i="8"/>
  <c r="AC27" i="8"/>
  <c r="AY27" i="8" s="1"/>
  <c r="AL26" i="8"/>
  <c r="AH26" i="8"/>
  <c r="AC26" i="8"/>
  <c r="AY26" i="8" s="1"/>
  <c r="AL25" i="8"/>
  <c r="AH25" i="8"/>
  <c r="AC25" i="8"/>
  <c r="AY25" i="8" s="1"/>
  <c r="AL24" i="8"/>
  <c r="AH24" i="8"/>
  <c r="AC24" i="8"/>
  <c r="AY24" i="8" s="1"/>
  <c r="AL23" i="8"/>
  <c r="AH23" i="8"/>
  <c r="AC23" i="8"/>
  <c r="AY23" i="8" s="1"/>
  <c r="AL22" i="8"/>
  <c r="AH22" i="8"/>
  <c r="AC22" i="8"/>
  <c r="AY22" i="8" s="1"/>
  <c r="AL21" i="8"/>
  <c r="AH21" i="8"/>
  <c r="AC21" i="8"/>
  <c r="AY21" i="8" s="1"/>
  <c r="AL20" i="8"/>
  <c r="AH20" i="8"/>
  <c r="AC20" i="8"/>
  <c r="AY20" i="8" s="1"/>
  <c r="AL19" i="8"/>
  <c r="AH19" i="8"/>
  <c r="AC19" i="8"/>
  <c r="AY19" i="8" s="1"/>
  <c r="AL18" i="8"/>
  <c r="AH18" i="8"/>
  <c r="AC18" i="8"/>
  <c r="AY18" i="8" s="1"/>
  <c r="AL17" i="8"/>
  <c r="AH17" i="8"/>
  <c r="AC17" i="8"/>
  <c r="AY17" i="8" s="1"/>
  <c r="AL16" i="8"/>
  <c r="AH16" i="8"/>
  <c r="AC16" i="8"/>
  <c r="AY16" i="8" s="1"/>
  <c r="AL15" i="8"/>
  <c r="AH15" i="8"/>
  <c r="AC15" i="8"/>
  <c r="AY15" i="8" s="1"/>
  <c r="AL14" i="8"/>
  <c r="AH14" i="8"/>
  <c r="AC14" i="8"/>
  <c r="AY14" i="8" s="1"/>
  <c r="AL13" i="8"/>
  <c r="AH13" i="8"/>
  <c r="AC13" i="8"/>
  <c r="AY13" i="8" s="1"/>
  <c r="AL12" i="8"/>
  <c r="AH12" i="8"/>
  <c r="AC12" i="8"/>
  <c r="AY12" i="8" s="1"/>
  <c r="AL11" i="8"/>
  <c r="AH11" i="8"/>
  <c r="AC11" i="8"/>
  <c r="AY11" i="8" s="1"/>
  <c r="E131" i="6"/>
  <c r="I129" i="6"/>
  <c r="E127" i="6"/>
  <c r="E123" i="6"/>
  <c r="I112" i="6" s="1"/>
  <c r="I113" i="6" s="1"/>
  <c r="E119" i="6"/>
  <c r="I110" i="6" s="1"/>
  <c r="I111" i="6" s="1"/>
  <c r="I116" i="6"/>
  <c r="I117" i="6" s="1"/>
  <c r="I114" i="6"/>
  <c r="I115" i="6" s="1"/>
  <c r="E112" i="6"/>
  <c r="E109" i="6"/>
  <c r="I107" i="6" s="1"/>
  <c r="I108" i="6"/>
  <c r="I109" i="6" s="1"/>
  <c r="E65" i="6"/>
  <c r="I50" i="6" s="1"/>
  <c r="I51" i="6" s="1"/>
  <c r="E61" i="6"/>
  <c r="E57" i="6"/>
  <c r="E53" i="6"/>
  <c r="I48" i="6"/>
  <c r="I49" i="6" s="1"/>
  <c r="I47" i="6"/>
  <c r="I46" i="6"/>
  <c r="E46" i="6"/>
  <c r="I44" i="6"/>
  <c r="I45" i="6" s="1"/>
  <c r="I43" i="6"/>
  <c r="E43" i="6"/>
  <c r="I42" i="6"/>
  <c r="I41" i="6"/>
  <c r="I31" i="6"/>
  <c r="I30" i="6"/>
  <c r="I28" i="6"/>
  <c r="I27" i="6"/>
  <c r="I25" i="6"/>
  <c r="I24" i="6"/>
  <c r="J29" i="6"/>
  <c r="J26" i="6"/>
  <c r="J23" i="6"/>
  <c r="AZ11" i="8" l="1"/>
  <c r="AX11" i="8"/>
  <c r="AW11" i="8"/>
  <c r="AV11" i="8"/>
  <c r="AZ12" i="8"/>
  <c r="AX12" i="8"/>
  <c r="AW12" i="8"/>
  <c r="AV12" i="8"/>
  <c r="AZ13" i="8"/>
  <c r="AX13" i="8"/>
  <c r="AW13" i="8"/>
  <c r="AV13" i="8"/>
  <c r="AZ14" i="8"/>
  <c r="AX14" i="8"/>
  <c r="AW14" i="8"/>
  <c r="AV14" i="8"/>
  <c r="AZ15" i="8"/>
  <c r="AX15" i="8"/>
  <c r="AW15" i="8"/>
  <c r="AV15" i="8"/>
  <c r="AZ16" i="8"/>
  <c r="AX16" i="8"/>
  <c r="AW16" i="8"/>
  <c r="AV16" i="8"/>
  <c r="AZ17" i="8"/>
  <c r="AX17" i="8"/>
  <c r="AW17" i="8"/>
  <c r="AV17" i="8"/>
  <c r="AZ18" i="8"/>
  <c r="AX18" i="8"/>
  <c r="AW18" i="8"/>
  <c r="AV18" i="8"/>
  <c r="AZ19" i="8"/>
  <c r="AX19" i="8"/>
  <c r="AW19" i="8"/>
  <c r="AV19" i="8"/>
  <c r="AZ20" i="8"/>
  <c r="AX20" i="8"/>
  <c r="AW20" i="8"/>
  <c r="AV20" i="8"/>
  <c r="AZ21" i="8"/>
  <c r="AX21" i="8"/>
  <c r="AW21" i="8"/>
  <c r="AV21" i="8"/>
  <c r="AZ22" i="8"/>
  <c r="AX22" i="8"/>
  <c r="AW22" i="8"/>
  <c r="AV22" i="8"/>
  <c r="AZ23" i="8"/>
  <c r="AX23" i="8"/>
  <c r="AW23" i="8"/>
  <c r="AV23" i="8"/>
  <c r="AZ24" i="8"/>
  <c r="AX24" i="8"/>
  <c r="AW24" i="8"/>
  <c r="AV24" i="8"/>
  <c r="AZ25" i="8"/>
  <c r="AX25" i="8"/>
  <c r="AW25" i="8"/>
  <c r="AV25" i="8"/>
  <c r="AZ26" i="8"/>
  <c r="AX26" i="8"/>
  <c r="AW26" i="8"/>
  <c r="AV26" i="8"/>
  <c r="AZ27" i="8"/>
  <c r="AX27" i="8"/>
  <c r="AW27" i="8"/>
  <c r="AV27" i="8"/>
  <c r="AZ28" i="8"/>
  <c r="AX28" i="8"/>
  <c r="AW28" i="8"/>
  <c r="AV28" i="8"/>
  <c r="AZ29" i="8"/>
  <c r="AX29" i="8"/>
  <c r="AW29" i="8"/>
  <c r="AV29" i="8"/>
  <c r="AZ30" i="8"/>
  <c r="AX30" i="8"/>
  <c r="AW30" i="8"/>
  <c r="AV30" i="8"/>
  <c r="AZ31" i="8"/>
  <c r="AX31" i="8"/>
  <c r="AW31" i="8"/>
  <c r="AV31" i="8"/>
  <c r="AZ32" i="8"/>
  <c r="AX32" i="8"/>
  <c r="AW32" i="8"/>
  <c r="AV32" i="8"/>
  <c r="AZ33" i="8"/>
  <c r="AX33" i="8"/>
  <c r="AW33" i="8"/>
  <c r="AV33" i="8"/>
  <c r="AZ34" i="8"/>
  <c r="AX34" i="8"/>
  <c r="AW34" i="8"/>
  <c r="AV34" i="8"/>
  <c r="AZ35" i="8"/>
  <c r="AX35" i="8"/>
  <c r="AW35" i="8"/>
  <c r="AV35" i="8"/>
  <c r="AZ36" i="8"/>
  <c r="AX36" i="8"/>
  <c r="AW36" i="8"/>
  <c r="AV36" i="8"/>
  <c r="AZ37" i="8"/>
  <c r="AX37" i="8"/>
  <c r="AW37" i="8"/>
  <c r="AV37" i="8"/>
  <c r="AZ38" i="8"/>
  <c r="AX38" i="8"/>
  <c r="AW38" i="8"/>
  <c r="AV38" i="8"/>
  <c r="AZ39" i="8"/>
  <c r="AX39" i="8"/>
  <c r="AW39" i="8"/>
  <c r="AV39" i="8"/>
  <c r="AZ40" i="8"/>
  <c r="AX40" i="8"/>
  <c r="AW40" i="8"/>
  <c r="AV40" i="8"/>
  <c r="AZ41" i="8"/>
  <c r="AX41" i="8"/>
  <c r="AW41" i="8"/>
  <c r="AV41" i="8"/>
  <c r="AZ42" i="8"/>
  <c r="AX42" i="8"/>
  <c r="AW42" i="8"/>
  <c r="AV42" i="8"/>
  <c r="AZ43" i="8"/>
  <c r="AX43" i="8"/>
  <c r="AW43" i="8"/>
  <c r="AV43" i="8"/>
  <c r="AZ48" i="8"/>
  <c r="AX48" i="8"/>
  <c r="AW48" i="8"/>
  <c r="AV48" i="8"/>
  <c r="AZ49" i="8"/>
  <c r="AX49" i="8"/>
  <c r="AW49" i="8"/>
  <c r="AV49" i="8"/>
  <c r="AZ50" i="8"/>
  <c r="AX50" i="8"/>
  <c r="AW50" i="8"/>
  <c r="AV50" i="8"/>
  <c r="AZ51" i="8"/>
  <c r="AX51" i="8"/>
  <c r="AW51" i="8"/>
  <c r="AV51" i="8"/>
  <c r="AZ52" i="8"/>
  <c r="AX52" i="8"/>
  <c r="AW52" i="8"/>
  <c r="AV52" i="8"/>
  <c r="AZ53" i="8"/>
  <c r="AX53" i="8"/>
  <c r="AW53" i="8"/>
  <c r="AV53" i="8"/>
  <c r="AZ54" i="8"/>
  <c r="AX54" i="8"/>
  <c r="AW54" i="8"/>
  <c r="AV54" i="8"/>
  <c r="AZ55" i="8"/>
  <c r="AX55" i="8"/>
  <c r="AW55" i="8"/>
  <c r="AV55" i="8"/>
  <c r="AZ56" i="8"/>
  <c r="AX56" i="8"/>
  <c r="AW56" i="8"/>
  <c r="AV56" i="8"/>
  <c r="AZ57" i="8"/>
  <c r="AX57" i="8"/>
  <c r="AW57" i="8"/>
  <c r="AV57" i="8"/>
  <c r="AZ58" i="8"/>
  <c r="AX58" i="8"/>
  <c r="AW58" i="8"/>
  <c r="AV58" i="8"/>
  <c r="AZ59" i="8"/>
  <c r="AX59" i="8"/>
  <c r="AW59" i="8"/>
  <c r="AV59" i="8"/>
  <c r="AZ60" i="8"/>
  <c r="AX60" i="8"/>
  <c r="AW60" i="8"/>
  <c r="AV60" i="8"/>
  <c r="AZ61" i="8"/>
  <c r="AX61" i="8"/>
  <c r="AW61" i="8"/>
  <c r="AV61" i="8"/>
  <c r="AZ62" i="8"/>
  <c r="AX62" i="8"/>
  <c r="AW62" i="8"/>
  <c r="AV62" i="8"/>
  <c r="AZ63" i="8"/>
  <c r="AX63" i="8"/>
  <c r="AW63" i="8"/>
  <c r="AV63" i="8"/>
  <c r="AZ64" i="8"/>
  <c r="AX64" i="8"/>
  <c r="AW64" i="8"/>
  <c r="AV64" i="8"/>
  <c r="AZ65" i="8"/>
  <c r="AX65" i="8"/>
  <c r="AW65" i="8"/>
  <c r="AV65" i="8"/>
  <c r="AZ66" i="8"/>
  <c r="AX66" i="8"/>
  <c r="AW66" i="8"/>
  <c r="AV66" i="8"/>
  <c r="AZ67" i="8"/>
  <c r="AX67" i="8"/>
  <c r="AW67" i="8"/>
  <c r="AV67" i="8"/>
  <c r="AZ68" i="8"/>
  <c r="AX68" i="8"/>
  <c r="AW68" i="8"/>
  <c r="AV68" i="8"/>
  <c r="AZ69" i="8"/>
  <c r="AX69" i="8"/>
  <c r="AW69" i="8"/>
  <c r="AV69" i="8"/>
  <c r="AZ70" i="8"/>
  <c r="AX70" i="8"/>
  <c r="AW70" i="8"/>
  <c r="AV70" i="8"/>
  <c r="AZ71" i="8"/>
  <c r="AX71" i="8"/>
  <c r="AW71" i="8"/>
  <c r="AV71" i="8"/>
  <c r="AZ72" i="8"/>
  <c r="AX72" i="8"/>
  <c r="AW72" i="8"/>
  <c r="AV72" i="8"/>
  <c r="AZ73" i="8"/>
  <c r="AX73" i="8"/>
  <c r="AW73" i="8"/>
  <c r="AV73" i="8"/>
  <c r="AZ74" i="8"/>
  <c r="AX74" i="8"/>
  <c r="AW74" i="8"/>
  <c r="AV74" i="8"/>
  <c r="AZ75" i="8"/>
  <c r="AX75" i="8"/>
  <c r="AW75" i="8"/>
  <c r="AV75" i="8"/>
  <c r="AZ76" i="8"/>
  <c r="AX76" i="8"/>
  <c r="AW76" i="8"/>
  <c r="AV76" i="8"/>
  <c r="AZ77" i="8"/>
  <c r="AX77" i="8"/>
  <c r="AW77" i="8"/>
  <c r="AV77" i="8"/>
  <c r="AZ78" i="8"/>
  <c r="AX78" i="8"/>
  <c r="AW78" i="8"/>
  <c r="AV78" i="8"/>
  <c r="AZ79" i="8"/>
  <c r="AX79" i="8"/>
  <c r="AW79" i="8"/>
  <c r="AV79" i="8"/>
  <c r="AZ80" i="8"/>
  <c r="AX80" i="8"/>
  <c r="AW80" i="8"/>
  <c r="AV80" i="8"/>
  <c r="AZ81" i="8"/>
  <c r="AX81" i="8"/>
  <c r="AW81" i="8"/>
  <c r="AV81" i="8"/>
  <c r="AZ82" i="8"/>
  <c r="AX82" i="8"/>
  <c r="AW82" i="8"/>
  <c r="AV82" i="8"/>
  <c r="AZ83" i="8"/>
  <c r="AX83" i="8"/>
  <c r="AW83" i="8"/>
  <c r="AV83" i="8"/>
  <c r="AZ84" i="8"/>
  <c r="AX84" i="8"/>
  <c r="AW84" i="8"/>
  <c r="AV84" i="8"/>
  <c r="AZ85" i="8"/>
  <c r="AX85" i="8"/>
  <c r="AW85" i="8"/>
  <c r="AV85" i="8"/>
  <c r="AZ86" i="8"/>
  <c r="AX86" i="8"/>
  <c r="AW86" i="8"/>
  <c r="AV86" i="8"/>
  <c r="AZ87" i="8"/>
  <c r="AX87" i="8"/>
  <c r="AW87" i="8"/>
  <c r="AV87" i="8"/>
  <c r="AZ88" i="8"/>
  <c r="AX88" i="8"/>
  <c r="AW88" i="8"/>
  <c r="AV88" i="8"/>
  <c r="AZ89" i="8"/>
  <c r="AX89" i="8"/>
  <c r="AW89" i="8"/>
  <c r="AV89" i="8"/>
  <c r="AZ90" i="8"/>
  <c r="AX90" i="8"/>
  <c r="AW90" i="8"/>
  <c r="AV90" i="8"/>
  <c r="AZ91" i="8"/>
  <c r="AX91" i="8"/>
  <c r="AW91" i="8"/>
  <c r="AV91" i="8"/>
  <c r="AZ92" i="8"/>
  <c r="AX92" i="8"/>
  <c r="AW92" i="8"/>
  <c r="AV92" i="8"/>
  <c r="AZ93" i="8"/>
  <c r="AX93" i="8"/>
  <c r="AW93" i="8"/>
  <c r="AV93" i="8"/>
  <c r="AZ94" i="8"/>
  <c r="AX94" i="8"/>
  <c r="AW94" i="8"/>
  <c r="AV94" i="8"/>
  <c r="AZ95" i="8"/>
  <c r="AX95" i="8"/>
  <c r="AW95" i="8"/>
  <c r="AV95" i="8"/>
  <c r="AZ96" i="8"/>
  <c r="AX96" i="8"/>
  <c r="AW96" i="8"/>
  <c r="AV96" i="8"/>
  <c r="AZ97" i="8"/>
  <c r="AX97" i="8"/>
  <c r="AW97" i="8"/>
  <c r="AV97" i="8"/>
  <c r="AZ98" i="8"/>
  <c r="AX98" i="8"/>
  <c r="AW98" i="8"/>
  <c r="AV98" i="8"/>
  <c r="AZ99" i="8"/>
  <c r="AX99" i="8"/>
  <c r="AW99" i="8"/>
  <c r="AV99" i="8"/>
  <c r="AZ100" i="8"/>
  <c r="AX100" i="8"/>
  <c r="AW100" i="8"/>
  <c r="AV100" i="8"/>
  <c r="AZ101" i="8"/>
  <c r="AX101" i="8"/>
  <c r="AW101" i="8"/>
  <c r="AV101" i="8"/>
  <c r="AZ102" i="8"/>
  <c r="AX102" i="8"/>
  <c r="AW102" i="8"/>
  <c r="AV102" i="8"/>
  <c r="AZ103" i="8"/>
  <c r="AX103" i="8"/>
  <c r="AW103" i="8"/>
  <c r="AV103" i="8"/>
  <c r="AZ104" i="8"/>
  <c r="AX104" i="8"/>
  <c r="AW104" i="8"/>
  <c r="AV104" i="8"/>
  <c r="AZ105" i="8"/>
  <c r="AX105" i="8"/>
  <c r="AW105" i="8"/>
  <c r="AV105" i="8"/>
  <c r="AZ106" i="8"/>
  <c r="AX106" i="8"/>
  <c r="AW106" i="8"/>
  <c r="AV106" i="8"/>
  <c r="AZ107" i="8"/>
  <c r="AX107" i="8"/>
  <c r="AW107" i="8"/>
  <c r="AV107" i="8"/>
  <c r="AZ108" i="8"/>
  <c r="AX108" i="8"/>
  <c r="AW108" i="8"/>
  <c r="AV108" i="8"/>
  <c r="AZ109" i="8"/>
  <c r="AX109" i="8"/>
  <c r="AW109" i="8"/>
  <c r="AV109" i="8"/>
  <c r="AZ110" i="8"/>
  <c r="AX110" i="8"/>
  <c r="AW110" i="8"/>
  <c r="AV110" i="8"/>
  <c r="AZ111" i="8"/>
  <c r="AX111" i="8"/>
  <c r="AW111" i="8"/>
  <c r="AV111" i="8"/>
  <c r="AZ112" i="8"/>
  <c r="AX112" i="8"/>
  <c r="AW112" i="8"/>
  <c r="AV112" i="8"/>
  <c r="AZ113" i="8"/>
  <c r="AX113" i="8"/>
  <c r="AW113" i="8"/>
  <c r="AV113" i="8"/>
  <c r="AZ114" i="8"/>
  <c r="AX114" i="8"/>
  <c r="AW114" i="8"/>
  <c r="AV114" i="8"/>
  <c r="AZ115" i="8"/>
  <c r="AX115" i="8"/>
  <c r="AW115" i="8"/>
  <c r="AV115" i="8"/>
  <c r="AZ116" i="8"/>
  <c r="AX116" i="8"/>
  <c r="AW116" i="8"/>
  <c r="AV116" i="8"/>
  <c r="AZ117" i="8"/>
  <c r="AX117" i="8"/>
  <c r="AW117" i="8"/>
  <c r="AV117" i="8"/>
  <c r="AZ118" i="8"/>
  <c r="AX118" i="8"/>
  <c r="AW118" i="8"/>
  <c r="AV118" i="8"/>
  <c r="AZ119" i="8"/>
  <c r="AX119" i="8"/>
  <c r="AW119" i="8"/>
  <c r="AV119" i="8"/>
  <c r="AZ120" i="8"/>
  <c r="AX120" i="8"/>
  <c r="AW120" i="8"/>
  <c r="AV120" i="8"/>
  <c r="AZ121" i="8"/>
  <c r="AX121" i="8"/>
  <c r="AW121" i="8"/>
  <c r="AV121" i="8"/>
  <c r="AZ122" i="8"/>
  <c r="AX122" i="8"/>
  <c r="AW122" i="8"/>
  <c r="AV122" i="8"/>
  <c r="AZ123" i="8"/>
  <c r="AX123" i="8"/>
  <c r="AW123" i="8"/>
  <c r="AV123" i="8"/>
  <c r="AZ124" i="8"/>
  <c r="AX124" i="8"/>
  <c r="AW124" i="8"/>
  <c r="AV124" i="8"/>
  <c r="AZ125" i="8"/>
  <c r="AX125" i="8"/>
  <c r="AW125" i="8"/>
  <c r="AV125" i="8"/>
  <c r="AZ126" i="8"/>
  <c r="AX126" i="8"/>
  <c r="AW126" i="8"/>
  <c r="AV126" i="8"/>
  <c r="AZ127" i="8"/>
  <c r="AX127" i="8"/>
  <c r="AW127" i="8"/>
  <c r="AV127" i="8"/>
  <c r="AZ128" i="8"/>
  <c r="AX128" i="8"/>
  <c r="AW128" i="8"/>
  <c r="AV128" i="8"/>
  <c r="AZ129" i="8"/>
  <c r="AX129" i="8"/>
  <c r="AW129" i="8"/>
  <c r="AV129" i="8"/>
  <c r="AZ130" i="8"/>
  <c r="AX130" i="8"/>
  <c r="AW130" i="8"/>
  <c r="AV130" i="8"/>
  <c r="AZ131" i="8"/>
  <c r="AX131" i="8"/>
  <c r="AW131" i="8"/>
  <c r="AV131" i="8"/>
  <c r="AZ132" i="8"/>
  <c r="AX132" i="8"/>
  <c r="AW132" i="8"/>
  <c r="AV132" i="8"/>
  <c r="AZ133" i="8"/>
  <c r="AX133" i="8"/>
  <c r="AW133" i="8"/>
  <c r="AV133" i="8"/>
  <c r="AZ134" i="8"/>
  <c r="AX134" i="8"/>
  <c r="AW134" i="8"/>
  <c r="AV134" i="8"/>
  <c r="AZ135" i="8"/>
  <c r="AX135" i="8"/>
  <c r="AW135" i="8"/>
  <c r="AV135" i="8"/>
  <c r="AZ136" i="8"/>
  <c r="AX136" i="8"/>
  <c r="AW136" i="8"/>
  <c r="AV136" i="8"/>
  <c r="AZ137" i="8"/>
  <c r="AX137" i="8"/>
  <c r="AW137" i="8"/>
  <c r="AV137" i="8"/>
  <c r="AZ138" i="8"/>
  <c r="AX138" i="8"/>
  <c r="AW138" i="8"/>
  <c r="AV138" i="8"/>
  <c r="AZ139" i="8"/>
  <c r="AX139" i="8"/>
  <c r="AW139" i="8"/>
  <c r="AV139" i="8"/>
  <c r="AZ140" i="8"/>
  <c r="AX140" i="8"/>
  <c r="AW140" i="8"/>
  <c r="AV140" i="8"/>
  <c r="AZ141" i="8"/>
  <c r="AX141" i="8"/>
  <c r="AW141" i="8"/>
  <c r="AV141" i="8"/>
  <c r="AZ142" i="8"/>
  <c r="AX142" i="8"/>
  <c r="AW142" i="8"/>
  <c r="AV142" i="8"/>
  <c r="AZ143" i="8"/>
  <c r="AX143" i="8"/>
  <c r="AW143" i="8"/>
  <c r="AV143" i="8"/>
  <c r="AZ144" i="8"/>
  <c r="AX144" i="8"/>
  <c r="AW144" i="8"/>
  <c r="AV144" i="8"/>
  <c r="AZ145" i="8"/>
  <c r="AX145" i="8"/>
  <c r="AW145" i="8"/>
  <c r="AV145" i="8"/>
  <c r="AZ146" i="8"/>
  <c r="AX146" i="8"/>
  <c r="AW146" i="8"/>
  <c r="AV146" i="8"/>
  <c r="AZ147" i="8"/>
  <c r="AX147" i="8"/>
  <c r="AW147" i="8"/>
  <c r="AV147" i="8"/>
  <c r="AZ148" i="8"/>
  <c r="AX148" i="8"/>
  <c r="AW148" i="8"/>
  <c r="AV148" i="8"/>
  <c r="AZ149" i="8"/>
  <c r="AX149" i="8"/>
  <c r="AW149" i="8"/>
  <c r="AV149" i="8"/>
  <c r="AZ150" i="8"/>
  <c r="AX150" i="8"/>
  <c r="AW150" i="8"/>
  <c r="AV150" i="8"/>
  <c r="AZ151" i="8"/>
  <c r="AX151" i="8"/>
  <c r="AW151" i="8"/>
  <c r="AV151" i="8"/>
  <c r="AZ152" i="8"/>
  <c r="AX152" i="8"/>
  <c r="AW152" i="8"/>
  <c r="AV152" i="8"/>
  <c r="AZ153" i="8"/>
  <c r="AX153" i="8"/>
  <c r="AW153" i="8"/>
  <c r="AV153" i="8"/>
  <c r="AZ154" i="8"/>
  <c r="AX154" i="8"/>
  <c r="AW154" i="8"/>
  <c r="AV154" i="8"/>
  <c r="AZ155" i="8"/>
  <c r="AX155" i="8"/>
  <c r="AW155" i="8"/>
  <c r="AV155" i="8"/>
  <c r="AZ156" i="8"/>
  <c r="AX156" i="8"/>
  <c r="AW156" i="8"/>
  <c r="AV156" i="8"/>
  <c r="AZ157" i="8"/>
  <c r="AX157" i="8"/>
  <c r="AW157" i="8"/>
  <c r="AV157" i="8"/>
  <c r="AZ158" i="8"/>
  <c r="AX158" i="8"/>
  <c r="AW158" i="8"/>
  <c r="AV158" i="8"/>
  <c r="AZ159" i="8"/>
  <c r="AX159" i="8"/>
  <c r="AW159" i="8"/>
  <c r="AV159" i="8"/>
  <c r="AZ160" i="8"/>
  <c r="AX160" i="8"/>
  <c r="AW160" i="8"/>
  <c r="AV160" i="8"/>
  <c r="AZ161" i="8"/>
  <c r="AX161" i="8"/>
  <c r="AW161" i="8"/>
  <c r="AV161" i="8"/>
  <c r="AZ162" i="8"/>
  <c r="AX162" i="8"/>
  <c r="AW162" i="8"/>
  <c r="AV162" i="8"/>
  <c r="AZ163" i="8"/>
  <c r="AX163" i="8"/>
  <c r="AW163" i="8"/>
  <c r="AV163" i="8"/>
  <c r="AZ164" i="8"/>
  <c r="AX164" i="8"/>
  <c r="AW164" i="8"/>
  <c r="AV164" i="8"/>
  <c r="AZ165" i="8"/>
  <c r="AX165" i="8"/>
  <c r="AW165" i="8"/>
  <c r="AV165" i="8"/>
  <c r="AZ166" i="8"/>
  <c r="AX166" i="8"/>
  <c r="AW166" i="8"/>
  <c r="AV166" i="8"/>
  <c r="AZ167" i="8"/>
  <c r="AX167" i="8"/>
  <c r="AW167" i="8"/>
  <c r="AV167" i="8"/>
  <c r="AZ168" i="8"/>
  <c r="AX168" i="8"/>
  <c r="AW168" i="8"/>
  <c r="AV168" i="8"/>
  <c r="AZ169" i="8"/>
  <c r="AX169" i="8"/>
  <c r="AW169" i="8"/>
  <c r="AV169" i="8"/>
  <c r="AZ170" i="8"/>
  <c r="AX170" i="8"/>
  <c r="AW170" i="8"/>
  <c r="AV170" i="8"/>
  <c r="AZ171" i="8"/>
  <c r="AX171" i="8"/>
  <c r="AW171" i="8"/>
  <c r="AV171" i="8"/>
  <c r="AZ172" i="8"/>
  <c r="AX172" i="8"/>
  <c r="AW172" i="8"/>
  <c r="AV172" i="8"/>
  <c r="AZ173" i="8"/>
  <c r="AX173" i="8"/>
  <c r="AW173" i="8"/>
  <c r="AV173" i="8"/>
  <c r="AZ174" i="8"/>
  <c r="AX174" i="8"/>
  <c r="AW174" i="8"/>
  <c r="AV174" i="8"/>
  <c r="AZ175" i="8"/>
  <c r="AX175" i="8"/>
  <c r="AW175" i="8"/>
  <c r="AV175" i="8"/>
  <c r="AZ176" i="8"/>
  <c r="AX176" i="8"/>
  <c r="AW176" i="8"/>
  <c r="AV176" i="8"/>
  <c r="AZ177" i="8"/>
  <c r="AX177" i="8"/>
  <c r="AW177" i="8"/>
  <c r="AV177" i="8"/>
  <c r="AZ178" i="8"/>
  <c r="AX178" i="8"/>
  <c r="AW178" i="8"/>
  <c r="AV178" i="8"/>
  <c r="AZ179" i="8"/>
  <c r="AX179" i="8"/>
  <c r="AW179" i="8"/>
  <c r="AV179" i="8"/>
  <c r="AZ180" i="8"/>
  <c r="AX180" i="8"/>
  <c r="AW180" i="8"/>
  <c r="AV180" i="8"/>
  <c r="AZ181" i="8"/>
  <c r="AX181" i="8"/>
  <c r="AW181" i="8"/>
  <c r="AV181" i="8"/>
  <c r="AZ182" i="8"/>
  <c r="AX182" i="8"/>
  <c r="AW182" i="8"/>
  <c r="AV182" i="8"/>
  <c r="AZ183" i="8"/>
  <c r="AX183" i="8"/>
  <c r="AW183" i="8"/>
  <c r="AV183" i="8"/>
  <c r="AZ184" i="8"/>
  <c r="AX184" i="8"/>
  <c r="AW184" i="8"/>
  <c r="AV184" i="8"/>
  <c r="AZ185" i="8"/>
  <c r="AX185" i="8"/>
  <c r="AW185" i="8"/>
  <c r="AV185" i="8"/>
  <c r="AZ186" i="8"/>
  <c r="AX186" i="8"/>
  <c r="AW186" i="8"/>
  <c r="AV186" i="8"/>
  <c r="AZ187" i="8"/>
  <c r="AX187" i="8"/>
  <c r="AW187" i="8"/>
  <c r="AV187" i="8"/>
  <c r="AZ188" i="8"/>
  <c r="AX188" i="8"/>
  <c r="AW188" i="8"/>
  <c r="AV188" i="8"/>
  <c r="AZ189" i="8"/>
  <c r="AX189" i="8"/>
  <c r="AW189" i="8"/>
  <c r="AV189" i="8"/>
  <c r="AZ190" i="8"/>
  <c r="AX190" i="8"/>
  <c r="AW190" i="8"/>
  <c r="AV190" i="8"/>
  <c r="AZ191" i="8"/>
  <c r="AX191" i="8"/>
  <c r="AW191" i="8"/>
  <c r="AV191" i="8"/>
  <c r="AZ192" i="8"/>
  <c r="AX192" i="8"/>
  <c r="AW192" i="8"/>
  <c r="AV192" i="8"/>
  <c r="AZ193" i="8"/>
  <c r="AX193" i="8"/>
  <c r="AW193" i="8"/>
  <c r="AV193" i="8"/>
  <c r="AZ194" i="8"/>
  <c r="AX194" i="8"/>
  <c r="AW194" i="8"/>
  <c r="AV194" i="8"/>
  <c r="AZ195" i="8"/>
  <c r="AX195" i="8"/>
  <c r="AW195" i="8"/>
  <c r="AV195" i="8"/>
  <c r="AZ196" i="8"/>
  <c r="AX196" i="8"/>
  <c r="AW196" i="8"/>
  <c r="AV196" i="8"/>
  <c r="AZ197" i="8"/>
  <c r="AX197" i="8"/>
  <c r="AW197" i="8"/>
  <c r="AV197" i="8"/>
  <c r="AZ198" i="8"/>
  <c r="AX198" i="8"/>
  <c r="AW198" i="8"/>
  <c r="AV198" i="8"/>
  <c r="AZ199" i="8"/>
  <c r="AX199" i="8"/>
  <c r="AW199" i="8"/>
  <c r="AV199" i="8"/>
  <c r="AZ200" i="8"/>
  <c r="AX200" i="8"/>
  <c r="AW200" i="8"/>
  <c r="AV200" i="8"/>
  <c r="AZ201" i="8"/>
  <c r="AX201" i="8"/>
  <c r="AW201" i="8"/>
  <c r="AV201" i="8"/>
  <c r="AZ202" i="8"/>
  <c r="AX202" i="8"/>
  <c r="AW202" i="8"/>
  <c r="AV202" i="8"/>
  <c r="AZ203" i="8"/>
  <c r="AX203" i="8"/>
  <c r="AW203" i="8"/>
  <c r="AV203" i="8"/>
  <c r="AZ204" i="8"/>
  <c r="AX204" i="8"/>
  <c r="AW204" i="8"/>
  <c r="AV204" i="8"/>
  <c r="AZ205" i="8"/>
  <c r="AX205" i="8"/>
  <c r="AW205" i="8"/>
  <c r="AV205" i="8"/>
  <c r="AZ206" i="8"/>
  <c r="AX206" i="8"/>
  <c r="AW206" i="8"/>
  <c r="AV206" i="8"/>
  <c r="AZ207" i="8"/>
  <c r="AX207" i="8"/>
  <c r="AW207" i="8"/>
  <c r="AV207" i="8"/>
  <c r="AZ208" i="8"/>
  <c r="AX208" i="8"/>
  <c r="AW208" i="8"/>
  <c r="AV208" i="8"/>
  <c r="AZ209" i="8"/>
  <c r="AX209" i="8"/>
  <c r="AW209" i="8"/>
  <c r="AV209" i="8"/>
  <c r="AZ210" i="8"/>
  <c r="AX210" i="8"/>
  <c r="AW210" i="8"/>
  <c r="AV210" i="8"/>
  <c r="AZ211" i="8"/>
  <c r="AX211" i="8"/>
  <c r="AW211" i="8"/>
  <c r="AV211" i="8"/>
  <c r="AZ212" i="8"/>
  <c r="AX212" i="8"/>
  <c r="AW212" i="8"/>
  <c r="AV212" i="8"/>
  <c r="AZ213" i="8"/>
  <c r="AX213" i="8"/>
  <c r="AW213" i="8"/>
  <c r="AV213" i="8"/>
  <c r="AZ214" i="8"/>
  <c r="AX214" i="8"/>
  <c r="AW214" i="8"/>
  <c r="AV214" i="8"/>
  <c r="AZ215" i="8"/>
  <c r="AX215" i="8"/>
  <c r="AW215" i="8"/>
  <c r="AV215" i="8"/>
  <c r="AZ216" i="8"/>
  <c r="AX216" i="8"/>
  <c r="AW216" i="8"/>
  <c r="AV216" i="8"/>
  <c r="AZ217" i="8"/>
  <c r="AX217" i="8"/>
  <c r="AW217" i="8"/>
  <c r="AV217" i="8"/>
  <c r="AZ218" i="8"/>
  <c r="AX218" i="8"/>
  <c r="AW218" i="8"/>
  <c r="AV218" i="8"/>
  <c r="AZ219" i="8"/>
  <c r="AX219" i="8"/>
  <c r="AW219" i="8"/>
  <c r="AV219" i="8"/>
  <c r="AZ220" i="8"/>
  <c r="AX220" i="8"/>
  <c r="AW220" i="8"/>
  <c r="AV220" i="8"/>
  <c r="AZ221" i="8"/>
  <c r="AX221" i="8"/>
  <c r="AW221" i="8"/>
  <c r="AV221" i="8"/>
  <c r="AZ222" i="8"/>
  <c r="AX222" i="8"/>
  <c r="AW222" i="8"/>
  <c r="AV222" i="8"/>
  <c r="AZ223" i="8"/>
  <c r="AX223" i="8"/>
  <c r="AW223" i="8"/>
  <c r="AV223" i="8"/>
  <c r="AZ224" i="8"/>
  <c r="AX224" i="8"/>
  <c r="AW224" i="8"/>
  <c r="AV224" i="8"/>
  <c r="AZ225" i="8"/>
  <c r="AX225" i="8"/>
  <c r="AW225" i="8"/>
  <c r="AV225" i="8"/>
  <c r="AZ226" i="8"/>
  <c r="AX226" i="8"/>
  <c r="AW226" i="8"/>
  <c r="AV226" i="8"/>
  <c r="AZ227" i="8"/>
  <c r="AX227" i="8"/>
  <c r="AW227" i="8"/>
  <c r="AV227" i="8"/>
  <c r="AZ228" i="8"/>
  <c r="AX228" i="8"/>
  <c r="AW228" i="8"/>
  <c r="AV228" i="8"/>
  <c r="AZ229" i="8"/>
  <c r="AX229" i="8"/>
  <c r="AW229" i="8"/>
  <c r="AV229" i="8"/>
  <c r="AZ230" i="8"/>
  <c r="AX230" i="8"/>
  <c r="AW230" i="8"/>
  <c r="AV230" i="8"/>
  <c r="AZ231" i="8"/>
  <c r="AX231" i="8"/>
  <c r="AW231" i="8"/>
  <c r="AV231" i="8"/>
  <c r="AZ232" i="8"/>
  <c r="AX232" i="8"/>
  <c r="AW232" i="8"/>
  <c r="AV232" i="8"/>
  <c r="AZ233" i="8"/>
  <c r="AX233" i="8"/>
  <c r="AW233" i="8"/>
  <c r="AV233" i="8"/>
  <c r="AZ234" i="8"/>
  <c r="AX234" i="8"/>
  <c r="AW234" i="8"/>
  <c r="AV234" i="8"/>
  <c r="AZ235" i="8"/>
  <c r="AX235" i="8"/>
  <c r="AW235" i="8"/>
  <c r="AV235" i="8"/>
  <c r="AZ236" i="8"/>
  <c r="AX236" i="8"/>
  <c r="AW236" i="8"/>
  <c r="AV236" i="8"/>
  <c r="AZ237" i="8"/>
  <c r="AX237" i="8"/>
  <c r="AW237" i="8"/>
  <c r="AV237" i="8"/>
  <c r="AZ238" i="8"/>
  <c r="AX238" i="8"/>
  <c r="AW238" i="8"/>
  <c r="AV238" i="8"/>
  <c r="AZ239" i="8"/>
  <c r="AX239" i="8"/>
  <c r="AW239" i="8"/>
  <c r="AV239" i="8"/>
  <c r="AZ240" i="8"/>
  <c r="AX240" i="8"/>
  <c r="AW240" i="8"/>
  <c r="AV240" i="8"/>
  <c r="AZ241" i="8"/>
  <c r="AX241" i="8"/>
  <c r="AW241" i="8"/>
  <c r="AV241" i="8"/>
  <c r="AZ242" i="8"/>
  <c r="AX242" i="8"/>
  <c r="AW242" i="8"/>
  <c r="AV242" i="8"/>
  <c r="AZ247" i="8"/>
  <c r="AX247" i="8"/>
  <c r="AW247" i="8"/>
  <c r="AV247" i="8"/>
  <c r="AZ248" i="8"/>
  <c r="AX248" i="8"/>
  <c r="AW248" i="8"/>
  <c r="AV248" i="8"/>
  <c r="AZ249" i="8"/>
  <c r="AX249" i="8"/>
  <c r="AW249" i="8"/>
  <c r="AV249" i="8"/>
  <c r="AZ250" i="8"/>
  <c r="AX250" i="8"/>
  <c r="AW250" i="8"/>
  <c r="AV250" i="8"/>
  <c r="AZ251" i="8"/>
  <c r="AX251" i="8"/>
  <c r="AW251" i="8"/>
  <c r="AV251" i="8"/>
  <c r="AZ252" i="8"/>
  <c r="AX252" i="8"/>
  <c r="AW252" i="8"/>
  <c r="AV252" i="8"/>
  <c r="AZ253" i="8"/>
  <c r="AX253" i="8"/>
  <c r="AW253" i="8"/>
  <c r="AV253" i="8"/>
  <c r="AZ254" i="8"/>
  <c r="AX254" i="8"/>
  <c r="AW254" i="8"/>
  <c r="AV254" i="8"/>
  <c r="AZ255" i="8"/>
  <c r="AX255" i="8"/>
  <c r="AW255" i="8"/>
  <c r="AV255" i="8"/>
  <c r="AZ256" i="8"/>
  <c r="AX256" i="8"/>
  <c r="AW256" i="8"/>
  <c r="AV256" i="8"/>
  <c r="AZ257" i="8"/>
  <c r="AX257" i="8"/>
  <c r="AW257" i="8"/>
  <c r="AV257" i="8"/>
  <c r="AZ258" i="8"/>
  <c r="AX258" i="8"/>
  <c r="AW258" i="8"/>
  <c r="AV258" i="8"/>
  <c r="AZ259" i="8"/>
  <c r="AX259" i="8"/>
  <c r="AW259" i="8"/>
  <c r="AV259" i="8"/>
  <c r="AZ260" i="8"/>
  <c r="AX260" i="8"/>
  <c r="AW260" i="8"/>
  <c r="AV260" i="8"/>
  <c r="AZ261" i="8"/>
  <c r="AX261" i="8"/>
  <c r="AW261" i="8"/>
  <c r="AV261" i="8"/>
  <c r="AZ262" i="8"/>
  <c r="AX262" i="8"/>
  <c r="AW262" i="8"/>
  <c r="AV262" i="8"/>
  <c r="AZ263" i="8"/>
  <c r="AX263" i="8"/>
  <c r="AW263" i="8"/>
  <c r="AV263" i="8"/>
  <c r="AZ264" i="8"/>
  <c r="AX264" i="8"/>
  <c r="AW264" i="8"/>
  <c r="AV264" i="8"/>
  <c r="AZ265" i="8"/>
  <c r="AX265" i="8"/>
  <c r="AW265" i="8"/>
  <c r="AV265" i="8"/>
  <c r="AZ266" i="8"/>
  <c r="AX266" i="8"/>
  <c r="AW266" i="8"/>
  <c r="AV266" i="8"/>
  <c r="AZ267" i="8"/>
  <c r="AX267" i="8"/>
  <c r="AW267" i="8"/>
  <c r="AV267" i="8"/>
  <c r="AZ268" i="8"/>
  <c r="AX268" i="8"/>
  <c r="AW268" i="8"/>
  <c r="AV268" i="8"/>
  <c r="AZ269" i="8"/>
  <c r="AX269" i="8"/>
  <c r="AW269" i="8"/>
  <c r="AV269" i="8"/>
  <c r="AZ270" i="8"/>
  <c r="AX270" i="8"/>
  <c r="AW270" i="8"/>
  <c r="AV270" i="8"/>
  <c r="AZ271" i="8"/>
  <c r="AX271" i="8"/>
  <c r="AW271" i="8"/>
  <c r="AV271" i="8"/>
  <c r="AZ272" i="8"/>
  <c r="AX272" i="8"/>
  <c r="AW272" i="8"/>
  <c r="AV272" i="8"/>
  <c r="AZ273" i="8"/>
  <c r="AX273" i="8"/>
  <c r="AW273" i="8"/>
  <c r="AV273" i="8"/>
  <c r="AZ274" i="8"/>
  <c r="AX274" i="8"/>
  <c r="AW274" i="8"/>
  <c r="AV274" i="8"/>
  <c r="AZ275" i="8"/>
  <c r="AX275" i="8"/>
  <c r="AW275" i="8"/>
  <c r="AV275" i="8"/>
  <c r="AZ276" i="8"/>
  <c r="AX276" i="8"/>
  <c r="AW276" i="8"/>
  <c r="AV276" i="8"/>
  <c r="AZ277" i="8"/>
  <c r="AX277" i="8"/>
  <c r="AW277" i="8"/>
  <c r="AV277" i="8"/>
  <c r="AZ278" i="8"/>
  <c r="AX278" i="8"/>
  <c r="AW278" i="8"/>
  <c r="AV278" i="8"/>
  <c r="AZ279" i="8"/>
  <c r="AX279" i="8"/>
  <c r="AW279" i="8"/>
  <c r="AV279" i="8"/>
  <c r="AZ280" i="8"/>
  <c r="AX280" i="8"/>
  <c r="AW280" i="8"/>
  <c r="AV280" i="8"/>
  <c r="AZ281" i="8"/>
  <c r="AX281" i="8"/>
  <c r="AW281" i="8"/>
  <c r="AV281" i="8"/>
  <c r="AZ282" i="8"/>
  <c r="AX282" i="8"/>
  <c r="AW282" i="8"/>
  <c r="AV282" i="8"/>
  <c r="AZ283" i="8"/>
  <c r="AX283" i="8"/>
  <c r="AW283" i="8"/>
  <c r="AV283" i="8"/>
  <c r="AZ284" i="8"/>
  <c r="AX284" i="8"/>
  <c r="AW284" i="8"/>
  <c r="AV284" i="8"/>
  <c r="AZ5" i="8"/>
  <c r="AX5" i="8"/>
  <c r="AW5" i="8"/>
  <c r="AV5" i="8"/>
  <c r="AZ6" i="8"/>
  <c r="AX6" i="8"/>
  <c r="AW6" i="8"/>
  <c r="AV6" i="8"/>
  <c r="AZ7" i="8"/>
  <c r="AX7" i="8"/>
  <c r="AW7" i="8"/>
  <c r="AV7" i="8"/>
  <c r="J33" i="6"/>
  <c r="I55" i="6"/>
  <c r="I33" i="6"/>
  <c r="I59" i="6"/>
  <c r="I91" i="6" s="1"/>
  <c r="I125" i="6" s="1"/>
  <c r="I62" i="6"/>
  <c r="I94" i="6" s="1"/>
  <c r="I128" i="6" s="1"/>
  <c r="I56" i="6"/>
  <c r="I88" i="6" s="1"/>
  <c r="I122" i="6" s="1"/>
  <c r="I58" i="6"/>
  <c r="I61" i="6"/>
  <c r="K33" i="6" l="1"/>
  <c r="J60" i="6"/>
  <c r="I93" i="6"/>
  <c r="J57" i="6"/>
  <c r="I90" i="6"/>
  <c r="I87" i="6"/>
  <c r="J54" i="6"/>
  <c r="I64" i="6"/>
  <c r="J64" i="6" l="1"/>
  <c r="K64" i="6" s="1"/>
  <c r="I124" i="6"/>
  <c r="J123" i="6" s="1"/>
  <c r="J89" i="6"/>
  <c r="J92" i="6"/>
  <c r="I127" i="6"/>
  <c r="J126" i="6" s="1"/>
  <c r="I96" i="6"/>
  <c r="I121" i="6"/>
  <c r="J86" i="6"/>
  <c r="J96" i="6" l="1"/>
  <c r="E96" i="6" s="1"/>
  <c r="I130" i="6"/>
  <c r="J120" i="6"/>
  <c r="J130" i="6" s="1"/>
  <c r="F96" i="6" l="1"/>
  <c r="K96" i="6"/>
  <c r="K130" i="6"/>
</calcChain>
</file>

<file path=xl/sharedStrings.xml><?xml version="1.0" encoding="utf-8"?>
<sst xmlns="http://schemas.openxmlformats.org/spreadsheetml/2006/main" count="3551" uniqueCount="1019">
  <si>
    <t>現預金</t>
    <rPh sb="0" eb="3">
      <t>ゲンヨキン</t>
    </rPh>
    <phoneticPr fontId="3"/>
  </si>
  <si>
    <t>ここから1</t>
    <phoneticPr fontId="3"/>
  </si>
  <si>
    <t>ここから2</t>
  </si>
  <si>
    <t>ここから3</t>
  </si>
  <si>
    <t>ここから4</t>
  </si>
  <si>
    <t>ここから5</t>
  </si>
  <si>
    <t>ここから6</t>
  </si>
  <si>
    <t>ここから7</t>
  </si>
  <si>
    <t>ここから8</t>
  </si>
  <si>
    <t>ここから9</t>
  </si>
  <si>
    <t>ここから10</t>
  </si>
  <si>
    <t>ここから11</t>
  </si>
  <si>
    <t>ここから12</t>
  </si>
  <si>
    <t>ここから13</t>
  </si>
  <si>
    <t>ここから14</t>
  </si>
  <si>
    <t>ここから15</t>
  </si>
  <si>
    <t>ここから16</t>
  </si>
  <si>
    <t>ここから17</t>
  </si>
  <si>
    <t>ここから18</t>
  </si>
  <si>
    <t>種別</t>
  </si>
  <si>
    <t>銘柄コード・ティッカー</t>
  </si>
  <si>
    <t>銘柄</t>
  </si>
  <si>
    <t>現在値</t>
  </si>
  <si>
    <t>前日比</t>
  </si>
  <si>
    <t>3区分・大</t>
    <rPh sb="1" eb="2">
      <t>ク</t>
    </rPh>
    <rPh sb="2" eb="3">
      <t>ブン</t>
    </rPh>
    <rPh sb="4" eb="5">
      <t>ダイ</t>
    </rPh>
    <phoneticPr fontId="3"/>
  </si>
  <si>
    <t>3区分・中</t>
    <rPh sb="4" eb="5">
      <t>チュウ</t>
    </rPh>
    <phoneticPr fontId="3"/>
  </si>
  <si>
    <t>セクター・1</t>
    <phoneticPr fontId="3"/>
  </si>
  <si>
    <t>セクター・2</t>
    <phoneticPr fontId="3"/>
  </si>
  <si>
    <t>通貨</t>
    <rPh sb="0" eb="2">
      <t>ツウカ</t>
    </rPh>
    <phoneticPr fontId="3"/>
  </si>
  <si>
    <t>●ここにコピペ→</t>
    <phoneticPr fontId="3"/>
  </si>
  <si>
    <t>暗号資産</t>
    <rPh sb="0" eb="2">
      <t>アンゴウ</t>
    </rPh>
    <rPh sb="2" eb="4">
      <t>シサン</t>
    </rPh>
    <phoneticPr fontId="3"/>
  </si>
  <si>
    <t>現金等</t>
    <rPh sb="0" eb="2">
      <t>ゲンキン</t>
    </rPh>
    <rPh sb="2" eb="3">
      <t>ナド</t>
    </rPh>
    <phoneticPr fontId="3"/>
  </si>
  <si>
    <t>代表口座 - 円普通</t>
  </si>
  <si>
    <t>18,158円</t>
  </si>
  <si>
    <t>SBIハイブリッド預金</t>
  </si>
  <si>
    <t>代表口座 - 南アランド普通</t>
  </si>
  <si>
    <t>円預金(普通預金)</t>
  </si>
  <si>
    <t>預金・現金・暗号資産</t>
  </si>
  <si>
    <t>合計：</t>
    <phoneticPr fontId="3"/>
  </si>
  <si>
    <t>種類・名称</t>
  </si>
  <si>
    <t>残高</t>
  </si>
  <si>
    <t>米ドル 現金</t>
  </si>
  <si>
    <t>株式（現物）</t>
  </si>
  <si>
    <t>銘柄コード</t>
  </si>
  <si>
    <t>銘柄名</t>
  </si>
  <si>
    <t>保有数</t>
  </si>
  <si>
    <t>平均取得単価</t>
  </si>
  <si>
    <t>評価額</t>
  </si>
  <si>
    <t>評価損益</t>
  </si>
  <si>
    <t>評価損益率</t>
  </si>
  <si>
    <t>1345</t>
  </si>
  <si>
    <t>上場Jリート</t>
  </si>
  <si>
    <t>現物</t>
    <rPh sb="0" eb="2">
      <t>ゲンブツ</t>
    </rPh>
    <phoneticPr fontId="3"/>
  </si>
  <si>
    <t>BND</t>
  </si>
  <si>
    <t>バンガード 米国トータル債券市場ETF</t>
  </si>
  <si>
    <t>EIDO</t>
  </si>
  <si>
    <t>iシェアーズ MSCI インドネシア ETF</t>
  </si>
  <si>
    <t>EPHE</t>
  </si>
  <si>
    <t>iシェアーズ MSCI フィリピン ETF</t>
  </si>
  <si>
    <t>EPI</t>
  </si>
  <si>
    <t>ウィズダムツリー インド株収益ファンド</t>
  </si>
  <si>
    <t>GLDM</t>
  </si>
  <si>
    <t>SPDRゴールド ミニシェアーズ トラスト</t>
  </si>
  <si>
    <t>LQD</t>
  </si>
  <si>
    <t>iシェアーズ iBoxx USD投資適格社債 ETF</t>
  </si>
  <si>
    <t>PFF</t>
  </si>
  <si>
    <t>iシェアーズ優先株式&amp;インカム証券ETF</t>
  </si>
  <si>
    <t>TLT</t>
  </si>
  <si>
    <t>iシェアーズ 米国国債 20年超 ETF</t>
  </si>
  <si>
    <t>VGLT</t>
  </si>
  <si>
    <t>バンガード 米国長期国債 ETF</t>
  </si>
  <si>
    <t>XLE</t>
  </si>
  <si>
    <t>エネルギーセレクトセクターSPDRファンド</t>
  </si>
  <si>
    <t>投資信託</t>
  </si>
  <si>
    <t>基準価額</t>
  </si>
  <si>
    <t>SBI-SBI・V・S&amp;P500インデックス・ファンド</t>
  </si>
  <si>
    <t>投信</t>
    <rPh sb="0" eb="2">
      <t>トウシン</t>
    </rPh>
    <phoneticPr fontId="3"/>
  </si>
  <si>
    <t>米ドル</t>
  </si>
  <si>
    <t>預り金</t>
  </si>
  <si>
    <t>1540</t>
  </si>
  <si>
    <t>純金上場信託</t>
  </si>
  <si>
    <t>1541</t>
  </si>
  <si>
    <t>純プラチナ上場信託</t>
  </si>
  <si>
    <t>1615</t>
  </si>
  <si>
    <t>NF銀行業</t>
  </si>
  <si>
    <t>1659</t>
  </si>
  <si>
    <t>IS米国リートETF</t>
  </si>
  <si>
    <t>1678</t>
  </si>
  <si>
    <t>NFインド株</t>
  </si>
  <si>
    <t>9142</t>
  </si>
  <si>
    <t>九州旅客鉄道</t>
  </si>
  <si>
    <t>9202</t>
  </si>
  <si>
    <t>ANAホールディングス</t>
  </si>
  <si>
    <t>VTI</t>
  </si>
  <si>
    <t>バンガード・トータル・ストック・マーケットETF</t>
  </si>
  <si>
    <t>VWO</t>
  </si>
  <si>
    <t>バンガード・FTSE・エマージング・マーケッツETF</t>
  </si>
  <si>
    <t>SLV</t>
  </si>
  <si>
    <t>iシェアーズ シルバー・トラスト</t>
  </si>
  <si>
    <t>VT</t>
  </si>
  <si>
    <t>バンガード・トータル・ワールド・ストックETF</t>
  </si>
  <si>
    <t>バンガード・米国トータル債券市場ETF</t>
  </si>
  <si>
    <t>UAL</t>
  </si>
  <si>
    <t>ユナイテッド・エアラインズ・ホールディングス</t>
  </si>
  <si>
    <t>THD</t>
  </si>
  <si>
    <t>iシェアーズ MSCI タイ ETF</t>
  </si>
  <si>
    <t>DBA</t>
  </si>
  <si>
    <t>インベスコDBアグリカルチャー・ファンド</t>
  </si>
  <si>
    <t>DBC</t>
  </si>
  <si>
    <t>インベスコDB コモディティ・インデックス・トラッキング・ファンド</t>
  </si>
  <si>
    <t>GDX</t>
  </si>
  <si>
    <t>ヴァンエック・金鉱株ETF</t>
  </si>
  <si>
    <t>AFK</t>
  </si>
  <si>
    <t>ヴァンエック・アフリカ・インデックスETF</t>
  </si>
  <si>
    <t>DAL</t>
  </si>
  <si>
    <t>デルタ航空</t>
  </si>
  <si>
    <t>NCLH</t>
  </si>
  <si>
    <t>ノルウェージャン・クルーズ・ライン</t>
  </si>
  <si>
    <t>VIG</t>
  </si>
  <si>
    <t>バンガード・米国増配株式ETF</t>
  </si>
  <si>
    <t>AAL</t>
  </si>
  <si>
    <t>アメリカン・エアーラインズ・グループ</t>
  </si>
  <si>
    <t>XLF</t>
  </si>
  <si>
    <t>金融セレクト・セクター SPDR ファンド</t>
  </si>
  <si>
    <t>XLI</t>
  </si>
  <si>
    <t>資本財セレクト・セクター SPDR ファンド</t>
  </si>
  <si>
    <t>CCL</t>
  </si>
  <si>
    <t>カーニバル</t>
  </si>
  <si>
    <t>T</t>
  </si>
  <si>
    <t>AT&amp;T</t>
  </si>
  <si>
    <t>RCL</t>
  </si>
  <si>
    <t>ロイヤル・カリビアン・グループ</t>
  </si>
  <si>
    <t>EZA</t>
  </si>
  <si>
    <t>iシェアーズ MSCI 南アフリカ ETF</t>
  </si>
  <si>
    <t>AGG</t>
  </si>
  <si>
    <t>XOM</t>
  </si>
  <si>
    <t>IWM</t>
  </si>
  <si>
    <t>iシェアーズ ラッセル 2000 ETF</t>
  </si>
  <si>
    <t>00941</t>
  </si>
  <si>
    <t>チャイナ・モバイル</t>
  </si>
  <si>
    <t>楽天・全米株式インデックス・ファンド(楽天・バンガード・ファンド(全米株式))</t>
  </si>
  <si>
    <t>買付可能額</t>
  </si>
  <si>
    <t>1306</t>
  </si>
  <si>
    <t>NEXT FUNDS TOPIX連動型上場投信</t>
  </si>
  <si>
    <t>1343</t>
  </si>
  <si>
    <t>NEXT FUNDS 東証REIT指数連動型上場投信</t>
  </si>
  <si>
    <t>上場インデックスファンドJリート(東証REIT指数)隔月分配型</t>
  </si>
  <si>
    <t>1476</t>
  </si>
  <si>
    <t>iシェアーズ・コア Jリート ETF</t>
  </si>
  <si>
    <t>1488</t>
  </si>
  <si>
    <t>ダイワ上場投信-東証REIT指数</t>
  </si>
  <si>
    <t>純プラチナ上場信託(現物国内保管型)</t>
  </si>
  <si>
    <t>NEXT FUNDS 東証銀行業株価指数連動型上場投信</t>
  </si>
  <si>
    <t>1655</t>
  </si>
  <si>
    <t>iシェアーズ S&amp;P 500 米国株 ETF</t>
  </si>
  <si>
    <t>1656</t>
  </si>
  <si>
    <t>iシェアーズ・コア 米国債7-10年 ETF</t>
  </si>
  <si>
    <t>iシェアーズ 米国リート ETF</t>
  </si>
  <si>
    <t>NEXT FUNDS インド株式指数・Nifty 50連動型上場投信</t>
  </si>
  <si>
    <t>2169</t>
  </si>
  <si>
    <t>CDS</t>
  </si>
  <si>
    <t>2393</t>
  </si>
  <si>
    <t>日本ケアサプライ</t>
  </si>
  <si>
    <t>2511</t>
  </si>
  <si>
    <t>NEXT FUNDS 外国債券・FTSE世界国債インデックス(除く日本・為替ヘッ</t>
  </si>
  <si>
    <t>2516</t>
  </si>
  <si>
    <t>東証マザーズETF</t>
  </si>
  <si>
    <t>2556</t>
  </si>
  <si>
    <t>One ETF 東証REIT指数</t>
  </si>
  <si>
    <t>2558</t>
  </si>
  <si>
    <t>MAXIS米国株式(S&amp;P500)上場投信</t>
  </si>
  <si>
    <t>2559</t>
  </si>
  <si>
    <t>MAXIS全世界株式(オール・カントリー)上場投信</t>
  </si>
  <si>
    <t>3407</t>
  </si>
  <si>
    <t>旭化成</t>
  </si>
  <si>
    <t>3597</t>
  </si>
  <si>
    <t>自重堂</t>
  </si>
  <si>
    <t>-560円</t>
  </si>
  <si>
    <t>3763</t>
  </si>
  <si>
    <t>プロシップ</t>
  </si>
  <si>
    <t>4326</t>
  </si>
  <si>
    <t>インテージホールディングス</t>
  </si>
  <si>
    <t>4327</t>
  </si>
  <si>
    <t>日本エス・エイチ・エル</t>
  </si>
  <si>
    <t>0円</t>
  </si>
  <si>
    <t>4732</t>
  </si>
  <si>
    <t>ユー・エス・エス</t>
  </si>
  <si>
    <t>5108</t>
  </si>
  <si>
    <t>ブリヂストン</t>
  </si>
  <si>
    <t>6087</t>
  </si>
  <si>
    <t>アビスト</t>
  </si>
  <si>
    <t>6113</t>
  </si>
  <si>
    <t>アマダ</t>
  </si>
  <si>
    <t>6301</t>
  </si>
  <si>
    <t>小松製作所</t>
  </si>
  <si>
    <t>7820</t>
  </si>
  <si>
    <t>ニホンフラッシュ</t>
  </si>
  <si>
    <t>7995</t>
  </si>
  <si>
    <t>バルカー</t>
  </si>
  <si>
    <t>8001</t>
  </si>
  <si>
    <t>伊藤忠商事</t>
  </si>
  <si>
    <t>8002</t>
  </si>
  <si>
    <t>丸紅</t>
  </si>
  <si>
    <t>8031</t>
  </si>
  <si>
    <t>三井物産</t>
  </si>
  <si>
    <t>8053</t>
  </si>
  <si>
    <t>住友商事</t>
  </si>
  <si>
    <t>8058</t>
  </si>
  <si>
    <t>三菱商事</t>
  </si>
  <si>
    <t>8096</t>
  </si>
  <si>
    <t>兼松エレクトロニクス</t>
  </si>
  <si>
    <t>8306</t>
  </si>
  <si>
    <t>8316</t>
  </si>
  <si>
    <t>三井住友フィナンシャルグループ</t>
  </si>
  <si>
    <t>8411</t>
  </si>
  <si>
    <t>みずほフィナンシャルグループ</t>
  </si>
  <si>
    <t>8424</t>
  </si>
  <si>
    <t>芙蓉総合リース</t>
  </si>
  <si>
    <t>8439</t>
  </si>
  <si>
    <t>東京センチュリー</t>
  </si>
  <si>
    <t>8591</t>
  </si>
  <si>
    <t>オリックス</t>
  </si>
  <si>
    <t>8593</t>
  </si>
  <si>
    <t>8750</t>
  </si>
  <si>
    <t>第一生命ホールディングス</t>
  </si>
  <si>
    <t>8766</t>
  </si>
  <si>
    <t>東京海上ホールディングス</t>
  </si>
  <si>
    <t>8985</t>
  </si>
  <si>
    <t>9020</t>
  </si>
  <si>
    <t>東日本旅客鉄道</t>
  </si>
  <si>
    <t>9022</t>
  </si>
  <si>
    <t>東海旅客鉄道</t>
  </si>
  <si>
    <t>9201</t>
  </si>
  <si>
    <t>日本航空</t>
  </si>
  <si>
    <t>9432</t>
  </si>
  <si>
    <t>日本電信電話</t>
  </si>
  <si>
    <t>9433</t>
  </si>
  <si>
    <t>9436</t>
  </si>
  <si>
    <t>沖縄セルラー電話</t>
  </si>
  <si>
    <t>9984</t>
  </si>
  <si>
    <t>ソフトバンクグループ</t>
  </si>
  <si>
    <t>9986</t>
  </si>
  <si>
    <t>蔵王産業</t>
  </si>
  <si>
    <t>ｺｰﾄﾞ・ﾃｨｯｶｰ等</t>
    <rPh sb="10" eb="11">
      <t>ナド</t>
    </rPh>
    <phoneticPr fontId="3"/>
  </si>
  <si>
    <t>銘柄</t>
    <rPh sb="0" eb="2">
      <t>メイガラ</t>
    </rPh>
    <phoneticPr fontId="3"/>
  </si>
  <si>
    <t>セクター・1</t>
  </si>
  <si>
    <t>セクター・2</t>
  </si>
  <si>
    <t>対象国など</t>
    <rPh sb="0" eb="2">
      <t>タイショウ</t>
    </rPh>
    <rPh sb="2" eb="3">
      <t>コク</t>
    </rPh>
    <phoneticPr fontId="3"/>
  </si>
  <si>
    <t>高配当</t>
    <rPh sb="0" eb="3">
      <t>コウハイトウ</t>
    </rPh>
    <phoneticPr fontId="3"/>
  </si>
  <si>
    <t>口座区分</t>
    <rPh sb="0" eb="2">
      <t>コウザ</t>
    </rPh>
    <rPh sb="2" eb="4">
      <t>クブン</t>
    </rPh>
    <phoneticPr fontId="3"/>
  </si>
  <si>
    <t>個別・ETF・投信・ほか</t>
    <rPh sb="0" eb="2">
      <t>コベツ</t>
    </rPh>
    <rPh sb="7" eb="9">
      <t>トウシン</t>
    </rPh>
    <phoneticPr fontId="3"/>
  </si>
  <si>
    <t>ｵﾘｼﾞﾅﾙ区分</t>
    <rPh sb="6" eb="8">
      <t>クブン</t>
    </rPh>
    <phoneticPr fontId="3"/>
  </si>
  <si>
    <t>番号</t>
    <rPh sb="0" eb="2">
      <t>バンゴウ</t>
    </rPh>
    <phoneticPr fontId="3"/>
  </si>
  <si>
    <t>1株式・投信等</t>
    <rPh sb="1" eb="3">
      <t>カブシキ</t>
    </rPh>
    <rPh sb="4" eb="6">
      <t>トウシン</t>
    </rPh>
    <rPh sb="6" eb="7">
      <t>ナド</t>
    </rPh>
    <phoneticPr fontId="3"/>
  </si>
  <si>
    <t>1株式</t>
    <rPh sb="1" eb="3">
      <t>カブシキ</t>
    </rPh>
    <phoneticPr fontId="3"/>
  </si>
  <si>
    <t>通信</t>
    <rPh sb="0" eb="2">
      <t>ツウシン</t>
    </rPh>
    <phoneticPr fontId="3"/>
  </si>
  <si>
    <t>中国・通信</t>
    <rPh sb="0" eb="2">
      <t>チュウゴク</t>
    </rPh>
    <rPh sb="3" eb="5">
      <t>ツウシン</t>
    </rPh>
    <phoneticPr fontId="3"/>
  </si>
  <si>
    <t>03 香港ドル(円換算）</t>
    <rPh sb="3" eb="5">
      <t>ホンコン</t>
    </rPh>
    <rPh sb="8" eb="11">
      <t>エンカンザン</t>
    </rPh>
    <phoneticPr fontId="3"/>
  </si>
  <si>
    <t>04 中国</t>
    <rPh sb="3" eb="5">
      <t>チュウゴク</t>
    </rPh>
    <phoneticPr fontId="3"/>
  </si>
  <si>
    <t>10 証券口座</t>
    <rPh sb="3" eb="5">
      <t>シケ</t>
    </rPh>
    <rPh sb="5" eb="7">
      <t>コザ</t>
    </rPh>
    <phoneticPr fontId="3"/>
  </si>
  <si>
    <t>20 個別株</t>
    <rPh sb="3" eb="5">
      <t>コベツ</t>
    </rPh>
    <rPh sb="5" eb="6">
      <t>カブ</t>
    </rPh>
    <phoneticPr fontId="3"/>
  </si>
  <si>
    <t>02800</t>
  </si>
  <si>
    <t>Tracker Fund香港</t>
  </si>
  <si>
    <t>指数</t>
    <rPh sb="0" eb="2">
      <t>シスウ</t>
    </rPh>
    <phoneticPr fontId="3"/>
  </si>
  <si>
    <t>指数・香港</t>
    <rPh sb="0" eb="2">
      <t>シスウ</t>
    </rPh>
    <rPh sb="3" eb="5">
      <t>ホンコン</t>
    </rPh>
    <phoneticPr fontId="3"/>
  </si>
  <si>
    <t>10 ETF・投信等</t>
    <rPh sb="7" eb="9">
      <t>トウシン</t>
    </rPh>
    <rPh sb="9" eb="10">
      <t>ナド</t>
    </rPh>
    <phoneticPr fontId="3"/>
  </si>
  <si>
    <t>ＮＥＸＴ　ＦＵＮＤＳ　ＴＯＰＩＸ連動型上場投信</t>
  </si>
  <si>
    <t>指数・トピックス</t>
    <rPh sb="0" eb="2">
      <t>シスウ</t>
    </rPh>
    <phoneticPr fontId="3"/>
  </si>
  <si>
    <t>01 日本円</t>
    <rPh sb="3" eb="6">
      <t>ニホンエン</t>
    </rPh>
    <phoneticPr fontId="3"/>
  </si>
  <si>
    <t>02 日本</t>
    <rPh sb="3" eb="5">
      <t>ニホン</t>
    </rPh>
    <phoneticPr fontId="3"/>
  </si>
  <si>
    <t>1321</t>
  </si>
  <si>
    <t>ＮＦ日経２２５</t>
  </si>
  <si>
    <t>指数・日経平均</t>
    <rPh sb="0" eb="2">
      <t>シスウ</t>
    </rPh>
    <rPh sb="3" eb="7">
      <t>ニッケイヘイキン</t>
    </rPh>
    <phoneticPr fontId="3"/>
  </si>
  <si>
    <t>ＮＦＪ－ＲＥＩＴ</t>
  </si>
  <si>
    <t>不動産</t>
    <rPh sb="0" eb="3">
      <t>フドウサン</t>
    </rPh>
    <phoneticPr fontId="3"/>
  </si>
  <si>
    <t>Jリート</t>
  </si>
  <si>
    <t>上場Ｊリート</t>
  </si>
  <si>
    <t>Ｉシェアーズ・コアＪリート</t>
  </si>
  <si>
    <t>ダイワ東証ＲＥＩＴ指数</t>
  </si>
  <si>
    <t>3貴金属･ｺﾓ・仮通</t>
    <rPh sb="1" eb="4">
      <t>キキンゾク</t>
    </rPh>
    <rPh sb="8" eb="9">
      <t>カリ</t>
    </rPh>
    <rPh sb="9" eb="10">
      <t>ツウ</t>
    </rPh>
    <phoneticPr fontId="3"/>
  </si>
  <si>
    <t>3貴金属</t>
    <rPh sb="1" eb="4">
      <t>キキンゾク</t>
    </rPh>
    <phoneticPr fontId="3"/>
  </si>
  <si>
    <t>ゴールド</t>
  </si>
  <si>
    <t>国内・ゴールド</t>
    <rPh sb="0" eb="2">
      <t>コクナイ</t>
    </rPh>
    <phoneticPr fontId="3"/>
  </si>
  <si>
    <t>20 その他</t>
    <rPh sb="5" eb="6">
      <t>タ</t>
    </rPh>
    <phoneticPr fontId="3"/>
  </si>
  <si>
    <t>30 現金・貴金属等</t>
    <rPh sb="3" eb="5">
      <t>ゲンキン</t>
    </rPh>
    <rPh sb="6" eb="9">
      <t>キキンゾク</t>
    </rPh>
    <rPh sb="9" eb="10">
      <t>ナド</t>
    </rPh>
    <phoneticPr fontId="3"/>
  </si>
  <si>
    <t>プラチナ</t>
  </si>
  <si>
    <t>国内・プラチナ</t>
    <rPh sb="0" eb="2">
      <t>コクナイ</t>
    </rPh>
    <phoneticPr fontId="3"/>
  </si>
  <si>
    <t>1542</t>
  </si>
  <si>
    <t>純銀上場信託（現物国内保管型）</t>
  </si>
  <si>
    <t>シルバー</t>
  </si>
  <si>
    <t>国内・シルバー</t>
    <rPh sb="0" eb="2">
      <t>コクナイ</t>
    </rPh>
    <phoneticPr fontId="3"/>
  </si>
  <si>
    <t>1605</t>
  </si>
  <si>
    <t>国際石油開発帝石</t>
  </si>
  <si>
    <t>エネルギー</t>
  </si>
  <si>
    <t>個別株</t>
    <rPh sb="0" eb="3">
      <t>コベツカブ</t>
    </rPh>
    <phoneticPr fontId="3"/>
  </si>
  <si>
    <t>ＮＦ銀行業</t>
  </si>
  <si>
    <t>金融</t>
    <rPh sb="0" eb="2">
      <t>キンユウ</t>
    </rPh>
    <phoneticPr fontId="3"/>
  </si>
  <si>
    <t>銀行業</t>
    <rPh sb="0" eb="3">
      <t>ギンコウギョウ</t>
    </rPh>
    <phoneticPr fontId="3"/>
  </si>
  <si>
    <t>iShares S&amp;P 500 ETF</t>
  </si>
  <si>
    <t>SP500指数</t>
    <rPh sb="5" eb="7">
      <t>シスウ</t>
    </rPh>
    <phoneticPr fontId="3"/>
  </si>
  <si>
    <t>03 米国</t>
    <rPh sb="3" eb="5">
      <t>ベイコク</t>
    </rPh>
    <phoneticPr fontId="3"/>
  </si>
  <si>
    <t>ｉシェアーズ・コア　米国債７−１０年　ＥＴＦ</t>
  </si>
  <si>
    <t>2現金・米国債など</t>
    <rPh sb="1" eb="3">
      <t>ゲンキン</t>
    </rPh>
    <rPh sb="4" eb="6">
      <t>ベイコク</t>
    </rPh>
    <phoneticPr fontId="3"/>
  </si>
  <si>
    <t>2米国債など</t>
    <rPh sb="1" eb="2">
      <t>ベイ</t>
    </rPh>
    <rPh sb="2" eb="4">
      <t>コクサイ</t>
    </rPh>
    <phoneticPr fontId="3"/>
  </si>
  <si>
    <t>債券</t>
    <rPh sb="0" eb="2">
      <t>サイケン</t>
    </rPh>
    <phoneticPr fontId="3"/>
  </si>
  <si>
    <t>米国債</t>
    <rPh sb="0" eb="1">
      <t>ベイ</t>
    </rPh>
    <rPh sb="1" eb="3">
      <t>コクサイ</t>
    </rPh>
    <phoneticPr fontId="3"/>
  </si>
  <si>
    <t>ＩＳ米国リートＥＴＦ</t>
  </si>
  <si>
    <t>米国・リート</t>
    <rPh sb="0" eb="2">
      <t>ベイコク</t>
    </rPh>
    <phoneticPr fontId="3"/>
  </si>
  <si>
    <t>ＮＥＸＴ　ＦＵＮＤＳ　インド株式指数・Ｎｉｆｔｙ　５０連動型上場投信</t>
  </si>
  <si>
    <t>新興国</t>
    <rPh sb="0" eb="3">
      <t>シンコウコク</t>
    </rPh>
    <phoneticPr fontId="3"/>
  </si>
  <si>
    <t>インド</t>
  </si>
  <si>
    <t>05 インド</t>
  </si>
  <si>
    <t>1694</t>
  </si>
  <si>
    <t>ＷＴニッケル上場投信</t>
  </si>
  <si>
    <t>3ｺﾓﾃﾞｨﾃｲ</t>
  </si>
  <si>
    <t>ニッケル</t>
  </si>
  <si>
    <t>WT・ニッケル</t>
  </si>
  <si>
    <t>ＣＤＳ</t>
  </si>
  <si>
    <t>サービス</t>
  </si>
  <si>
    <t>ＮＦ外債ヘッジ無</t>
  </si>
  <si>
    <t>外国債</t>
    <rPh sb="0" eb="3">
      <t>ガイコクサイ</t>
    </rPh>
    <phoneticPr fontId="3"/>
  </si>
  <si>
    <t>01 全世界（除く日本）</t>
  </si>
  <si>
    <t>東証マザーズＥＴＦ</t>
  </si>
  <si>
    <t>マザーズ指数</t>
    <rPh sb="4" eb="6">
      <t>シスウ</t>
    </rPh>
    <phoneticPr fontId="3"/>
  </si>
  <si>
    <t>ＯＮＥＥＴＦ東証ＲＥＩＴ</t>
  </si>
  <si>
    <t>ＭＡＸＩＳ米国株式（Ｓ＆Ｐ５００）上場投信</t>
  </si>
  <si>
    <t>ＭＡＸＩＳ全世界株式（オール・カントリー）上場投信</t>
  </si>
  <si>
    <t>全世界指数</t>
    <rPh sb="0" eb="3">
      <t>ゼンセカイ</t>
    </rPh>
    <rPh sb="3" eb="5">
      <t>シスウ</t>
    </rPh>
    <phoneticPr fontId="3"/>
  </si>
  <si>
    <t>00 全世界</t>
    <rPh sb="3" eb="6">
      <t>ゼンセカイ</t>
    </rPh>
    <phoneticPr fontId="3"/>
  </si>
  <si>
    <t>2568</t>
  </si>
  <si>
    <t>上場インデックスファンド米国株式（ＮＡＳＤＡＱ１００）為替ヘッジなし</t>
  </si>
  <si>
    <t>ナスダック指数</t>
    <rPh sb="5" eb="7">
      <t>シスウ</t>
    </rPh>
    <phoneticPr fontId="3"/>
  </si>
  <si>
    <t>2621</t>
  </si>
  <si>
    <t>ｉＳ米国債二十ヘジ</t>
  </si>
  <si>
    <t>2800</t>
  </si>
  <si>
    <t>2914</t>
  </si>
  <si>
    <t>日本たばこ産業</t>
  </si>
  <si>
    <t>食料品</t>
    <rPh sb="0" eb="3">
      <t>ショクリョウヒン</t>
    </rPh>
    <phoneticPr fontId="3"/>
  </si>
  <si>
    <t>化学</t>
    <rPh sb="0" eb="2">
      <t>カガク</t>
    </rPh>
    <phoneticPr fontId="3"/>
  </si>
  <si>
    <t>製造業</t>
    <rPh sb="0" eb="3">
      <t>セイゾウギョウ</t>
    </rPh>
    <phoneticPr fontId="3"/>
  </si>
  <si>
    <t>製造業・繊維製品</t>
    <rPh sb="0" eb="3">
      <t>セイゾウギョウ</t>
    </rPh>
    <rPh sb="4" eb="6">
      <t>センイ</t>
    </rPh>
    <rPh sb="6" eb="8">
      <t>セイヒン</t>
    </rPh>
    <phoneticPr fontId="3"/>
  </si>
  <si>
    <t>情報・通信</t>
    <rPh sb="0" eb="2">
      <t>ジョウホウ</t>
    </rPh>
    <rPh sb="3" eb="5">
      <t>ツウシン</t>
    </rPh>
    <phoneticPr fontId="3"/>
  </si>
  <si>
    <t>4755</t>
  </si>
  <si>
    <t>楽天</t>
  </si>
  <si>
    <t>日本・通信</t>
    <rPh sb="0" eb="2">
      <t>ニホン</t>
    </rPh>
    <rPh sb="3" eb="5">
      <t>ツウシン</t>
    </rPh>
    <phoneticPr fontId="3"/>
  </si>
  <si>
    <t>製造業・ゴム</t>
    <rPh sb="0" eb="3">
      <t>セイゾウギョウ</t>
    </rPh>
    <phoneticPr fontId="3"/>
  </si>
  <si>
    <t>製造業・機械</t>
    <rPh sb="0" eb="2">
      <t>セイゾウ</t>
    </rPh>
    <rPh sb="2" eb="3">
      <t>ギョウ</t>
    </rPh>
    <rPh sb="4" eb="6">
      <t>キカイ</t>
    </rPh>
    <phoneticPr fontId="3"/>
  </si>
  <si>
    <t>7751</t>
  </si>
  <si>
    <t>キヤノン</t>
  </si>
  <si>
    <t>電気機器</t>
  </si>
  <si>
    <t>製造業・その他製品</t>
    <rPh sb="0" eb="2">
      <t>セイゾウ</t>
    </rPh>
    <rPh sb="2" eb="3">
      <t>ギョウ</t>
    </rPh>
    <rPh sb="6" eb="7">
      <t>タ</t>
    </rPh>
    <rPh sb="7" eb="9">
      <t>セイヒン</t>
    </rPh>
    <phoneticPr fontId="3"/>
  </si>
  <si>
    <t>商社</t>
    <rPh sb="0" eb="2">
      <t>ショウシャ</t>
    </rPh>
    <phoneticPr fontId="3"/>
  </si>
  <si>
    <t>三菱ＵＦＪフィナンシャル・グループ</t>
  </si>
  <si>
    <t>リース</t>
  </si>
  <si>
    <t>三菱ＵＦＪリース</t>
  </si>
  <si>
    <t>8604</t>
  </si>
  <si>
    <t>野村ホールディングス</t>
    <rPh sb="0" eb="2">
      <t>ノムラ</t>
    </rPh>
    <phoneticPr fontId="3"/>
  </si>
  <si>
    <t>証券業</t>
    <rPh sb="0" eb="2">
      <t>ショウケン</t>
    </rPh>
    <rPh sb="2" eb="3">
      <t>ギョウ</t>
    </rPh>
    <phoneticPr fontId="3"/>
  </si>
  <si>
    <t>保険業</t>
    <rPh sb="0" eb="3">
      <t>ホケンギョウ</t>
    </rPh>
    <phoneticPr fontId="3"/>
  </si>
  <si>
    <t>8898</t>
  </si>
  <si>
    <t>センチュリー２１・ジャパン</t>
  </si>
  <si>
    <t>不動産・個別</t>
    <rPh sb="0" eb="3">
      <t>フドウサン</t>
    </rPh>
    <rPh sb="4" eb="6">
      <t>コベツ</t>
    </rPh>
    <phoneticPr fontId="3"/>
  </si>
  <si>
    <t>ジャパン・ホテル・リート投資法人　投資証券</t>
  </si>
  <si>
    <t>観光</t>
    <rPh sb="0" eb="2">
      <t>カンコウ</t>
    </rPh>
    <phoneticPr fontId="3"/>
  </si>
  <si>
    <t>鉄道</t>
    <rPh sb="0" eb="2">
      <t>テツドウ</t>
    </rPh>
    <phoneticPr fontId="3"/>
  </si>
  <si>
    <t>9021</t>
  </si>
  <si>
    <t>西日本旅客鉄道</t>
  </si>
  <si>
    <t>航空</t>
    <rPh sb="0" eb="2">
      <t>コウクウ</t>
    </rPh>
    <phoneticPr fontId="3"/>
  </si>
  <si>
    <t>ＡＮＡホールディングス</t>
  </si>
  <si>
    <t>941</t>
  </si>
  <si>
    <t>ＫＤＤＩ</t>
  </si>
  <si>
    <t>9434</t>
  </si>
  <si>
    <t>ソフトバンク</t>
  </si>
  <si>
    <t>投資</t>
    <rPh sb="0" eb="2">
      <t>トウシ</t>
    </rPh>
    <phoneticPr fontId="3"/>
  </si>
  <si>
    <t>卸売業</t>
    <rPh sb="0" eb="3">
      <t>オロシウリギョウ</t>
    </rPh>
    <phoneticPr fontId="3"/>
  </si>
  <si>
    <t>航空・米国</t>
    <rPh sb="0" eb="2">
      <t>コウクウ</t>
    </rPh>
    <rPh sb="3" eb="5">
      <t>ベイコク</t>
    </rPh>
    <phoneticPr fontId="3"/>
  </si>
  <si>
    <t>02 米ドル（円換算）</t>
    <rPh sb="3" eb="4">
      <t>ベイ</t>
    </rPh>
    <rPh sb="7" eb="10">
      <t>エンカンザン</t>
    </rPh>
    <phoneticPr fontId="3"/>
  </si>
  <si>
    <t>ヴァンエック・ベクトル・アフリカ・インデックスETF</t>
  </si>
  <si>
    <t>アフリカ</t>
  </si>
  <si>
    <t>11 アフリカ</t>
  </si>
  <si>
    <t>iシェアーズ　コア米国総合債券ETF</t>
  </si>
  <si>
    <t>船・米国</t>
    <rPh sb="0" eb="1">
      <t>フネ</t>
    </rPh>
    <rPh sb="2" eb="4">
      <t>ベイコク</t>
    </rPh>
    <phoneticPr fontId="3"/>
  </si>
  <si>
    <t>コモ・その他</t>
    <rPh sb="5" eb="6">
      <t>タ</t>
    </rPh>
    <phoneticPr fontId="3"/>
  </si>
  <si>
    <t>コモ・農業</t>
    <rPh sb="3" eb="5">
      <t>ノウギョウ</t>
    </rPh>
    <phoneticPr fontId="3"/>
  </si>
  <si>
    <t>コモ・全体</t>
    <rPh sb="3" eb="5">
      <t>ゼンタイ</t>
    </rPh>
    <phoneticPr fontId="3"/>
  </si>
  <si>
    <t>インドネシア</t>
  </si>
  <si>
    <t>07 インドネシア</t>
  </si>
  <si>
    <t>eMAXIS Slim 全世界株式(オール・カントリー)</t>
  </si>
  <si>
    <t>三菱ＵＦＪ国際－ｅＭＡＸＩＳ　Ｓｌｉｍ　全世界株式（オール・カントリー）</t>
  </si>
  <si>
    <t>1投信</t>
    <rPh sb="1" eb="3">
      <t>トウシン</t>
    </rPh>
    <phoneticPr fontId="3"/>
  </si>
  <si>
    <t>eMAXIS Slim 米国株式(S&amp;P500)</t>
  </si>
  <si>
    <t>フィリピン</t>
  </si>
  <si>
    <t>06 フィリピン</t>
  </si>
  <si>
    <t>ウィズダムツリー  インド株収益ファンド</t>
  </si>
  <si>
    <t>南アフリカ</t>
    <rPh sb="0" eb="1">
      <t>ミナミ</t>
    </rPh>
    <phoneticPr fontId="3"/>
  </si>
  <si>
    <t>09 南アフリカ</t>
    <rPh sb="3" eb="4">
      <t>ミナミ</t>
    </rPh>
    <phoneticPr fontId="3"/>
  </si>
  <si>
    <t>FXI</t>
  </si>
  <si>
    <t>iシェアーズ 中国大型株 ETF</t>
  </si>
  <si>
    <t>中国</t>
    <rPh sb="0" eb="2">
      <t>チュウゴク</t>
    </rPh>
    <phoneticPr fontId="3"/>
  </si>
  <si>
    <t>ヴァンエック・ベクトル・金鉱株ETF</t>
  </si>
  <si>
    <t>金鉱株</t>
    <rPh sb="0" eb="2">
      <t>キンコウ</t>
    </rPh>
    <rPh sb="2" eb="3">
      <t>カブ</t>
    </rPh>
    <phoneticPr fontId="3"/>
  </si>
  <si>
    <t>米国・金鉱株</t>
    <rPh sb="0" eb="2">
      <t>ベイコク</t>
    </rPh>
    <rPh sb="3" eb="5">
      <t>キンコウ</t>
    </rPh>
    <rPh sb="5" eb="6">
      <t>カブ</t>
    </rPh>
    <phoneticPr fontId="3"/>
  </si>
  <si>
    <t>GDXJ</t>
  </si>
  <si>
    <t>ヴァンエック・ベクトル・中小型金鉱株ETF</t>
  </si>
  <si>
    <t>GLD</t>
  </si>
  <si>
    <t>SPDR ゴールド・シェア</t>
  </si>
  <si>
    <t>米国・ゴールド</t>
    <rPh sb="0" eb="2">
      <t>ベイコク</t>
    </rPh>
    <phoneticPr fontId="3"/>
  </si>
  <si>
    <t>SPDR ゴールド・ミニシェアーズ・トラスト</t>
  </si>
  <si>
    <t>GLIN</t>
  </si>
  <si>
    <t>ヴァンエック インディア グロース ETF</t>
  </si>
  <si>
    <t>HDV</t>
  </si>
  <si>
    <t>iシェアーズ　コア米国高配当株 ETF</t>
  </si>
  <si>
    <t>高配当ETF</t>
    <rPh sb="0" eb="3">
      <t>コウハイトウ</t>
    </rPh>
    <phoneticPr fontId="3"/>
  </si>
  <si>
    <t>HYG</t>
  </si>
  <si>
    <t>iシェアーズ iBoxx 米ドル建てハイイールド社債 ETF</t>
  </si>
  <si>
    <t>社債</t>
    <rPh sb="0" eb="2">
      <t>シャサイ</t>
    </rPh>
    <phoneticPr fontId="3"/>
  </si>
  <si>
    <t>iFreeNEXT NASDAQ100インデックス</t>
  </si>
  <si>
    <t>ラッセル指数</t>
    <rPh sb="4" eb="6">
      <t>シスウ</t>
    </rPh>
    <phoneticPr fontId="3"/>
  </si>
  <si>
    <t>IYR</t>
  </si>
  <si>
    <t>iシェアーズ 米国不動産 ETF</t>
  </si>
  <si>
    <t>米国・不動産ETF</t>
    <rPh sb="0" eb="2">
      <t>ベイコク</t>
    </rPh>
    <rPh sb="3" eb="6">
      <t>フドウサン</t>
    </rPh>
    <phoneticPr fontId="3"/>
  </si>
  <si>
    <t>JNK</t>
  </si>
  <si>
    <t>SPDR ブルームバーグ・バークレイズ・ハイ・イールド債券 ETF</t>
  </si>
  <si>
    <t>LQD iシェアーズ iBoxx USD投資適格社債 ETF</t>
  </si>
  <si>
    <t>米国・社債</t>
    <rPh sb="0" eb="2">
      <t>ベイコク</t>
    </rPh>
    <rPh sb="3" eb="5">
      <t>シャサイ</t>
    </rPh>
    <phoneticPr fontId="3"/>
  </si>
  <si>
    <t>LUV</t>
  </si>
  <si>
    <t>サウスウエスト・エアライン</t>
  </si>
  <si>
    <t>PFF iシェアーズ優先株式&amp;インカム証券ETF</t>
  </si>
  <si>
    <t>QQQ</t>
  </si>
  <si>
    <t>インベスコ QQQ トラスト シリーズ</t>
  </si>
  <si>
    <t>ＳＢＩ－ＳＢＩ・Ｖ・Ｓ＆Ｐ５００インデックス・ファンド</t>
  </si>
  <si>
    <t>ＳＢＩ－ＳＢＩ・Ｖ・全米株式インデックス・ファンド</t>
  </si>
  <si>
    <t>全米国指数</t>
    <rPh sb="0" eb="2">
      <t>ゼンベイ</t>
    </rPh>
    <rPh sb="2" eb="3">
      <t>コク</t>
    </rPh>
    <rPh sb="3" eb="5">
      <t>シスウ</t>
    </rPh>
    <phoneticPr fontId="3"/>
  </si>
  <si>
    <t>SBI-SBI・V・全米株式インデックス・ファンド</t>
  </si>
  <si>
    <t>ＳＢＩ－ＳＢＩ・バンガード・Ｓ＆Ｐ５００インデックス・ファンド</t>
  </si>
  <si>
    <t>現預金・住信SBIネット銀行・ハイブリッド口座</t>
  </si>
  <si>
    <t>2現金</t>
    <rPh sb="1" eb="3">
      <t>ゲンキン</t>
    </rPh>
    <phoneticPr fontId="3"/>
  </si>
  <si>
    <t>20 銀行・口座</t>
    <rPh sb="3" eb="5">
      <t>ギコ</t>
    </rPh>
    <rPh sb="6" eb="8">
      <t>コザ</t>
    </rPh>
    <phoneticPr fontId="3"/>
  </si>
  <si>
    <t>米国・シルバー</t>
    <rPh sb="0" eb="2">
      <t>ベイコク</t>
    </rPh>
    <phoneticPr fontId="3"/>
  </si>
  <si>
    <t>SPTL</t>
  </si>
  <si>
    <t>SPDR ポートフォリオ米国長期国債ETF</t>
  </si>
  <si>
    <t>SPYD</t>
  </si>
  <si>
    <t>SPDR ポートフォリオS&amp;P 500 高配当株式ETF</t>
  </si>
  <si>
    <t>米国･通信</t>
    <rPh sb="0" eb="2">
      <t>ベイコク</t>
    </rPh>
    <rPh sb="3" eb="5">
      <t>ツウシン</t>
    </rPh>
    <phoneticPr fontId="3"/>
  </si>
  <si>
    <t>タイ</t>
  </si>
  <si>
    <t>08 タイ</t>
  </si>
  <si>
    <t>VOO</t>
  </si>
  <si>
    <t>バンガード S&amp;P 500 ETF</t>
  </si>
  <si>
    <t>新興国ETF</t>
    <rPh sb="0" eb="3">
      <t>シンコウコク</t>
    </rPh>
    <phoneticPr fontId="3"/>
  </si>
  <si>
    <t>10 新興国</t>
    <rPh sb="3" eb="6">
      <t>シンコウコク</t>
    </rPh>
    <phoneticPr fontId="3"/>
  </si>
  <si>
    <t>VYM</t>
  </si>
  <si>
    <t>バンガード・米国高配当株式ETF</t>
  </si>
  <si>
    <t>VZ</t>
  </si>
  <si>
    <t>ベライゾン</t>
  </si>
  <si>
    <t>XLB</t>
  </si>
  <si>
    <t>素材セレクト・セクター SPDR ファンド</t>
  </si>
  <si>
    <t>素材</t>
    <rPh sb="0" eb="2">
      <t>ソザイ</t>
    </rPh>
    <phoneticPr fontId="3"/>
  </si>
  <si>
    <t>XLE エネルギーセレクトセクターSPDRファンド</t>
  </si>
  <si>
    <t>資本財</t>
    <rPh sb="0" eb="3">
      <t>シホンザイ</t>
    </rPh>
    <phoneticPr fontId="3"/>
  </si>
  <si>
    <t>XOM エクソン モービル</t>
  </si>
  <si>
    <t>石油</t>
    <rPh sb="0" eb="2">
      <t>セキユ</t>
    </rPh>
    <phoneticPr fontId="3"/>
  </si>
  <si>
    <t>3暗号資産</t>
    <rPh sb="1" eb="3">
      <t>アンゴウ</t>
    </rPh>
    <rPh sb="3" eb="5">
      <t>シサン</t>
    </rPh>
    <phoneticPr fontId="3"/>
  </si>
  <si>
    <t>ﾋﾞｯﾄｺｲﾝ等</t>
    <rPh sb="7" eb="8">
      <t>ナド</t>
    </rPh>
    <phoneticPr fontId="3"/>
  </si>
  <si>
    <t>30 その他</t>
    <rPh sb="5" eb="6">
      <t>タ</t>
    </rPh>
    <phoneticPr fontId="3"/>
  </si>
  <si>
    <t>貸付金</t>
    <rPh sb="0" eb="3">
      <t>カシツケキン</t>
    </rPh>
    <phoneticPr fontId="3"/>
  </si>
  <si>
    <t>借入金</t>
    <rPh sb="0" eb="3">
      <t>カリイレキン</t>
    </rPh>
    <phoneticPr fontId="3"/>
  </si>
  <si>
    <t>現預金・SBI証券・日本円</t>
    <rPh sb="0" eb="3">
      <t>ゲンヨキン</t>
    </rPh>
    <rPh sb="4" eb="9">
      <t>ッシ</t>
    </rPh>
    <rPh sb="10" eb="13">
      <t>ニホンエン</t>
    </rPh>
    <phoneticPr fontId="3"/>
  </si>
  <si>
    <t>現預金・SBI証券・日本円</t>
  </si>
  <si>
    <t>現預金・ネオモバ</t>
    <rPh sb="0" eb="3">
      <t>ゲンヨキン</t>
    </rPh>
    <phoneticPr fontId="3"/>
  </si>
  <si>
    <t>楽天銀行・普通口座</t>
    <rPh sb="0" eb="2">
      <t>ラテ</t>
    </rPh>
    <rPh sb="2" eb="4">
      <t>ギコ</t>
    </rPh>
    <rPh sb="5" eb="7">
      <t>フツウ</t>
    </rPh>
    <rPh sb="7" eb="9">
      <t>コウザ</t>
    </rPh>
    <phoneticPr fontId="16"/>
  </si>
  <si>
    <t>楽天証券・預り金</t>
    <rPh sb="0" eb="2">
      <t>ラテ</t>
    </rPh>
    <rPh sb="2" eb="4">
      <t>シケ</t>
    </rPh>
    <rPh sb="5" eb="6">
      <t>アズカ</t>
    </rPh>
    <rPh sb="7" eb="8">
      <t>キン</t>
    </rPh>
    <phoneticPr fontId="16"/>
  </si>
  <si>
    <t>預り金</t>
    <rPh sb="0" eb="1">
      <t>アズカ</t>
    </rPh>
    <rPh sb="2" eb="3">
      <t>キン</t>
    </rPh>
    <phoneticPr fontId="3"/>
  </si>
  <si>
    <t>楽天証券・外貨預り金</t>
    <rPh sb="0" eb="2">
      <t>ラテ</t>
    </rPh>
    <rPh sb="2" eb="4">
      <t>シケ</t>
    </rPh>
    <rPh sb="5" eb="7">
      <t>ガイカ</t>
    </rPh>
    <rPh sb="7" eb="8">
      <t>アズカ</t>
    </rPh>
    <rPh sb="9" eb="10">
      <t>キン</t>
    </rPh>
    <phoneticPr fontId="16"/>
  </si>
  <si>
    <t>楽天・全米株式インデックス・ファンド（楽天・バンガード・ファンド（全米株式））</t>
  </si>
  <si>
    <t>全米株式</t>
    <rPh sb="0" eb="2">
      <t>ゼンベイ</t>
    </rPh>
    <rPh sb="2" eb="4">
      <t>カブシキ</t>
    </rPh>
    <phoneticPr fontId="3"/>
  </si>
  <si>
    <t>現金残高(ハイブリッド預金除く)</t>
  </si>
  <si>
    <t>現預金・SBI証券・香港ドル</t>
  </si>
  <si>
    <t>現預金・SBI証券・米ドル</t>
  </si>
  <si>
    <t>現預金・住信SBIネット銀行・外貨預金</t>
  </si>
  <si>
    <t>90 その他（円換算）</t>
    <rPh sb="5" eb="6">
      <t>タ</t>
    </rPh>
    <rPh sb="7" eb="10">
      <t>エンカンザン</t>
    </rPh>
    <phoneticPr fontId="3"/>
  </si>
  <si>
    <t>現預金・住信SBIネット銀行・外貨預金・簿外（USD)</t>
    <rPh sb="20" eb="22">
      <t>ボガイ</t>
    </rPh>
    <phoneticPr fontId="3"/>
  </si>
  <si>
    <t>現預金・住信SBIネット銀行・普通口座</t>
  </si>
  <si>
    <t>香港ドル 現金</t>
  </si>
  <si>
    <t>三菱UFJ国際-eMAXIS Slim 全世界株式(オール・カントリー)</t>
  </si>
  <si>
    <t>三菱ＵＦＪ国際－ｅＭＡＸＩＳ　Ｓｌｉｍ　全世界株式（除く日本）</t>
  </si>
  <si>
    <t>三菱UFJ国際-eMAXIS Slim 全世界株式(除く日本)</t>
  </si>
  <si>
    <t>ネオモバイル証券・買付可能額</t>
    <rPh sb="6" eb="8">
      <t>シケ</t>
    </rPh>
    <phoneticPr fontId="3"/>
  </si>
  <si>
    <t>年月日</t>
  </si>
  <si>
    <t>値</t>
  </si>
  <si>
    <t>行ラベル</t>
  </si>
  <si>
    <t>1株式・投信等</t>
  </si>
  <si>
    <t>1株式</t>
  </si>
  <si>
    <t>1投信</t>
  </si>
  <si>
    <t>2現金・米国債など</t>
  </si>
  <si>
    <t>2現金</t>
  </si>
  <si>
    <t>2米国債など</t>
  </si>
  <si>
    <t>3貴金属･ｺﾓ・仮通</t>
  </si>
  <si>
    <t>3貴金属</t>
  </si>
  <si>
    <t>総計</t>
  </si>
  <si>
    <t>円預金(定期預金)</t>
    <rPh sb="4" eb="6">
      <t>テイキ</t>
    </rPh>
    <phoneticPr fontId="3"/>
  </si>
  <si>
    <t>★★★赤枠内のみ入力可★★</t>
    <rPh sb="3" eb="4">
      <t>アカ</t>
    </rPh>
    <rPh sb="4" eb="5">
      <t>ワク</t>
    </rPh>
    <rPh sb="5" eb="6">
      <t>ナイ</t>
    </rPh>
    <rPh sb="10" eb="11">
      <t>カ</t>
    </rPh>
    <phoneticPr fontId="3"/>
  </si>
  <si>
    <t>2現金・米国債等</t>
    <rPh sb="7" eb="8">
      <t>ナド</t>
    </rPh>
    <phoneticPr fontId="3"/>
  </si>
  <si>
    <t>2米国債など</t>
    <phoneticPr fontId="3"/>
  </si>
  <si>
    <t>合計</t>
    <rPh sb="0" eb="2">
      <t>ゴウケイ</t>
    </rPh>
    <phoneticPr fontId="3"/>
  </si>
  <si>
    <t>※注：↓ココは入力しない！</t>
    <rPh sb="1" eb="2">
      <t>チュウ</t>
    </rPh>
    <rPh sb="7" eb="9">
      <t>ニリ</t>
    </rPh>
    <phoneticPr fontId="3"/>
  </si>
  <si>
    <t>ココに入力→</t>
    <phoneticPr fontId="3"/>
  </si>
  <si>
    <t>【現金入金】</t>
    <rPh sb="1" eb="3">
      <t>ゲキ</t>
    </rPh>
    <rPh sb="3" eb="5">
      <t>ニキン</t>
    </rPh>
    <phoneticPr fontId="3"/>
  </si>
  <si>
    <t>(例）追加・入金</t>
    <rPh sb="1" eb="2">
      <t>レイ</t>
    </rPh>
    <rPh sb="3" eb="5">
      <t>ツイカ</t>
    </rPh>
    <rPh sb="6" eb="8">
      <t>ニキン</t>
    </rPh>
    <phoneticPr fontId="3"/>
  </si>
  <si>
    <t>●</t>
    <phoneticPr fontId="3"/>
  </si>
  <si>
    <t>現金の入出金</t>
    <rPh sb="0" eb="2">
      <t>ゲンキン</t>
    </rPh>
    <rPh sb="3" eb="6">
      <t>ニュウシュッキン</t>
    </rPh>
    <phoneticPr fontId="3"/>
  </si>
  <si>
    <t>※(+)入:(-)出</t>
    <rPh sb="4" eb="5">
      <t>イ</t>
    </rPh>
    <rPh sb="9" eb="10">
      <t>デ</t>
    </rPh>
    <phoneticPr fontId="3"/>
  </si>
  <si>
    <t>株式の売買</t>
    <rPh sb="0" eb="2">
      <t>カブシキ</t>
    </rPh>
    <rPh sb="3" eb="5">
      <t>バイバイ</t>
    </rPh>
    <phoneticPr fontId="3"/>
  </si>
  <si>
    <t>※(+)買:(-)売</t>
    <rPh sb="4" eb="5">
      <t>カ</t>
    </rPh>
    <rPh sb="9" eb="10">
      <t>ウ</t>
    </rPh>
    <phoneticPr fontId="3"/>
  </si>
  <si>
    <t>小計</t>
    <rPh sb="0" eb="2">
      <t>ショウケイ</t>
    </rPh>
    <phoneticPr fontId="3"/>
  </si>
  <si>
    <t>現金の増減</t>
    <rPh sb="0" eb="2">
      <t>ゲンキン</t>
    </rPh>
    <rPh sb="3" eb="5">
      <t>ゾウゲン</t>
    </rPh>
    <phoneticPr fontId="3"/>
  </si>
  <si>
    <t>【株式の買い】</t>
    <rPh sb="1" eb="3">
      <t>カブシキ</t>
    </rPh>
    <rPh sb="4" eb="5">
      <t>カ</t>
    </rPh>
    <phoneticPr fontId="3"/>
  </si>
  <si>
    <t>(例）米国・ETF</t>
    <rPh sb="1" eb="2">
      <t>レイ</t>
    </rPh>
    <rPh sb="3" eb="5">
      <t>ベイコク</t>
    </rPh>
    <phoneticPr fontId="3"/>
  </si>
  <si>
    <t>投信の売買</t>
    <rPh sb="0" eb="2">
      <t>トウシン</t>
    </rPh>
    <rPh sb="3" eb="5">
      <t>バイバイ</t>
    </rPh>
    <phoneticPr fontId="3"/>
  </si>
  <si>
    <t>米国債などの売買</t>
    <rPh sb="0" eb="1">
      <t>ベイ</t>
    </rPh>
    <rPh sb="1" eb="3">
      <t>コクサイ</t>
    </rPh>
    <rPh sb="6" eb="8">
      <t>バイバイ</t>
    </rPh>
    <phoneticPr fontId="3"/>
  </si>
  <si>
    <t>【投信の買い】</t>
    <rPh sb="1" eb="3">
      <t>トウシン</t>
    </rPh>
    <rPh sb="4" eb="5">
      <t>カ</t>
    </rPh>
    <phoneticPr fontId="3"/>
  </si>
  <si>
    <t>(例）ジュニアNISA</t>
    <rPh sb="1" eb="2">
      <t>レイ</t>
    </rPh>
    <phoneticPr fontId="3"/>
  </si>
  <si>
    <t>貴金属の売買</t>
    <rPh sb="0" eb="3">
      <t>キキンゾク</t>
    </rPh>
    <rPh sb="4" eb="6">
      <t>バイバイ</t>
    </rPh>
    <phoneticPr fontId="3"/>
  </si>
  <si>
    <t>コモディティの売買</t>
    <rPh sb="7" eb="9">
      <t>バイバイ</t>
    </rPh>
    <phoneticPr fontId="3"/>
  </si>
  <si>
    <t>【米国債などの買い】</t>
    <rPh sb="1" eb="2">
      <t>ベイ</t>
    </rPh>
    <rPh sb="2" eb="4">
      <t>コクサイ</t>
    </rPh>
    <rPh sb="7" eb="8">
      <t>カ</t>
    </rPh>
    <phoneticPr fontId="3"/>
  </si>
  <si>
    <t>【貴金属等の買い】</t>
    <rPh sb="1" eb="4">
      <t>キキンゾク</t>
    </rPh>
    <rPh sb="4" eb="5">
      <t>ナド</t>
    </rPh>
    <rPh sb="6" eb="7">
      <t>カ</t>
    </rPh>
    <phoneticPr fontId="3"/>
  </si>
  <si>
    <t>（例）米国・GLD・ETF</t>
    <rPh sb="1" eb="2">
      <t>レイ</t>
    </rPh>
    <rPh sb="3" eb="5">
      <t>ベイコク</t>
    </rPh>
    <phoneticPr fontId="3"/>
  </si>
  <si>
    <t>【コモディティの買い】</t>
    <rPh sb="8" eb="9">
      <t>カ</t>
    </rPh>
    <phoneticPr fontId="3"/>
  </si>
  <si>
    <t>（例）米国・コモディティETF</t>
    <rPh sb="1" eb="2">
      <t>レイ</t>
    </rPh>
    <rPh sb="3" eb="5">
      <t>ベイコク</t>
    </rPh>
    <phoneticPr fontId="3"/>
  </si>
  <si>
    <t>検算↑</t>
    <rPh sb="0" eb="2">
      <t>ケンザン</t>
    </rPh>
    <phoneticPr fontId="3"/>
  </si>
  <si>
    <t>単位：円</t>
    <rPh sb="0" eb="2">
      <t>タンイ</t>
    </rPh>
    <rPh sb="3" eb="4">
      <t>エン</t>
    </rPh>
    <phoneticPr fontId="3"/>
  </si>
  <si>
    <t>★★★赤枠内のみ入力可↓★★</t>
    <rPh sb="3" eb="4">
      <t>アカ</t>
    </rPh>
    <rPh sb="4" eb="5">
      <t>ワク</t>
    </rPh>
    <rPh sb="5" eb="6">
      <t>ナイ</t>
    </rPh>
    <rPh sb="10" eb="11">
      <t>カ</t>
    </rPh>
    <phoneticPr fontId="3"/>
  </si>
  <si>
    <t>株式</t>
    <rPh sb="0" eb="2">
      <t>カブシキ</t>
    </rPh>
    <phoneticPr fontId="3"/>
  </si>
  <si>
    <t>%下(-)上(+)</t>
    <rPh sb="1" eb="2">
      <t>シタ</t>
    </rPh>
    <rPh sb="5" eb="6">
      <t>ウエ</t>
    </rPh>
    <phoneticPr fontId="3"/>
  </si>
  <si>
    <t>現金</t>
    <rPh sb="0" eb="2">
      <t>ゲンキン</t>
    </rPh>
    <phoneticPr fontId="3"/>
  </si>
  <si>
    <t>米国債など</t>
    <rPh sb="0" eb="1">
      <t>ベイ</t>
    </rPh>
    <rPh sb="1" eb="3">
      <t>コクサイ</t>
    </rPh>
    <phoneticPr fontId="3"/>
  </si>
  <si>
    <t>貴金属</t>
    <rPh sb="0" eb="3">
      <t>キキンゾク</t>
    </rPh>
    <phoneticPr fontId="3"/>
  </si>
  <si>
    <t>コモディティ</t>
    <phoneticPr fontId="3"/>
  </si>
  <si>
    <t>下(-)上(+)</t>
    <rPh sb="0" eb="1">
      <t>シタ</t>
    </rPh>
    <rPh sb="4" eb="5">
      <t>ウエ</t>
    </rPh>
    <phoneticPr fontId="3"/>
  </si>
  <si>
    <t>騰落</t>
    <rPh sb="0" eb="2">
      <t>トウラク</t>
    </rPh>
    <phoneticPr fontId="3"/>
  </si>
  <si>
    <t>19円</t>
  </si>
  <si>
    <t>491,980円</t>
  </si>
  <si>
    <t>iシェアーズ コア 米国総合債券市場 ETF</t>
  </si>
  <si>
    <t>SPDRポートフォリオ米国長期国債ETF</t>
  </si>
  <si>
    <t>つみたてNISA</t>
    <phoneticPr fontId="3"/>
  </si>
  <si>
    <t>（例）追加・入金</t>
    <rPh sb="1" eb="2">
      <t>レイ</t>
    </rPh>
    <rPh sb="3" eb="5">
      <t>ツイカ</t>
    </rPh>
    <rPh sb="6" eb="8">
      <t>ニキン</t>
    </rPh>
    <phoneticPr fontId="3"/>
  </si>
  <si>
    <t>米国・ETF</t>
    <rPh sb="0" eb="2">
      <t>ベイコク</t>
    </rPh>
    <phoneticPr fontId="3"/>
  </si>
  <si>
    <t>日本・株式</t>
    <rPh sb="0" eb="2">
      <t>ニホン</t>
    </rPh>
    <rPh sb="3" eb="5">
      <t>カブシキ</t>
    </rPh>
    <phoneticPr fontId="3"/>
  </si>
  <si>
    <t>ジュニアNISA</t>
    <phoneticPr fontId="3"/>
  </si>
  <si>
    <t>(例）つみたてNISA</t>
    <phoneticPr fontId="3"/>
  </si>
  <si>
    <t>№(合体）</t>
    <phoneticPr fontId="3"/>
  </si>
  <si>
    <t>年月日</t>
    <phoneticPr fontId="3"/>
  </si>
  <si>
    <t>№(日毎）</t>
    <phoneticPr fontId="3"/>
  </si>
  <si>
    <t>名義</t>
    <phoneticPr fontId="3"/>
  </si>
  <si>
    <t>金融機関</t>
    <phoneticPr fontId="3"/>
  </si>
  <si>
    <t>備考</t>
    <phoneticPr fontId="3"/>
  </si>
  <si>
    <t>貼付場所・先頭</t>
    <phoneticPr fontId="3"/>
  </si>
  <si>
    <t>余白1</t>
    <phoneticPr fontId="3"/>
  </si>
  <si>
    <t>余白2</t>
    <phoneticPr fontId="3"/>
  </si>
  <si>
    <t>時価評価額</t>
    <phoneticPr fontId="3"/>
  </si>
  <si>
    <t>保有金融機関</t>
    <rPh sb="0" eb="6">
      <t>ホユウキンユウキカン</t>
    </rPh>
    <phoneticPr fontId="3"/>
  </si>
  <si>
    <t>あき2</t>
  </si>
  <si>
    <t>あき3</t>
  </si>
  <si>
    <t>あき5</t>
  </si>
  <si>
    <t>あき6</t>
  </si>
  <si>
    <t>あき7</t>
  </si>
  <si>
    <t>あき8</t>
  </si>
  <si>
    <t>余白4</t>
    <phoneticPr fontId="3"/>
  </si>
  <si>
    <t>余白3</t>
    <phoneticPr fontId="3"/>
  </si>
  <si>
    <t>通貨</t>
    <phoneticPr fontId="3"/>
  </si>
  <si>
    <t>1,000,000円</t>
  </si>
  <si>
    <t>現金等</t>
    <phoneticPr fontId="3"/>
  </si>
  <si>
    <t>00-PP 住信SBIネット銀行</t>
  </si>
  <si>
    <t>74,534円</t>
  </si>
  <si>
    <t>259,072円</t>
  </si>
  <si>
    <t>393,679円</t>
  </si>
  <si>
    <t>00-PP 楽天銀行</t>
  </si>
  <si>
    <t>1,640,584円</t>
  </si>
  <si>
    <t>9円</t>
  </si>
  <si>
    <t>2,985,382円</t>
  </si>
  <si>
    <t>00-PP SBI証券</t>
  </si>
  <si>
    <t>389,971円</t>
  </si>
  <si>
    <t>2,421,494円</t>
  </si>
  <si>
    <t>8,637円</t>
  </si>
  <si>
    <t>1,290,525円</t>
  </si>
  <si>
    <t>00-PP 楽天証券</t>
  </si>
  <si>
    <t>320,988円</t>
  </si>
  <si>
    <t>324,301円</t>
  </si>
  <si>
    <t>00-PP SBIネオモバイル証券</t>
  </si>
  <si>
    <t>179,306円</t>
  </si>
  <si>
    <t>1,000円</t>
  </si>
  <si>
    <t>保有金融機関</t>
    <rPh sb="0" eb="2">
      <t>ホユウ</t>
    </rPh>
    <rPh sb="2" eb="4">
      <t>キンユウ</t>
    </rPh>
    <rPh sb="4" eb="6">
      <t>キカン</t>
    </rPh>
    <phoneticPr fontId="3"/>
  </si>
  <si>
    <t>現物</t>
    <phoneticPr fontId="3"/>
  </si>
  <si>
    <t>50,062円</t>
  </si>
  <si>
    <t>-1,388円</t>
  </si>
  <si>
    <t>純プラ信</t>
  </si>
  <si>
    <t>47,645円</t>
  </si>
  <si>
    <t>-585円</t>
  </si>
  <si>
    <t>JR東</t>
  </si>
  <si>
    <t>59,904円</t>
  </si>
  <si>
    <t>-9,837円</t>
  </si>
  <si>
    <t>JR西</t>
  </si>
  <si>
    <t>48,120円</t>
  </si>
  <si>
    <t>-15,310円</t>
  </si>
  <si>
    <t>JR東海</t>
  </si>
  <si>
    <t>82,950円</t>
  </si>
  <si>
    <t>-1,455円</t>
  </si>
  <si>
    <t>JR九州</t>
  </si>
  <si>
    <t>59,662円</t>
  </si>
  <si>
    <t>1,058円</t>
  </si>
  <si>
    <t>JAL</t>
  </si>
  <si>
    <t>42,959円</t>
  </si>
  <si>
    <t>-95円</t>
  </si>
  <si>
    <t>ANA</t>
  </si>
  <si>
    <t>55,143円</t>
  </si>
  <si>
    <t>1,947円</t>
  </si>
  <si>
    <t>66,560円</t>
  </si>
  <si>
    <t>440円</t>
  </si>
  <si>
    <t>38,496円</t>
  </si>
  <si>
    <t>-3,608円</t>
  </si>
  <si>
    <t>116,130円</t>
  </si>
  <si>
    <t>6,538円</t>
  </si>
  <si>
    <t>147,858円</t>
  </si>
  <si>
    <t>11,913円</t>
  </si>
  <si>
    <t>76,874円</t>
  </si>
  <si>
    <t>-1,768円</t>
  </si>
  <si>
    <t>125,325円</t>
  </si>
  <si>
    <t>1,025円</t>
  </si>
  <si>
    <t>NFTOPIX</t>
  </si>
  <si>
    <t>NFJ-REIT</t>
  </si>
  <si>
    <t>42,420円</t>
  </si>
  <si>
    <t>6,640円</t>
  </si>
  <si>
    <t>40,900円</t>
  </si>
  <si>
    <t>23,530円</t>
  </si>
  <si>
    <t>-970円</t>
  </si>
  <si>
    <t>7,918円</t>
  </si>
  <si>
    <t>-14円</t>
  </si>
  <si>
    <t>63,630円</t>
  </si>
  <si>
    <t>9,690円</t>
  </si>
  <si>
    <t>8,010円</t>
  </si>
  <si>
    <t>-274円</t>
  </si>
  <si>
    <t>59,102円</t>
  </si>
  <si>
    <t>9,135円</t>
  </si>
  <si>
    <t>63,395円</t>
  </si>
  <si>
    <t>9,455円</t>
  </si>
  <si>
    <t>51,310円</t>
  </si>
  <si>
    <t>7,252円</t>
  </si>
  <si>
    <t>16,156円</t>
  </si>
  <si>
    <t>1,306円</t>
  </si>
  <si>
    <t>18,085円</t>
  </si>
  <si>
    <t>8,035円</t>
  </si>
  <si>
    <t>73,305円</t>
  </si>
  <si>
    <t>4,185円</t>
  </si>
  <si>
    <t>44,778円</t>
  </si>
  <si>
    <t>17,272円</t>
  </si>
  <si>
    <t>118,826円</t>
  </si>
  <si>
    <t>16,816円</t>
  </si>
  <si>
    <t>13,958円</t>
  </si>
  <si>
    <t>5,908円</t>
  </si>
  <si>
    <t>18,473円</t>
  </si>
  <si>
    <t>1,989円</t>
  </si>
  <si>
    <t>12,946円</t>
  </si>
  <si>
    <t>-170円</t>
  </si>
  <si>
    <t>19,281円</t>
  </si>
  <si>
    <t>-13,740円</t>
  </si>
  <si>
    <t>62,635円</t>
  </si>
  <si>
    <t>9,656円</t>
  </si>
  <si>
    <t>57,880円</t>
  </si>
  <si>
    <t>18,788円</t>
  </si>
  <si>
    <t>26,800円</t>
  </si>
  <si>
    <t>11,440円</t>
  </si>
  <si>
    <t>iシェアーズ 米国債20年超 ETF(為替ヘッジあり)</t>
  </si>
  <si>
    <t>33,345円</t>
  </si>
  <si>
    <t>-6,783円</t>
  </si>
  <si>
    <t>26,250円</t>
  </si>
  <si>
    <t>7,150円</t>
  </si>
  <si>
    <t>49,840円</t>
  </si>
  <si>
    <t>8,015円</t>
  </si>
  <si>
    <t>10,616円</t>
  </si>
  <si>
    <t>2,064円</t>
  </si>
  <si>
    <t>27,930円</t>
  </si>
  <si>
    <t>13,357円</t>
  </si>
  <si>
    <t>23,382円</t>
  </si>
  <si>
    <t>5,598円</t>
  </si>
  <si>
    <t>22,446円</t>
  </si>
  <si>
    <t>10,008円</t>
  </si>
  <si>
    <t>24,535円</t>
  </si>
  <si>
    <t>8,735円</t>
  </si>
  <si>
    <t>17,262円</t>
  </si>
  <si>
    <t>7,512円</t>
  </si>
  <si>
    <t>13,169円</t>
  </si>
  <si>
    <t>3,081円</t>
  </si>
  <si>
    <t>16,055円</t>
  </si>
  <si>
    <t>7,480円</t>
  </si>
  <si>
    <t>6,808円</t>
  </si>
  <si>
    <t>-256円</t>
  </si>
  <si>
    <t>18,298円</t>
  </si>
  <si>
    <t>5,194円</t>
  </si>
  <si>
    <t>7,224円</t>
  </si>
  <si>
    <t>1,324円</t>
  </si>
  <si>
    <t>144,480円</t>
  </si>
  <si>
    <t>25,400円</t>
  </si>
  <si>
    <t>21,990円</t>
  </si>
  <si>
    <t>2,370円</t>
  </si>
  <si>
    <t>97,920円</t>
  </si>
  <si>
    <t>-2,880円</t>
  </si>
  <si>
    <t>263,400円</t>
  </si>
  <si>
    <t>117,703円</t>
  </si>
  <si>
    <t>2,634円</t>
  </si>
  <si>
    <t>1,180円</t>
  </si>
  <si>
    <t>-1,250円</t>
  </si>
  <si>
    <t>259,400円</t>
  </si>
  <si>
    <t>45,700円</t>
  </si>
  <si>
    <t>250,650円</t>
  </si>
  <si>
    <t>31,550円</t>
  </si>
  <si>
    <t>118,770円</t>
  </si>
  <si>
    <t>-2,430円</t>
  </si>
  <si>
    <t>200,250円</t>
  </si>
  <si>
    <t>-5,525円</t>
  </si>
  <si>
    <t>Iシェアーズ・コアJリート</t>
  </si>
  <si>
    <t>9,164円</t>
  </si>
  <si>
    <t>ダイワ東証REIT指数</t>
  </si>
  <si>
    <t>6,080円</t>
  </si>
  <si>
    <t>238,392円</t>
  </si>
  <si>
    <t>42,702円</t>
  </si>
  <si>
    <t>81,600円</t>
  </si>
  <si>
    <t>11,340円</t>
  </si>
  <si>
    <t>IS米国債7-10ETF</t>
  </si>
  <si>
    <t>76,020円</t>
  </si>
  <si>
    <t>3,908円</t>
  </si>
  <si>
    <t>-1,290円</t>
  </si>
  <si>
    <t>WTニッケル上場投信</t>
  </si>
  <si>
    <t>34,440円</t>
  </si>
  <si>
    <t>10,595円</t>
  </si>
  <si>
    <t>NF外債ヘッジ無</t>
  </si>
  <si>
    <t>9,959円</t>
  </si>
  <si>
    <t>-121円</t>
  </si>
  <si>
    <t>ONEETF東証REIT</t>
  </si>
  <si>
    <t>40,410円</t>
  </si>
  <si>
    <t>6,230円</t>
  </si>
  <si>
    <t>IS米国債20年ヘッジ</t>
  </si>
  <si>
    <t>40,365円</t>
  </si>
  <si>
    <t>-9,039円</t>
  </si>
  <si>
    <t>13,184円</t>
  </si>
  <si>
    <t>-909円</t>
  </si>
  <si>
    <t>321,897円</t>
  </si>
  <si>
    <t>-32,392円</t>
  </si>
  <si>
    <t>45,129円</t>
  </si>
  <si>
    <t>3,010円</t>
  </si>
  <si>
    <t>11,134円</t>
  </si>
  <si>
    <t>-1,077円</t>
  </si>
  <si>
    <t>55,428円</t>
  </si>
  <si>
    <t>-5,433円</t>
  </si>
  <si>
    <t>173,222円</t>
  </si>
  <si>
    <t>2,601円</t>
  </si>
  <si>
    <t>28,736円</t>
  </si>
  <si>
    <t>-861円</t>
  </si>
  <si>
    <t>96,890円</t>
  </si>
  <si>
    <t>1,411円</t>
  </si>
  <si>
    <t>56,708円</t>
  </si>
  <si>
    <t>-9,122円</t>
  </si>
  <si>
    <t>166,614円</t>
  </si>
  <si>
    <t>-30,480円</t>
  </si>
  <si>
    <t>120,344円</t>
  </si>
  <si>
    <t>-18,858円</t>
  </si>
  <si>
    <t>41,804円</t>
  </si>
  <si>
    <t>18,987円</t>
  </si>
  <si>
    <t>アメリカン エアラインズ グループ</t>
  </si>
  <si>
    <t>58,189円</t>
  </si>
  <si>
    <t>-5,833円</t>
  </si>
  <si>
    <t>36,919円</t>
  </si>
  <si>
    <t>-24,069円</t>
  </si>
  <si>
    <t>デルタ エアーラインズ</t>
  </si>
  <si>
    <t>54,324円</t>
  </si>
  <si>
    <t>-6,284円</t>
  </si>
  <si>
    <t>82,832円</t>
  </si>
  <si>
    <t>-899円</t>
  </si>
  <si>
    <t>サウスウエスト エアラインズ</t>
  </si>
  <si>
    <t>49,059円</t>
  </si>
  <si>
    <t>-10,778円</t>
  </si>
  <si>
    <t>ノルウェージャン クルーズ ライン</t>
  </si>
  <si>
    <t>37,154円</t>
  </si>
  <si>
    <t>-23,701円</t>
  </si>
  <si>
    <t>インベスコ QQQ トラスト シリーズ1 ET</t>
  </si>
  <si>
    <t>73,792円</t>
  </si>
  <si>
    <t>-6,288円</t>
  </si>
  <si>
    <t>ロイヤル カリビアン クルーズ</t>
  </si>
  <si>
    <t>49,573円</t>
  </si>
  <si>
    <t>-14,440円</t>
  </si>
  <si>
    <t>ユナイテッド エアラインズ</t>
  </si>
  <si>
    <t>61,227円</t>
  </si>
  <si>
    <t>-1,167円</t>
  </si>
  <si>
    <t>68,580円</t>
  </si>
  <si>
    <t>-18,769円</t>
  </si>
  <si>
    <t>131,848円</t>
  </si>
  <si>
    <t>-11,899円</t>
  </si>
  <si>
    <t>136,562円</t>
  </si>
  <si>
    <t>-13,026円</t>
  </si>
  <si>
    <t>52,022円</t>
  </si>
  <si>
    <t>-41,523円</t>
  </si>
  <si>
    <t>83,955円</t>
  </si>
  <si>
    <t>-10,929円</t>
  </si>
  <si>
    <t>90,259円</t>
  </si>
  <si>
    <t>5,982円</t>
  </si>
  <si>
    <t>59,385円</t>
  </si>
  <si>
    <t>-4,090円</t>
  </si>
  <si>
    <t>110,857円</t>
  </si>
  <si>
    <t>-2,791円</t>
  </si>
  <si>
    <t>210,675円</t>
  </si>
  <si>
    <t>4,084円</t>
  </si>
  <si>
    <t>45,009円</t>
  </si>
  <si>
    <t>-11,782円</t>
  </si>
  <si>
    <t>97,012円</t>
  </si>
  <si>
    <t>26,360円</t>
  </si>
  <si>
    <t>27,255円</t>
  </si>
  <si>
    <t>-3,636円</t>
  </si>
  <si>
    <t>58,664円</t>
  </si>
  <si>
    <t>-46,970円</t>
  </si>
  <si>
    <t>117,953円</t>
  </si>
  <si>
    <t>4,652円</t>
  </si>
  <si>
    <t>553,442円</t>
  </si>
  <si>
    <t>167,099円</t>
  </si>
  <si>
    <t>70,819円</t>
  </si>
  <si>
    <t>-40,618円</t>
  </si>
  <si>
    <t>90,880円</t>
  </si>
  <si>
    <t>-16,986円</t>
  </si>
  <si>
    <t>89,058円</t>
  </si>
  <si>
    <t>-12,556円</t>
  </si>
  <si>
    <t>212,917円</t>
  </si>
  <si>
    <t>-34,835円</t>
  </si>
  <si>
    <t>バンガード 米国増配株式ETF</t>
  </si>
  <si>
    <t>242,251円</t>
  </si>
  <si>
    <t>58,536円</t>
  </si>
  <si>
    <t>1,006,687円</t>
  </si>
  <si>
    <t>275,558円</t>
  </si>
  <si>
    <t>バンガード トータル ワールド ストックETF</t>
  </si>
  <si>
    <t>148,457円</t>
  </si>
  <si>
    <t>37,684円</t>
  </si>
  <si>
    <t>18,977円</t>
  </si>
  <si>
    <t>金融セレクト セクター SPDR ファンド</t>
  </si>
  <si>
    <t>84,150円</t>
  </si>
  <si>
    <t>23,364円</t>
  </si>
  <si>
    <t>249,736円</t>
  </si>
  <si>
    <t>-29,676円</t>
  </si>
  <si>
    <t>53,931円</t>
  </si>
  <si>
    <t>-2,257円</t>
  </si>
  <si>
    <t>76,984円</t>
  </si>
  <si>
    <t>-13,447円</t>
  </si>
  <si>
    <t>11,424円</t>
  </si>
  <si>
    <t>2,703円</t>
  </si>
  <si>
    <t>58,549円</t>
  </si>
  <si>
    <t>-8,226円</t>
  </si>
  <si>
    <t>94,661円</t>
  </si>
  <si>
    <t>2,250円</t>
  </si>
  <si>
    <t>55,683円</t>
  </si>
  <si>
    <t>-3,987円</t>
  </si>
  <si>
    <t>102,334円</t>
  </si>
  <si>
    <t>2,694円</t>
  </si>
  <si>
    <t>37,820円</t>
  </si>
  <si>
    <t>-651円</t>
  </si>
  <si>
    <t>59,408円</t>
  </si>
  <si>
    <t>-5,697円</t>
  </si>
  <si>
    <t>14,852円</t>
  </si>
  <si>
    <t>193,365円</t>
  </si>
  <si>
    <t>49,211円</t>
  </si>
  <si>
    <t>170,616円</t>
  </si>
  <si>
    <t>45,076円</t>
  </si>
  <si>
    <t>71,499円</t>
  </si>
  <si>
    <t>33,929円</t>
  </si>
  <si>
    <t>8,198円</t>
  </si>
  <si>
    <t>-876円</t>
  </si>
  <si>
    <t>20,495円</t>
  </si>
  <si>
    <t>-1,559円</t>
  </si>
  <si>
    <t>88,750円</t>
  </si>
  <si>
    <t>-10,626円</t>
  </si>
  <si>
    <t>59,286円</t>
  </si>
  <si>
    <t>-3,677円</t>
  </si>
  <si>
    <t>48,906円</t>
  </si>
  <si>
    <t>-23,113円</t>
  </si>
  <si>
    <t>119,431円</t>
  </si>
  <si>
    <t>5,792円</t>
  </si>
  <si>
    <t>260,987円</t>
  </si>
  <si>
    <t>46,293円</t>
  </si>
  <si>
    <t>56,133円</t>
  </si>
  <si>
    <t>-4,278円</t>
  </si>
  <si>
    <t>51,975円</t>
  </si>
  <si>
    <t>-9,299円</t>
  </si>
  <si>
    <t>84,183円</t>
  </si>
  <si>
    <t>23,458円</t>
  </si>
  <si>
    <t>34,422円</t>
  </si>
  <si>
    <t>-5,507円</t>
  </si>
  <si>
    <t>41,970円</t>
  </si>
  <si>
    <t>-28,042円</t>
  </si>
  <si>
    <t>52,166円</t>
  </si>
  <si>
    <t>-15,483円</t>
  </si>
  <si>
    <t>56,677円</t>
  </si>
  <si>
    <t>-16,595円</t>
  </si>
  <si>
    <t>42,508円</t>
  </si>
  <si>
    <t>-20,883円</t>
  </si>
  <si>
    <t>52,519円</t>
  </si>
  <si>
    <t>1,533円</t>
  </si>
  <si>
    <t>iシェアーズ コア米国総合債券ETF</t>
  </si>
  <si>
    <t>184,660円</t>
  </si>
  <si>
    <t>-28,119円</t>
  </si>
  <si>
    <t>45,027円</t>
  </si>
  <si>
    <t>-11,764円</t>
  </si>
  <si>
    <t>-29,229円</t>
  </si>
  <si>
    <t>45,697円</t>
  </si>
  <si>
    <t>8,475円</t>
  </si>
  <si>
    <t>243,956円</t>
  </si>
  <si>
    <t>-38,814円</t>
  </si>
  <si>
    <t>38,978円</t>
  </si>
  <si>
    <t>726円</t>
  </si>
  <si>
    <t>-3,666円</t>
  </si>
  <si>
    <t>39,127円</t>
  </si>
  <si>
    <t>577円</t>
  </si>
  <si>
    <t>28,365円</t>
  </si>
  <si>
    <t>-271円</t>
  </si>
  <si>
    <t>148,522円</t>
  </si>
  <si>
    <t>-14,268円</t>
  </si>
  <si>
    <t>ベライゾン・コミュニケーションズ</t>
  </si>
  <si>
    <t>56,996円</t>
  </si>
  <si>
    <t>-7,624円</t>
  </si>
  <si>
    <t>68,246円</t>
  </si>
  <si>
    <t>19,370円</t>
  </si>
  <si>
    <t>64,349円</t>
  </si>
  <si>
    <t>30,538円</t>
  </si>
  <si>
    <t>83,952円</t>
  </si>
  <si>
    <t>-8,885円</t>
  </si>
  <si>
    <t>-3,468円</t>
  </si>
  <si>
    <t>46,950円</t>
  </si>
  <si>
    <t>-21,818円</t>
  </si>
  <si>
    <t>10,748円</t>
  </si>
  <si>
    <t>55,925円</t>
  </si>
  <si>
    <t>11,390円</t>
  </si>
  <si>
    <t>33,264円</t>
  </si>
  <si>
    <t>-2,446円</t>
  </si>
  <si>
    <t>-9,203円</t>
  </si>
  <si>
    <t>-5,540円</t>
  </si>
  <si>
    <t>42,152円</t>
  </si>
  <si>
    <t>-2,535円</t>
  </si>
  <si>
    <t>-27,464円</t>
  </si>
  <si>
    <t>インベスコQQQ 信託シリーズ1</t>
  </si>
  <si>
    <t>110,731円</t>
  </si>
  <si>
    <t>-9,492円</t>
  </si>
  <si>
    <t>28,338円</t>
  </si>
  <si>
    <t>-8,645円</t>
  </si>
  <si>
    <t>-20,910円</t>
  </si>
  <si>
    <t>23,342円</t>
  </si>
  <si>
    <t>1,032円</t>
  </si>
  <si>
    <t>224,230円</t>
  </si>
  <si>
    <t>-34,208円</t>
  </si>
  <si>
    <t>427,204円</t>
  </si>
  <si>
    <t>79,550円</t>
  </si>
  <si>
    <t>Tracker Fund of Hong Kong</t>
  </si>
  <si>
    <t>169,800円</t>
  </si>
  <si>
    <t>-31,176円</t>
  </si>
  <si>
    <t>投信</t>
    <phoneticPr fontId="3"/>
  </si>
  <si>
    <t>保有金融機関</t>
    <phoneticPr fontId="3"/>
  </si>
  <si>
    <t>317,709円</t>
  </si>
  <si>
    <t>17,709円</t>
  </si>
  <si>
    <t>835,439円</t>
  </si>
  <si>
    <t>103,090円</t>
  </si>
  <si>
    <t>334,672円</t>
  </si>
  <si>
    <t>100,341円</t>
  </si>
  <si>
    <t>1,167,255円</t>
  </si>
  <si>
    <t>117,819円</t>
  </si>
  <si>
    <t>158,855円</t>
  </si>
  <si>
    <t>8,855円</t>
  </si>
  <si>
    <t>302,788円</t>
  </si>
  <si>
    <t>2,759円</t>
  </si>
  <si>
    <t>140,825円</t>
  </si>
  <si>
    <t>-9,175円</t>
  </si>
  <si>
    <t>50,573円</t>
  </si>
  <si>
    <t>-4,656円</t>
  </si>
  <si>
    <t>288円</t>
  </si>
  <si>
    <t>-12円</t>
  </si>
  <si>
    <t>44,751円</t>
  </si>
  <si>
    <t>-5,649円</t>
  </si>
  <si>
    <t>1,654,703円</t>
  </si>
  <si>
    <t>456,703円</t>
  </si>
  <si>
    <t>477,090円</t>
  </si>
  <si>
    <t>108,590円</t>
  </si>
  <si>
    <t>130,183円</t>
  </si>
  <si>
    <t>-7,617円</t>
  </si>
  <si>
    <t>180,037円</t>
  </si>
  <si>
    <t>34,709円</t>
  </si>
  <si>
    <t>3,581円</t>
  </si>
  <si>
    <t>-419円</t>
  </si>
  <si>
    <t>827,466円</t>
  </si>
  <si>
    <t>27,076円</t>
  </si>
  <si>
    <t>379,838円</t>
  </si>
  <si>
    <t>-7,162円</t>
  </si>
  <si>
    <t>●手動・入力</t>
    <rPh sb="1" eb="3">
      <t>シュドウ</t>
    </rPh>
    <rPh sb="4" eb="6">
      <t>ニリ</t>
    </rPh>
    <phoneticPr fontId="3"/>
  </si>
  <si>
    <t>タンス預金</t>
    <rPh sb="3" eb="5">
      <t>ヨキン</t>
    </rPh>
    <phoneticPr fontId="3"/>
  </si>
  <si>
    <t>未登録・現金など(手動)</t>
    <rPh sb="0" eb="3">
      <t>ミトウロク</t>
    </rPh>
    <rPh sb="4" eb="6">
      <t>ゲンキン</t>
    </rPh>
    <rPh sb="9" eb="11">
      <t>シュドウ</t>
    </rPh>
    <phoneticPr fontId="3"/>
  </si>
  <si>
    <t>タンス預金</t>
    <rPh sb="3" eb="5">
      <t>ヨキン</t>
    </rPh>
    <phoneticPr fontId="3"/>
  </si>
  <si>
    <t>NISA(手動）</t>
    <rPh sb="5" eb="7">
      <t>シュドウ</t>
    </rPh>
    <phoneticPr fontId="3"/>
  </si>
  <si>
    <t>へそくり</t>
    <phoneticPr fontId="3"/>
  </si>
  <si>
    <t>01-MM 住信SBIネット銀行</t>
  </si>
  <si>
    <t>01-MM SBI証券</t>
  </si>
  <si>
    <t>02-A子 住信SBIネット銀行</t>
  </si>
  <si>
    <t>02-A子 楽天銀行</t>
  </si>
  <si>
    <t>02-A子 SBI証券</t>
  </si>
  <si>
    <t>02-A子 楽天証券</t>
  </si>
  <si>
    <t>合計 / 時価評価額</t>
  </si>
  <si>
    <t>合計 / 評価損益</t>
  </si>
  <si>
    <t>合計 / 損益率</t>
  </si>
  <si>
    <t>合計 / 時価評価額2</t>
  </si>
  <si>
    <t>(複数のアイテム)</t>
  </si>
  <si>
    <t>01-MM SBI証券</t>
    <phoneticPr fontId="3"/>
  </si>
  <si>
    <t>01-MM 楽天証券</t>
    <phoneticPr fontId="3"/>
  </si>
  <si>
    <t>※「保有金融機関」欄には名義が分かるようにする。</t>
    <rPh sb="2" eb="8">
      <t>ホユウキンユウキカン</t>
    </rPh>
    <rPh sb="9" eb="10">
      <t>ラン</t>
    </rPh>
    <rPh sb="12" eb="14">
      <t>メイギ</t>
    </rPh>
    <rPh sb="15" eb="16">
      <t>ワ</t>
    </rPh>
    <phoneticPr fontId="3"/>
  </si>
  <si>
    <t>※「残高」欄の金額の末尾には「円」を付けることを忘れない！</t>
    <rPh sb="2" eb="4">
      <t>ザンダカ</t>
    </rPh>
    <rPh sb="5" eb="6">
      <t>ラン</t>
    </rPh>
    <rPh sb="7" eb="9">
      <t>キンガク</t>
    </rPh>
    <rPh sb="10" eb="12">
      <t>マツビ</t>
    </rPh>
    <rPh sb="15" eb="16">
      <t>エン</t>
    </rPh>
    <rPh sb="18" eb="19">
      <t>ツ</t>
    </rPh>
    <rPh sb="24" eb="25">
      <t>ワス</t>
    </rPh>
    <phoneticPr fontId="3"/>
  </si>
  <si>
    <t>A銀行</t>
    <rPh sb="1" eb="3">
      <t>ギンコウ</t>
    </rPh>
    <phoneticPr fontId="3"/>
  </si>
  <si>
    <t>0円</t>
    <rPh sb="1" eb="2">
      <t>エン</t>
    </rPh>
    <phoneticPr fontId="3"/>
  </si>
  <si>
    <t>00-PP A銀行</t>
    <rPh sb="7" eb="9">
      <t>ギコ</t>
    </rPh>
    <phoneticPr fontId="3"/>
  </si>
  <si>
    <t>00-PP 手持ち</t>
    <rPh sb="6" eb="8">
      <t>テモ</t>
    </rPh>
    <phoneticPr fontId="3"/>
  </si>
  <si>
    <t>※　新たな名称は、コード表に入力すること</t>
    <rPh sb="2" eb="3">
      <t>アラ</t>
    </rPh>
    <rPh sb="5" eb="7">
      <t>メイショウ</t>
    </rPh>
    <rPh sb="12" eb="13">
      <t>ヒョウ</t>
    </rPh>
    <rPh sb="14" eb="16">
      <t>ニリ</t>
    </rPh>
    <phoneticPr fontId="3"/>
  </si>
  <si>
    <t>名義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</si>
</sst>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;[Red]\-#,##0\ "/>
    <numFmt numFmtId="177" formatCode="0_);[Red]\(0\)"/>
    <numFmt numFmtId="178" formatCode="#,##0_);[Red]\(#,##0\)"/>
    <numFmt numFmtId="179" formatCode="0.00_);[Red]\(0.00\)"/>
    <numFmt numFmtId="180" formatCode="#,##0_ "/>
  </numFmts>
  <fonts count="2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2"/>
      <color rgb="FF333333"/>
      <name val="メイリオ"/>
      <family val="3"/>
      <charset val="128"/>
    </font>
    <font>
      <b/>
      <sz val="11"/>
      <color theme="1"/>
      <name val="ＭＳ Ｐゴシック"/>
      <family val="3"/>
      <charset val="128"/>
    </font>
    <font>
      <u/>
      <sz val="9.35"/>
      <color theme="10"/>
      <name val="ＭＳ Ｐゴシック"/>
      <family val="3"/>
      <charset val="128"/>
    </font>
    <font>
      <b/>
      <sz val="12"/>
      <color theme="1"/>
      <name val="Inherit"/>
      <family val="2"/>
    </font>
    <font>
      <sz val="11"/>
      <color rgb="FFFFFF00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9C6500"/>
      <name val="游ゴシック"/>
      <family val="2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  <font>
      <b/>
      <sz val="18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u/>
      <sz val="24"/>
      <color rgb="FFFF0000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8" tint="0.5999938962981048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medium">
        <color rgb="FFDDDDDD"/>
      </left>
      <right style="medium">
        <color rgb="FFDDDDDD"/>
      </right>
      <top/>
      <bottom style="medium">
        <color rgb="FFDDDDDD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DDDDDD"/>
      </left>
      <right/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</cellStyleXfs>
  <cellXfs count="166">
    <xf numFmtId="0" fontId="0" fillId="0" borderId="0" xfId="0">
      <alignment vertical="center"/>
    </xf>
    <xf numFmtId="10" fontId="0" fillId="0" borderId="0" xfId="0" applyNumberFormat="1">
      <alignment vertical="center"/>
    </xf>
    <xf numFmtId="14" fontId="6" fillId="0" borderId="0" xfId="0" applyNumberFormat="1" applyFont="1">
      <alignment vertical="center"/>
    </xf>
    <xf numFmtId="0" fontId="7" fillId="7" borderId="0" xfId="0" applyFont="1" applyFill="1">
      <alignment vertical="center"/>
    </xf>
    <xf numFmtId="177" fontId="0" fillId="6" borderId="0" xfId="0" applyNumberFormat="1" applyFill="1">
      <alignment vertical="center"/>
    </xf>
    <xf numFmtId="0" fontId="4" fillId="0" borderId="0" xfId="0" applyFont="1">
      <alignment vertical="center"/>
    </xf>
    <xf numFmtId="0" fontId="0" fillId="7" borderId="0" xfId="0" applyFill="1">
      <alignment vertical="center"/>
    </xf>
    <xf numFmtId="178" fontId="0" fillId="7" borderId="0" xfId="0" applyNumberFormat="1" applyFill="1">
      <alignment vertical="center"/>
    </xf>
    <xf numFmtId="3" fontId="0" fillId="7" borderId="0" xfId="0" applyNumberFormat="1" applyFill="1">
      <alignment vertical="center"/>
    </xf>
    <xf numFmtId="177" fontId="0" fillId="7" borderId="0" xfId="0" applyNumberFormat="1" applyFill="1">
      <alignment vertical="center"/>
    </xf>
    <xf numFmtId="49" fontId="5" fillId="7" borderId="0" xfId="0" applyNumberFormat="1" applyFont="1" applyFill="1">
      <alignment vertical="center"/>
    </xf>
    <xf numFmtId="177" fontId="5" fillId="7" borderId="0" xfId="0" applyNumberFormat="1" applyFont="1" applyFill="1">
      <alignment vertical="center"/>
    </xf>
    <xf numFmtId="38" fontId="0" fillId="7" borderId="0" xfId="1" applyFont="1" applyFill="1">
      <alignment vertical="center"/>
    </xf>
    <xf numFmtId="10" fontId="0" fillId="7" borderId="0" xfId="2" applyNumberFormat="1" applyFont="1" applyFill="1">
      <alignment vertical="center"/>
    </xf>
    <xf numFmtId="49" fontId="0" fillId="0" borderId="0" xfId="0" applyNumberFormat="1">
      <alignment vertical="center"/>
    </xf>
    <xf numFmtId="177" fontId="0" fillId="11" borderId="0" xfId="0" applyNumberFormat="1" applyFill="1">
      <alignment vertical="center"/>
    </xf>
    <xf numFmtId="49" fontId="0" fillId="11" borderId="0" xfId="0" applyNumberFormat="1" applyFill="1">
      <alignment vertical="center"/>
    </xf>
    <xf numFmtId="38" fontId="0" fillId="11" borderId="0" xfId="1" applyFont="1" applyFill="1">
      <alignment vertical="center"/>
    </xf>
    <xf numFmtId="10" fontId="0" fillId="11" borderId="0" xfId="2" applyNumberFormat="1" applyFont="1" applyFill="1">
      <alignment vertical="center"/>
    </xf>
    <xf numFmtId="38" fontId="5" fillId="7" borderId="0" xfId="1" applyFont="1" applyFill="1">
      <alignment vertical="center"/>
    </xf>
    <xf numFmtId="10" fontId="5" fillId="7" borderId="0" xfId="2" applyNumberFormat="1" applyFont="1" applyFill="1">
      <alignment vertical="center"/>
    </xf>
    <xf numFmtId="49" fontId="5" fillId="7" borderId="3" xfId="0" applyNumberFormat="1" applyFont="1" applyFill="1" applyBorder="1" applyAlignment="1">
      <alignment horizontal="left"/>
    </xf>
    <xf numFmtId="0" fontId="5" fillId="7" borderId="3" xfId="0" applyFont="1" applyFill="1" applyBorder="1" applyAlignment="1">
      <alignment horizontal="left"/>
    </xf>
    <xf numFmtId="49" fontId="5" fillId="7" borderId="4" xfId="0" applyNumberFormat="1" applyFont="1" applyFill="1" applyBorder="1" applyAlignment="1">
      <alignment horizontal="left"/>
    </xf>
    <xf numFmtId="0" fontId="5" fillId="7" borderId="4" xfId="0" applyFont="1" applyFill="1" applyBorder="1" applyAlignment="1">
      <alignment horizontal="left"/>
    </xf>
    <xf numFmtId="177" fontId="0" fillId="0" borderId="0" xfId="0" applyNumberFormat="1">
      <alignment vertical="center"/>
    </xf>
    <xf numFmtId="10" fontId="0" fillId="11" borderId="0" xfId="0" applyNumberFormat="1" applyFill="1">
      <alignment vertical="center"/>
    </xf>
    <xf numFmtId="49" fontId="0" fillId="7" borderId="0" xfId="0" applyNumberFormat="1" applyFill="1">
      <alignment vertical="center"/>
    </xf>
    <xf numFmtId="14" fontId="0" fillId="0" borderId="0" xfId="0" applyNumberFormat="1">
      <alignment vertical="center"/>
    </xf>
    <xf numFmtId="38" fontId="0" fillId="0" borderId="0" xfId="1" applyFont="1">
      <alignment vertical="center"/>
    </xf>
    <xf numFmtId="177" fontId="0" fillId="0" borderId="0" xfId="0" applyNumberFormat="1" applyAlignment="1">
      <alignment horizontal="right" vertical="center"/>
    </xf>
    <xf numFmtId="177" fontId="0" fillId="0" borderId="0" xfId="1" applyNumberFormat="1" applyFont="1">
      <alignment vertical="center"/>
    </xf>
    <xf numFmtId="10" fontId="0" fillId="0" borderId="0" xfId="2" applyNumberFormat="1" applyFont="1">
      <alignment vertical="center"/>
    </xf>
    <xf numFmtId="0" fontId="14" fillId="5" borderId="0" xfId="0" applyFont="1" applyFill="1">
      <alignment vertical="center"/>
    </xf>
    <xf numFmtId="0" fontId="15" fillId="5" borderId="0" xfId="0" applyFont="1" applyFill="1">
      <alignment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2" applyNumberFormat="1" applyFo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 pivotButton="1">
      <alignment vertical="center"/>
    </xf>
    <xf numFmtId="0" fontId="5" fillId="0" borderId="0" xfId="0" applyFont="1">
      <alignment vertical="center"/>
    </xf>
    <xf numFmtId="176" fontId="5" fillId="0" borderId="0" xfId="1" applyNumberFormat="1" applyFont="1">
      <alignment vertical="center"/>
    </xf>
    <xf numFmtId="0" fontId="17" fillId="0" borderId="0" xfId="0" applyFont="1">
      <alignment vertical="center"/>
    </xf>
    <xf numFmtId="38" fontId="18" fillId="0" borderId="0" xfId="1" applyFont="1" applyAlignment="1">
      <alignment horizontal="right" vertical="center"/>
    </xf>
    <xf numFmtId="38" fontId="5" fillId="0" borderId="0" xfId="1" applyFont="1">
      <alignment vertical="center"/>
    </xf>
    <xf numFmtId="176" fontId="5" fillId="0" borderId="0" xfId="1" applyNumberFormat="1" applyFont="1" applyFill="1">
      <alignment vertical="center"/>
    </xf>
    <xf numFmtId="38" fontId="5" fillId="0" borderId="0" xfId="1" applyFont="1" applyFill="1">
      <alignment vertical="center"/>
    </xf>
    <xf numFmtId="0" fontId="5" fillId="0" borderId="6" xfId="0" applyFont="1" applyBorder="1">
      <alignment vertical="center"/>
    </xf>
    <xf numFmtId="176" fontId="5" fillId="0" borderId="7" xfId="1" applyNumberFormat="1" applyFont="1" applyFill="1" applyBorder="1">
      <alignment vertical="center"/>
    </xf>
    <xf numFmtId="38" fontId="5" fillId="0" borderId="5" xfId="1" applyFont="1" applyFill="1" applyBorder="1">
      <alignment vertical="center"/>
    </xf>
    <xf numFmtId="0" fontId="5" fillId="0" borderId="0" xfId="2" applyNumberFormat="1" applyFont="1">
      <alignment vertical="center"/>
    </xf>
    <xf numFmtId="0" fontId="5" fillId="0" borderId="8" xfId="0" applyFont="1" applyBorder="1" applyAlignment="1">
      <alignment horizontal="left" vertical="center" indent="1"/>
    </xf>
    <xf numFmtId="176" fontId="5" fillId="0" borderId="0" xfId="1" applyNumberFormat="1" applyFont="1" applyFill="1" applyBorder="1">
      <alignment vertical="center"/>
    </xf>
    <xf numFmtId="38" fontId="5" fillId="0" borderId="9" xfId="1" applyFont="1" applyFill="1" applyBorder="1">
      <alignment vertical="center"/>
    </xf>
    <xf numFmtId="0" fontId="5" fillId="0" borderId="8" xfId="0" applyFont="1" applyBorder="1">
      <alignment vertical="center"/>
    </xf>
    <xf numFmtId="0" fontId="5" fillId="0" borderId="10" xfId="0" applyFont="1" applyBorder="1" applyAlignment="1">
      <alignment horizontal="left" vertical="center" indent="1"/>
    </xf>
    <xf numFmtId="176" fontId="5" fillId="0" borderId="11" xfId="1" applyNumberFormat="1" applyFont="1" applyFill="1" applyBorder="1">
      <alignment vertical="center"/>
    </xf>
    <xf numFmtId="38" fontId="5" fillId="0" borderId="12" xfId="1" applyFont="1" applyFill="1" applyBorder="1">
      <alignment vertical="center"/>
    </xf>
    <xf numFmtId="0" fontId="19" fillId="0" borderId="13" xfId="0" applyFont="1" applyBorder="1" applyAlignment="1">
      <alignment horizontal="right" vertical="center"/>
    </xf>
    <xf numFmtId="176" fontId="5" fillId="14" borderId="0" xfId="0" applyNumberFormat="1" applyFont="1" applyFill="1">
      <alignment vertical="center"/>
    </xf>
    <xf numFmtId="0" fontId="5" fillId="0" borderId="0" xfId="0" applyFont="1" applyAlignment="1">
      <alignment horizontal="left" vertical="center" indent="1"/>
    </xf>
    <xf numFmtId="176" fontId="18" fillId="0" borderId="0" xfId="1" applyNumberFormat="1" applyFont="1" applyAlignment="1">
      <alignment horizontal="left" vertical="center"/>
    </xf>
    <xf numFmtId="0" fontId="5" fillId="8" borderId="0" xfId="0" applyFont="1" applyFill="1" applyAlignment="1">
      <alignment horizontal="right" vertical="center"/>
    </xf>
    <xf numFmtId="0" fontId="5" fillId="15" borderId="6" xfId="0" applyFont="1" applyFill="1" applyBorder="1">
      <alignment vertical="center"/>
    </xf>
    <xf numFmtId="0" fontId="5" fillId="0" borderId="16" xfId="0" applyFont="1" applyBorder="1">
      <alignment vertical="center"/>
    </xf>
    <xf numFmtId="38" fontId="5" fillId="0" borderId="17" xfId="1" applyFont="1" applyFill="1" applyBorder="1">
      <alignment vertical="center"/>
    </xf>
    <xf numFmtId="0" fontId="0" fillId="0" borderId="0" xfId="0" applyAlignment="1">
      <alignment horizontal="right" vertical="center"/>
    </xf>
    <xf numFmtId="0" fontId="5" fillId="15" borderId="0" xfId="0" applyFont="1" applyFill="1">
      <alignment vertical="center"/>
    </xf>
    <xf numFmtId="176" fontId="13" fillId="16" borderId="1" xfId="1" applyNumberFormat="1" applyFont="1" applyFill="1" applyBorder="1">
      <alignment vertical="center"/>
    </xf>
    <xf numFmtId="0" fontId="5" fillId="15" borderId="8" xfId="0" applyFont="1" applyFill="1" applyBorder="1" applyAlignment="1">
      <alignment horizontal="right" vertical="center"/>
    </xf>
    <xf numFmtId="0" fontId="5" fillId="0" borderId="18" xfId="0" applyFont="1" applyBorder="1">
      <alignment vertical="center"/>
    </xf>
    <xf numFmtId="38" fontId="5" fillId="0" borderId="19" xfId="1" applyFont="1" applyFill="1" applyBorder="1">
      <alignment vertical="center"/>
    </xf>
    <xf numFmtId="0" fontId="5" fillId="10" borderId="0" xfId="0" applyFont="1" applyFill="1">
      <alignment vertical="center"/>
    </xf>
    <xf numFmtId="176" fontId="5" fillId="16" borderId="1" xfId="1" applyNumberFormat="1" applyFont="1" applyFill="1" applyBorder="1">
      <alignment vertical="center"/>
    </xf>
    <xf numFmtId="0" fontId="5" fillId="11" borderId="0" xfId="0" applyFont="1" applyFill="1" applyAlignment="1">
      <alignment horizontal="right" vertical="center"/>
    </xf>
    <xf numFmtId="0" fontId="5" fillId="11" borderId="10" xfId="0" applyFont="1" applyFill="1" applyBorder="1">
      <alignment vertical="center"/>
    </xf>
    <xf numFmtId="38" fontId="5" fillId="11" borderId="20" xfId="1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5" fillId="2" borderId="8" xfId="0" applyFont="1" applyFill="1" applyBorder="1" applyAlignment="1">
      <alignment horizontal="right" vertical="center"/>
    </xf>
    <xf numFmtId="0" fontId="5" fillId="0" borderId="21" xfId="0" applyFont="1" applyBorder="1">
      <alignment vertical="center"/>
    </xf>
    <xf numFmtId="38" fontId="5" fillId="0" borderId="22" xfId="1" applyFont="1" applyFill="1" applyBorder="1">
      <alignment vertical="center"/>
    </xf>
    <xf numFmtId="0" fontId="5" fillId="5" borderId="0" xfId="0" applyFont="1" applyFill="1">
      <alignment vertical="center"/>
    </xf>
    <xf numFmtId="0" fontId="5" fillId="2" borderId="8" xfId="0" applyFont="1" applyFill="1" applyBorder="1">
      <alignment vertical="center"/>
    </xf>
    <xf numFmtId="9" fontId="5" fillId="2" borderId="8" xfId="0" applyNumberFormat="1" applyFont="1" applyFill="1" applyBorder="1">
      <alignment vertical="center"/>
    </xf>
    <xf numFmtId="0" fontId="5" fillId="11" borderId="0" xfId="0" applyFont="1" applyFill="1">
      <alignment vertical="center"/>
    </xf>
    <xf numFmtId="0" fontId="5" fillId="0" borderId="0" xfId="0" applyFont="1" applyAlignment="1">
      <alignment horizontal="right" vertical="center"/>
    </xf>
    <xf numFmtId="176" fontId="5" fillId="12" borderId="7" xfId="1" applyNumberFormat="1" applyFont="1" applyFill="1" applyBorder="1">
      <alignment vertical="center"/>
    </xf>
    <xf numFmtId="38" fontId="5" fillId="12" borderId="5" xfId="1" applyFont="1" applyFill="1" applyBorder="1">
      <alignment vertical="center"/>
    </xf>
    <xf numFmtId="9" fontId="5" fillId="15" borderId="8" xfId="0" applyNumberFormat="1" applyFont="1" applyFill="1" applyBorder="1" applyAlignment="1">
      <alignment horizontal="right" vertical="center"/>
    </xf>
    <xf numFmtId="176" fontId="5" fillId="12" borderId="0" xfId="1" applyNumberFormat="1" applyFont="1" applyFill="1" applyBorder="1">
      <alignment vertical="center"/>
    </xf>
    <xf numFmtId="38" fontId="5" fillId="12" borderId="9" xfId="1" applyFont="1" applyFill="1" applyBorder="1">
      <alignment vertical="center"/>
    </xf>
    <xf numFmtId="9" fontId="5" fillId="15" borderId="8" xfId="0" applyNumberFormat="1" applyFont="1" applyFill="1" applyBorder="1">
      <alignment vertical="center"/>
    </xf>
    <xf numFmtId="9" fontId="5" fillId="0" borderId="0" xfId="0" applyNumberFormat="1" applyFont="1">
      <alignment vertical="center"/>
    </xf>
    <xf numFmtId="0" fontId="5" fillId="5" borderId="6" xfId="0" applyFont="1" applyFill="1" applyBorder="1">
      <alignment vertical="center"/>
    </xf>
    <xf numFmtId="9" fontId="5" fillId="5" borderId="8" xfId="0" applyNumberFormat="1" applyFont="1" applyFill="1" applyBorder="1" applyAlignment="1">
      <alignment horizontal="right" vertical="center"/>
    </xf>
    <xf numFmtId="9" fontId="5" fillId="5" borderId="8" xfId="0" applyNumberFormat="1" applyFont="1" applyFill="1" applyBorder="1">
      <alignment vertical="center"/>
    </xf>
    <xf numFmtId="0" fontId="5" fillId="5" borderId="8" xfId="0" applyFont="1" applyFill="1" applyBorder="1" applyAlignment="1">
      <alignment horizontal="right" vertical="center"/>
    </xf>
    <xf numFmtId="176" fontId="5" fillId="12" borderId="11" xfId="1" applyNumberFormat="1" applyFont="1" applyFill="1" applyBorder="1">
      <alignment vertical="center"/>
    </xf>
    <xf numFmtId="38" fontId="5" fillId="12" borderId="12" xfId="1" applyFont="1" applyFill="1" applyBorder="1">
      <alignment vertical="center"/>
    </xf>
    <xf numFmtId="0" fontId="19" fillId="0" borderId="0" xfId="0" applyFont="1" applyAlignment="1">
      <alignment horizontal="right" vertical="center"/>
    </xf>
    <xf numFmtId="0" fontId="5" fillId="11" borderId="11" xfId="0" applyFont="1" applyFill="1" applyBorder="1" applyAlignment="1">
      <alignment horizontal="right" vertical="center"/>
    </xf>
    <xf numFmtId="38" fontId="5" fillId="11" borderId="23" xfId="1" applyFont="1" applyFill="1" applyBorder="1">
      <alignment vertical="center"/>
    </xf>
    <xf numFmtId="38" fontId="5" fillId="0" borderId="0" xfId="1" applyFont="1" applyFill="1" applyBorder="1">
      <alignment vertical="center"/>
    </xf>
    <xf numFmtId="176" fontId="5" fillId="0" borderId="0" xfId="0" applyNumberFormat="1" applyFont="1">
      <alignment vertical="center"/>
    </xf>
    <xf numFmtId="176" fontId="13" fillId="13" borderId="24" xfId="1" applyNumberFormat="1" applyFont="1" applyFill="1" applyBorder="1">
      <alignment vertical="center"/>
    </xf>
    <xf numFmtId="176" fontId="13" fillId="0" borderId="0" xfId="1" applyNumberFormat="1" applyFont="1">
      <alignment vertical="center"/>
    </xf>
    <xf numFmtId="176" fontId="13" fillId="0" borderId="0" xfId="1" applyNumberFormat="1" applyFont="1" applyBorder="1">
      <alignment vertical="center"/>
    </xf>
    <xf numFmtId="38" fontId="5" fillId="0" borderId="0" xfId="1" applyFont="1" applyAlignment="1">
      <alignment horizontal="right" vertical="center"/>
    </xf>
    <xf numFmtId="0" fontId="20" fillId="8" borderId="25" xfId="0" applyFont="1" applyFill="1" applyBorder="1" applyAlignment="1">
      <alignment horizontal="right" vertical="center"/>
    </xf>
    <xf numFmtId="38" fontId="21" fillId="8" borderId="27" xfId="0" applyNumberFormat="1" applyFont="1" applyFill="1" applyBorder="1">
      <alignment vertical="center"/>
    </xf>
    <xf numFmtId="176" fontId="4" fillId="0" borderId="0" xfId="1" applyNumberFormat="1" applyFont="1">
      <alignment vertical="center"/>
    </xf>
    <xf numFmtId="176" fontId="22" fillId="14" borderId="14" xfId="1" applyNumberFormat="1" applyFont="1" applyFill="1" applyBorder="1">
      <alignment vertical="center"/>
    </xf>
    <xf numFmtId="38" fontId="22" fillId="14" borderId="15" xfId="1" applyFont="1" applyFill="1" applyBorder="1">
      <alignment vertical="center"/>
    </xf>
    <xf numFmtId="10" fontId="21" fillId="8" borderId="26" xfId="0" applyNumberFormat="1" applyFont="1" applyFill="1" applyBorder="1">
      <alignment vertical="center"/>
    </xf>
    <xf numFmtId="0" fontId="0" fillId="9" borderId="0" xfId="0" applyFill="1">
      <alignment vertical="center"/>
    </xf>
    <xf numFmtId="49" fontId="8" fillId="7" borderId="0" xfId="0" applyNumberFormat="1" applyFont="1" applyFill="1">
      <alignment vertical="center"/>
    </xf>
    <xf numFmtId="0" fontId="0" fillId="4" borderId="0" xfId="0" applyFill="1">
      <alignment vertical="center"/>
    </xf>
    <xf numFmtId="179" fontId="0" fillId="7" borderId="0" xfId="0" applyNumberFormat="1" applyFill="1">
      <alignment vertical="center"/>
    </xf>
    <xf numFmtId="177" fontId="0" fillId="7" borderId="0" xfId="1" applyNumberFormat="1" applyFont="1" applyFill="1">
      <alignment vertical="center"/>
    </xf>
    <xf numFmtId="49" fontId="9" fillId="7" borderId="0" xfId="0" applyNumberFormat="1" applyFont="1" applyFill="1">
      <alignment vertical="center"/>
    </xf>
    <xf numFmtId="179" fontId="8" fillId="7" borderId="0" xfId="0" applyNumberFormat="1" applyFont="1" applyFill="1">
      <alignment vertical="center"/>
    </xf>
    <xf numFmtId="0" fontId="6" fillId="0" borderId="0" xfId="0" applyFont="1">
      <alignment vertical="center"/>
    </xf>
    <xf numFmtId="0" fontId="6" fillId="5" borderId="0" xfId="0" applyFont="1" applyFill="1">
      <alignment vertical="center"/>
    </xf>
    <xf numFmtId="0" fontId="6" fillId="9" borderId="0" xfId="0" applyFont="1" applyFill="1">
      <alignment vertical="center"/>
    </xf>
    <xf numFmtId="0" fontId="6" fillId="4" borderId="0" xfId="0" applyFont="1" applyFill="1">
      <alignment vertical="center"/>
    </xf>
    <xf numFmtId="177" fontId="6" fillId="9" borderId="0" xfId="0" applyNumberFormat="1" applyFont="1" applyFill="1">
      <alignment vertical="center"/>
    </xf>
    <xf numFmtId="179" fontId="6" fillId="9" borderId="0" xfId="0" applyNumberFormat="1" applyFont="1" applyFill="1">
      <alignment vertical="center"/>
    </xf>
    <xf numFmtId="38" fontId="6" fillId="9" borderId="0" xfId="1" applyFont="1" applyFill="1" applyBorder="1">
      <alignment vertical="center"/>
    </xf>
    <xf numFmtId="10" fontId="6" fillId="9" borderId="0" xfId="2" applyNumberFormat="1" applyFont="1" applyFill="1" applyBorder="1">
      <alignment vertical="center"/>
    </xf>
    <xf numFmtId="177" fontId="6" fillId="9" borderId="0" xfId="1" applyNumberFormat="1" applyFont="1" applyFill="1" applyBorder="1">
      <alignment vertical="center"/>
    </xf>
    <xf numFmtId="177" fontId="6" fillId="6" borderId="0" xfId="0" applyNumberFormat="1" applyFont="1" applyFill="1">
      <alignment vertical="center"/>
    </xf>
    <xf numFmtId="49" fontId="11" fillId="7" borderId="0" xfId="0" applyNumberFormat="1" applyFont="1" applyFill="1">
      <alignment vertical="center"/>
    </xf>
    <xf numFmtId="0" fontId="2" fillId="4" borderId="0" xfId="0" applyFont="1" applyFill="1">
      <alignment vertical="center"/>
    </xf>
    <xf numFmtId="179" fontId="5" fillId="7" borderId="0" xfId="0" applyNumberFormat="1" applyFont="1" applyFill="1">
      <alignment vertical="center"/>
    </xf>
    <xf numFmtId="179" fontId="5" fillId="7" borderId="3" xfId="0" applyNumberFormat="1" applyFont="1" applyFill="1" applyBorder="1" applyAlignment="1">
      <alignment horizontal="left"/>
    </xf>
    <xf numFmtId="179" fontId="5" fillId="7" borderId="4" xfId="0" applyNumberFormat="1" applyFont="1" applyFill="1" applyBorder="1" applyAlignment="1">
      <alignment horizontal="left"/>
    </xf>
    <xf numFmtId="0" fontId="0" fillId="11" borderId="0" xfId="0" applyFill="1">
      <alignment vertical="center"/>
    </xf>
    <xf numFmtId="179" fontId="0" fillId="11" borderId="0" xfId="0" applyNumberFormat="1" applyFill="1">
      <alignment vertical="center"/>
    </xf>
    <xf numFmtId="177" fontId="0" fillId="11" borderId="0" xfId="1" applyNumberFormat="1" applyFont="1" applyFill="1">
      <alignment vertical="center"/>
    </xf>
    <xf numFmtId="0" fontId="12" fillId="4" borderId="0" xfId="0" applyFont="1" applyFill="1">
      <alignment vertical="center"/>
    </xf>
    <xf numFmtId="179" fontId="0" fillId="0" borderId="0" xfId="0" applyNumberFormat="1">
      <alignment vertical="center"/>
    </xf>
    <xf numFmtId="49" fontId="8" fillId="16" borderId="0" xfId="0" applyNumberFormat="1" applyFont="1" applyFill="1">
      <alignment vertical="center"/>
    </xf>
    <xf numFmtId="0" fontId="13" fillId="2" borderId="0" xfId="0" applyFont="1" applyFill="1">
      <alignment vertical="center"/>
    </xf>
    <xf numFmtId="14" fontId="13" fillId="2" borderId="0" xfId="0" applyNumberFormat="1" applyFont="1" applyFill="1">
      <alignment vertical="center"/>
    </xf>
    <xf numFmtId="0" fontId="13" fillId="3" borderId="0" xfId="0" applyFont="1" applyFill="1">
      <alignment vertical="center"/>
    </xf>
    <xf numFmtId="49" fontId="13" fillId="2" borderId="0" xfId="0" applyNumberFormat="1" applyFont="1" applyFill="1">
      <alignment vertical="center"/>
    </xf>
    <xf numFmtId="0" fontId="13" fillId="4" borderId="0" xfId="0" applyFont="1" applyFill="1">
      <alignment vertical="center"/>
    </xf>
    <xf numFmtId="177" fontId="13" fillId="0" borderId="0" xfId="0" applyNumberFormat="1" applyFont="1">
      <alignment vertical="center"/>
    </xf>
    <xf numFmtId="49" fontId="13" fillId="3" borderId="0" xfId="0" applyNumberFormat="1" applyFont="1" applyFill="1">
      <alignment vertical="center"/>
    </xf>
    <xf numFmtId="177" fontId="13" fillId="3" borderId="0" xfId="0" applyNumberFormat="1" applyFont="1" applyFill="1">
      <alignment vertical="center"/>
    </xf>
    <xf numFmtId="179" fontId="13" fillId="11" borderId="0" xfId="0" applyNumberFormat="1" applyFont="1" applyFill="1">
      <alignment vertical="center"/>
    </xf>
    <xf numFmtId="177" fontId="13" fillId="11" borderId="0" xfId="0" applyNumberFormat="1" applyFont="1" applyFill="1">
      <alignment vertical="center"/>
    </xf>
    <xf numFmtId="38" fontId="13" fillId="3" borderId="0" xfId="1" applyFont="1" applyFill="1">
      <alignment vertical="center"/>
    </xf>
    <xf numFmtId="10" fontId="13" fillId="11" borderId="0" xfId="2" applyNumberFormat="1" applyFont="1" applyFill="1">
      <alignment vertical="center"/>
    </xf>
    <xf numFmtId="177" fontId="13" fillId="6" borderId="0" xfId="0" applyNumberFormat="1" applyFont="1" applyFill="1">
      <alignment vertical="center"/>
    </xf>
    <xf numFmtId="49" fontId="13" fillId="5" borderId="2" xfId="0" applyNumberFormat="1" applyFont="1" applyFill="1" applyBorder="1">
      <alignment vertical="center"/>
    </xf>
    <xf numFmtId="177" fontId="13" fillId="5" borderId="0" xfId="0" applyNumberFormat="1" applyFont="1" applyFill="1">
      <alignment vertical="center"/>
    </xf>
    <xf numFmtId="0" fontId="13" fillId="0" borderId="0" xfId="0" applyFont="1">
      <alignment vertical="center"/>
    </xf>
    <xf numFmtId="178" fontId="0" fillId="0" borderId="0" xfId="0" applyNumberFormat="1">
      <alignment vertical="center"/>
    </xf>
    <xf numFmtId="180" fontId="0" fillId="0" borderId="0" xfId="0" applyNumberFormat="1">
      <alignment vertical="center"/>
    </xf>
    <xf numFmtId="0" fontId="4" fillId="9" borderId="0" xfId="0" applyFont="1" applyFill="1">
      <alignment vertical="center"/>
    </xf>
    <xf numFmtId="0" fontId="5" fillId="7" borderId="3" xfId="0" applyFont="1" applyFill="1" applyBorder="1" applyAlignment="1">
      <alignment horizontal="left" wrapText="1"/>
    </xf>
    <xf numFmtId="0" fontId="5" fillId="7" borderId="4" xfId="0" applyFont="1" applyFill="1" applyBorder="1" applyAlignment="1">
      <alignment horizontal="left" wrapText="1"/>
    </xf>
    <xf numFmtId="10" fontId="5" fillId="7" borderId="3" xfId="0" applyNumberFormat="1" applyFont="1" applyFill="1" applyBorder="1" applyAlignment="1">
      <alignment horizontal="left" wrapText="1"/>
    </xf>
    <xf numFmtId="10" fontId="5" fillId="7" borderId="4" xfId="0" applyNumberFormat="1" applyFont="1" applyFill="1" applyBorder="1" applyAlignment="1">
      <alignment horizontal="left" wrapText="1"/>
    </xf>
    <xf numFmtId="0" fontId="5" fillId="7" borderId="28" xfId="0" applyFont="1" applyFill="1" applyBorder="1" applyAlignment="1">
      <alignment horizontal="left" wrapText="1"/>
    </xf>
  </cellXfs>
  <cellStyles count="4">
    <cellStyle name="パーセント" xfId="2" builtinId="5"/>
    <cellStyle name="ハイパーリンク 2" xfId="3" xr:uid="{1DD0493A-4C89-4ECB-B93B-F6611D6B7A1E}"/>
    <cellStyle name="桁区切り" xfId="1" builtinId="6"/>
    <cellStyle name="標準" xfId="0" builtinId="0"/>
  </cellStyles>
  <dxfs count="11">
    <dxf>
      <numFmt numFmtId="180" formatCode="#,##0_ "/>
    </dxf>
    <dxf>
      <numFmt numFmtId="178" formatCode="#,##0_);[Red]\(#,##0\)"/>
    </dxf>
    <dxf>
      <numFmt numFmtId="180" formatCode="#,##0_ 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80" formatCode="#,##0_ "/>
    </dxf>
    <dxf>
      <numFmt numFmtId="178" formatCode="#,##0_);[Red]\(#,##0\)"/>
    </dxf>
    <dxf>
      <numFmt numFmtId="180" formatCode="#,##0_ "/>
    </dxf>
    <dxf>
      <font>
        <strike val="0"/>
        <outline val="0"/>
        <shadow val="0"/>
        <u val="none"/>
        <vertAlign val="baseline"/>
        <sz val="11"/>
        <color auto="1"/>
        <name val="游ゴシック"/>
        <family val="3"/>
        <charset val="128"/>
        <scheme val="minor"/>
      </font>
      <fill>
        <patternFill patternType="solid">
          <fgColor indexed="64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 baseline="0"/>
              <a:t>【</a:t>
            </a:r>
            <a:r>
              <a:rPr lang="ja-JP" altLang="en-US" baseline="0"/>
              <a:t>暴落・下落・想定用</a:t>
            </a:r>
            <a:r>
              <a:rPr lang="en-US" altLang="ja-JP" baseline="0"/>
              <a:t>】</a:t>
            </a:r>
            <a:r>
              <a:rPr lang="ja-JP" altLang="en-US" baseline="0"/>
              <a:t>ポートフォリオ</a:t>
            </a:r>
            <a:endParaRPr lang="ja-JP" altLang="en-US"/>
          </a:p>
        </c:rich>
      </c:tx>
      <c:layout>
        <c:manualLayout>
          <c:xMode val="edge"/>
          <c:yMode val="edge"/>
          <c:x val="5.2505534206045958E-2"/>
          <c:y val="2.7814627495774201E-2"/>
        </c:manualLayout>
      </c:layout>
      <c:overlay val="1"/>
      <c:spPr>
        <a:solidFill>
          <a:schemeClr val="bg1"/>
        </a:solidFill>
      </c:spPr>
    </c:title>
    <c:autoTitleDeleted val="0"/>
    <c:plotArea>
      <c:layout>
        <c:manualLayout>
          <c:layoutTarget val="inner"/>
          <c:xMode val="edge"/>
          <c:yMode val="edge"/>
          <c:x val="0.17026404727947891"/>
          <c:y val="0.2000377203243166"/>
          <c:w val="0.66728110855277301"/>
          <c:h val="0.75065477987845464"/>
        </c:manualLayout>
      </c:layout>
      <c:doughnutChart>
        <c:varyColors val="1"/>
        <c:ser>
          <c:idx val="0"/>
          <c:order val="0"/>
          <c:spPr>
            <a:ln w="44450">
              <a:solidFill>
                <a:schemeClr val="bg1"/>
              </a:solidFill>
            </a:ln>
          </c:spPr>
          <c:dPt>
            <c:idx val="1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444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F01-43A6-9464-269FE5B5134F}"/>
              </c:ext>
            </c:extLst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444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F01-43A6-9464-269FE5B5134F}"/>
              </c:ext>
            </c:extLst>
          </c:dPt>
          <c:dPt>
            <c:idx val="4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444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F01-43A6-9464-269FE5B5134F}"/>
              </c:ext>
            </c:extLst>
          </c:dPt>
          <c:dPt>
            <c:idx val="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444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F01-43A6-9464-269FE5B5134F}"/>
              </c:ext>
            </c:extLst>
          </c:dPt>
          <c:dPt>
            <c:idx val="7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444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F01-43A6-9464-269FE5B5134F}"/>
              </c:ext>
            </c:extLst>
          </c:dPt>
          <c:dPt>
            <c:idx val="8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444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9F01-43A6-9464-269FE5B5134F}"/>
              </c:ext>
            </c:extLst>
          </c:dPt>
          <c:dPt>
            <c:idx val="9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444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9F01-43A6-9464-269FE5B5134F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F01-43A6-9464-269FE5B5134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F01-43A6-9464-269FE5B5134F}"/>
                </c:ext>
              </c:extLst>
            </c:dLbl>
            <c:dLbl>
              <c:idx val="5"/>
              <c:layout>
                <c:manualLayout>
                  <c:x val="-3.2407407407407662E-2"/>
                  <c:y val="-1.56657963446475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F01-43A6-9464-269FE5B5134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F01-43A6-9464-269FE5B5134F}"/>
                </c:ext>
              </c:extLst>
            </c:dLbl>
            <c:dLbl>
              <c:idx val="7"/>
              <c:layout>
                <c:manualLayout>
                  <c:x val="-9.8982244482662227E-2"/>
                  <c:y val="-0.289204658166889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F01-43A6-9464-269FE5B5134F}"/>
                </c:ext>
              </c:extLst>
            </c:dLbl>
            <c:dLbl>
              <c:idx val="8"/>
              <c:layout>
                <c:manualLayout>
                  <c:x val="-2.4691355879818064E-2"/>
                  <c:y val="-0.2767940851404398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F01-43A6-9464-269FE5B5134F}"/>
                </c:ext>
              </c:extLst>
            </c:dLbl>
            <c:dLbl>
              <c:idx val="9"/>
              <c:layout>
                <c:manualLayout>
                  <c:x val="5.1589143037727707E-2"/>
                  <c:y val="-0.2718298559298625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F01-43A6-9464-269FE5B5134F}"/>
                </c:ext>
              </c:extLst>
            </c:dLbl>
            <c:numFmt formatCode="0.0%" sourceLinked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solidFill>
                  <a:prstClr val="black"/>
                </a:solidFill>
                <a:beve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'【D】見える化-暴落・リバランス'!$H$86:$H$95</c:f>
              <c:strCache>
                <c:ptCount val="9"/>
                <c:pt idx="0">
                  <c:v>1株式・投信等</c:v>
                </c:pt>
                <c:pt idx="1">
                  <c:v>1株式</c:v>
                </c:pt>
                <c:pt idx="2">
                  <c:v>1投信</c:v>
                </c:pt>
                <c:pt idx="3">
                  <c:v>2現金・米国債等</c:v>
                </c:pt>
                <c:pt idx="4">
                  <c:v>2現金</c:v>
                </c:pt>
                <c:pt idx="5">
                  <c:v>2米国債など</c:v>
                </c:pt>
                <c:pt idx="6">
                  <c:v>3貴金属･ｺﾓ・仮通</c:v>
                </c:pt>
                <c:pt idx="7">
                  <c:v>3貴金属</c:v>
                </c:pt>
                <c:pt idx="8">
                  <c:v>3ｺﾓﾃﾞｨﾃｲ</c:v>
                </c:pt>
              </c:strCache>
            </c:strRef>
          </c:cat>
          <c:val>
            <c:numRef>
              <c:f>'【D】見える化-暴落・リバランス'!$I$86:$I$95</c:f>
              <c:numCache>
                <c:formatCode>#,##0_ ;[Red]\-#,##0\ </c:formatCode>
                <c:ptCount val="10"/>
                <c:pt idx="1">
                  <c:v>6627894</c:v>
                </c:pt>
                <c:pt idx="2">
                  <c:v>4223631.5999999996</c:v>
                </c:pt>
                <c:pt idx="4">
                  <c:v>13766306</c:v>
                </c:pt>
                <c:pt idx="5">
                  <c:v>2208289</c:v>
                </c:pt>
                <c:pt idx="7">
                  <c:v>602515</c:v>
                </c:pt>
                <c:pt idx="8">
                  <c:v>1000615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F01-43A6-9464-269FE5B5134F}"/>
            </c:ext>
          </c:extLst>
        </c:ser>
        <c:ser>
          <c:idx val="1"/>
          <c:order val="1"/>
          <c:spPr>
            <a:ln w="57150">
              <a:solidFill>
                <a:srgbClr val="1F497D">
                  <a:lumMod val="60000"/>
                  <a:lumOff val="40000"/>
                  <a:alpha val="52000"/>
                </a:srgbClr>
              </a:solidFill>
            </a:ln>
          </c:spPr>
          <c:dPt>
            <c:idx val="0"/>
            <c:bubble3D val="0"/>
            <c:spPr>
              <a:solidFill>
                <a:srgbClr val="92D050"/>
              </a:solidFill>
              <a:ln w="57150">
                <a:solidFill>
                  <a:srgbClr val="1F497D">
                    <a:lumMod val="60000"/>
                    <a:lumOff val="40000"/>
                    <a:alpha val="52000"/>
                  </a:srgb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9F01-43A6-9464-269FE5B5134F}"/>
              </c:ext>
            </c:extLst>
          </c:dPt>
          <c:dPt>
            <c:idx val="3"/>
            <c:bubble3D val="0"/>
            <c:spPr>
              <a:solidFill>
                <a:srgbClr val="C00000"/>
              </a:solidFill>
              <a:ln w="57150">
                <a:solidFill>
                  <a:srgbClr val="1F497D">
                    <a:lumMod val="60000"/>
                    <a:lumOff val="40000"/>
                    <a:alpha val="52000"/>
                  </a:srgb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5-9F01-43A6-9464-269FE5B5134F}"/>
              </c:ext>
            </c:extLst>
          </c:dPt>
          <c:dPt>
            <c:idx val="6"/>
            <c:bubble3D val="0"/>
            <c:spPr>
              <a:solidFill>
                <a:srgbClr val="FFFF00"/>
              </a:solidFill>
              <a:ln w="57150">
                <a:solidFill>
                  <a:srgbClr val="1F497D">
                    <a:lumMod val="60000"/>
                    <a:lumOff val="40000"/>
                    <a:alpha val="52000"/>
                  </a:srgb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7-9F01-43A6-9464-269FE5B5134F}"/>
              </c:ext>
            </c:extLst>
          </c:dPt>
          <c:dLbls>
            <c:dLbl>
              <c:idx val="0"/>
              <c:layout>
                <c:manualLayout>
                  <c:x val="6.5338534072130307E-3"/>
                  <c:y val="-4.75506945443834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F01-43A6-9464-269FE5B5134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F01-43A6-9464-269FE5B5134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F01-43A6-9464-269FE5B5134F}"/>
                </c:ext>
              </c:extLst>
            </c:dLbl>
            <c:dLbl>
              <c:idx val="3"/>
              <c:layout>
                <c:manualLayout>
                  <c:x val="-2.2726018785716492E-2"/>
                  <c:y val="7.75010846316479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F01-43A6-9464-269FE5B5134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9F01-43A6-9464-269FE5B5134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9F01-43A6-9464-269FE5B5134F}"/>
                </c:ext>
              </c:extLst>
            </c:dLbl>
            <c:dLbl>
              <c:idx val="6"/>
              <c:layout>
                <c:manualLayout>
                  <c:x val="1.3149697751195734E-2"/>
                  <c:y val="-3.8368091017911464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1000" baseline="0"/>
                      <a:t>3</a:t>
                    </a:r>
                    <a:r>
                      <a:rPr lang="ja-JP" altLang="en-US" sz="1000" baseline="0"/>
                      <a:t>貴金属･ｺﾓ・仮通
</a:t>
                    </a:r>
                    <a:r>
                      <a:rPr lang="en-US" altLang="ja-JP" sz="1000" baseline="0"/>
                      <a:t>4.6%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7-9F01-43A6-9464-269FE5B5134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9F01-43A6-9464-269FE5B5134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9F01-43A6-9464-269FE5B5134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9F01-43A6-9464-269FE5B5134F}"/>
                </c:ext>
              </c:extLst>
            </c:dLbl>
            <c:numFmt formatCode="0.0%" sourceLinked="0"/>
            <c:spPr>
              <a:solidFill>
                <a:srgbClr val="F79646">
                  <a:lumMod val="40000"/>
                  <a:lumOff val="60000"/>
                </a:srgbClr>
              </a:solidFill>
              <a:ln w="25400">
                <a:solidFill>
                  <a:srgbClr val="FF0000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/>
              <a:lstStyle/>
              <a:p>
                <a:pPr>
                  <a:defRPr sz="1100" b="1" i="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'【D】見える化-暴落・リバランス'!$H$86:$H$95</c:f>
              <c:strCache>
                <c:ptCount val="9"/>
                <c:pt idx="0">
                  <c:v>1株式・投信等</c:v>
                </c:pt>
                <c:pt idx="1">
                  <c:v>1株式</c:v>
                </c:pt>
                <c:pt idx="2">
                  <c:v>1投信</c:v>
                </c:pt>
                <c:pt idx="3">
                  <c:v>2現金・米国債等</c:v>
                </c:pt>
                <c:pt idx="4">
                  <c:v>2現金</c:v>
                </c:pt>
                <c:pt idx="5">
                  <c:v>2米国債など</c:v>
                </c:pt>
                <c:pt idx="6">
                  <c:v>3貴金属･ｺﾓ・仮通</c:v>
                </c:pt>
                <c:pt idx="7">
                  <c:v>3貴金属</c:v>
                </c:pt>
                <c:pt idx="8">
                  <c:v>3ｺﾓﾃﾞｨﾃｲ</c:v>
                </c:pt>
              </c:strCache>
            </c:strRef>
          </c:cat>
          <c:val>
            <c:numRef>
              <c:f>'【D】見える化-暴落・リバランス'!$J$86:$J$95</c:f>
              <c:numCache>
                <c:formatCode>#,##0_);[Red]\(#,##0\)</c:formatCode>
                <c:ptCount val="10"/>
                <c:pt idx="0">
                  <c:v>10851525.6</c:v>
                </c:pt>
                <c:pt idx="3">
                  <c:v>15974595</c:v>
                </c:pt>
                <c:pt idx="6">
                  <c:v>1603130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9F01-43A6-9464-269FE5B513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16"/>
      </c:doughnutChart>
    </c:plotArea>
    <c:plotVisOnly val="1"/>
    <c:dispBlanksAs val="zero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 sz="1600" baseline="0"/>
              <a:t>【</a:t>
            </a:r>
            <a:r>
              <a:rPr lang="ja-JP" altLang="en-US" sz="1600" baseline="0"/>
              <a:t>暴落後・リバランス用</a:t>
            </a:r>
            <a:r>
              <a:rPr lang="en-US" altLang="ja-JP" sz="1600" baseline="0"/>
              <a:t>】</a:t>
            </a:r>
            <a:r>
              <a:rPr lang="ja-JP" altLang="en-US" sz="1600" baseline="0"/>
              <a:t>ポートフォリオ</a:t>
            </a:r>
            <a:endParaRPr lang="ja-JP" altLang="en-US" sz="1600"/>
          </a:p>
        </c:rich>
      </c:tx>
      <c:layout>
        <c:manualLayout>
          <c:xMode val="edge"/>
          <c:yMode val="edge"/>
          <c:x val="8.7420837612689734E-2"/>
          <c:y val="3.1820961311133815E-2"/>
        </c:manualLayout>
      </c:layout>
      <c:overlay val="1"/>
      <c:spPr>
        <a:solidFill>
          <a:schemeClr val="bg1"/>
        </a:solidFill>
      </c:spPr>
    </c:title>
    <c:autoTitleDeleted val="0"/>
    <c:plotArea>
      <c:layout>
        <c:manualLayout>
          <c:layoutTarget val="inner"/>
          <c:xMode val="edge"/>
          <c:yMode val="edge"/>
          <c:x val="0.17026404727947891"/>
          <c:y val="0.2000377203243166"/>
          <c:w val="0.66728110855277301"/>
          <c:h val="0.75065477987845464"/>
        </c:manualLayout>
      </c:layout>
      <c:doughnutChart>
        <c:varyColors val="1"/>
        <c:ser>
          <c:idx val="0"/>
          <c:order val="0"/>
          <c:spPr>
            <a:ln w="44450">
              <a:solidFill>
                <a:schemeClr val="bg1"/>
              </a:solidFill>
            </a:ln>
          </c:spPr>
          <c:dPt>
            <c:idx val="1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444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4892-429D-9CBB-CE393A6A6FB4}"/>
              </c:ext>
            </c:extLst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444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4892-429D-9CBB-CE393A6A6FB4}"/>
              </c:ext>
            </c:extLst>
          </c:dPt>
          <c:dPt>
            <c:idx val="4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444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4892-429D-9CBB-CE393A6A6FB4}"/>
              </c:ext>
            </c:extLst>
          </c:dPt>
          <c:dPt>
            <c:idx val="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444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4892-429D-9CBB-CE393A6A6FB4}"/>
              </c:ext>
            </c:extLst>
          </c:dPt>
          <c:dPt>
            <c:idx val="7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444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4892-429D-9CBB-CE393A6A6FB4}"/>
              </c:ext>
            </c:extLst>
          </c:dPt>
          <c:dPt>
            <c:idx val="8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444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4892-429D-9CBB-CE393A6A6FB4}"/>
              </c:ext>
            </c:extLst>
          </c:dPt>
          <c:dPt>
            <c:idx val="9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444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4892-429D-9CBB-CE393A6A6FB4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892-429D-9CBB-CE393A6A6FB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892-429D-9CBB-CE393A6A6FB4}"/>
                </c:ext>
              </c:extLst>
            </c:dLbl>
            <c:dLbl>
              <c:idx val="5"/>
              <c:layout>
                <c:manualLayout>
                  <c:x val="-3.2407407407407662E-2"/>
                  <c:y val="-1.56657963446475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892-429D-9CBB-CE393A6A6FB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892-429D-9CBB-CE393A6A6FB4}"/>
                </c:ext>
              </c:extLst>
            </c:dLbl>
            <c:dLbl>
              <c:idx val="7"/>
              <c:layout>
                <c:manualLayout>
                  <c:x val="-9.8982244482662227E-2"/>
                  <c:y val="-0.289204658166889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892-429D-9CBB-CE393A6A6FB4}"/>
                </c:ext>
              </c:extLst>
            </c:dLbl>
            <c:dLbl>
              <c:idx val="8"/>
              <c:layout>
                <c:manualLayout>
                  <c:x val="-2.4691355879818064E-2"/>
                  <c:y val="-0.2767940851404398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892-429D-9CBB-CE393A6A6FB4}"/>
                </c:ext>
              </c:extLst>
            </c:dLbl>
            <c:dLbl>
              <c:idx val="9"/>
              <c:layout>
                <c:manualLayout>
                  <c:x val="5.1589143037727707E-2"/>
                  <c:y val="-0.2718298559298625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892-429D-9CBB-CE393A6A6FB4}"/>
                </c:ext>
              </c:extLst>
            </c:dLbl>
            <c:numFmt formatCode="0.0%" sourceLinked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solidFill>
                  <a:prstClr val="black"/>
                </a:solidFill>
                <a:beve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'【D】見える化-暴落・リバランス'!$H$120:$H$129</c:f>
              <c:strCache>
                <c:ptCount val="9"/>
                <c:pt idx="0">
                  <c:v>1株式・投信等</c:v>
                </c:pt>
                <c:pt idx="1">
                  <c:v>1株式</c:v>
                </c:pt>
                <c:pt idx="2">
                  <c:v>1投信</c:v>
                </c:pt>
                <c:pt idx="3">
                  <c:v>2現金・米国債等</c:v>
                </c:pt>
                <c:pt idx="4">
                  <c:v>2現金</c:v>
                </c:pt>
                <c:pt idx="5">
                  <c:v>2米国債など</c:v>
                </c:pt>
                <c:pt idx="6">
                  <c:v>3貴金属･ｺﾓ・仮通</c:v>
                </c:pt>
                <c:pt idx="7">
                  <c:v>3貴金属</c:v>
                </c:pt>
                <c:pt idx="8">
                  <c:v>3ｺﾓﾃﾞｨﾃｲ</c:v>
                </c:pt>
              </c:strCache>
            </c:strRef>
          </c:cat>
          <c:val>
            <c:numRef>
              <c:f>'【D】見える化-暴落・リバランス'!$I$120:$I$129</c:f>
              <c:numCache>
                <c:formatCode>#,##0_ ;[Red]\-#,##0\ </c:formatCode>
                <c:ptCount val="10"/>
                <c:pt idx="1">
                  <c:v>6727894</c:v>
                </c:pt>
                <c:pt idx="2">
                  <c:v>4476964.5999999996</c:v>
                </c:pt>
                <c:pt idx="4">
                  <c:v>13412973</c:v>
                </c:pt>
                <c:pt idx="5">
                  <c:v>2208289</c:v>
                </c:pt>
                <c:pt idx="7">
                  <c:v>602515</c:v>
                </c:pt>
                <c:pt idx="8">
                  <c:v>1000615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892-429D-9CBB-CE393A6A6FB4}"/>
            </c:ext>
          </c:extLst>
        </c:ser>
        <c:ser>
          <c:idx val="1"/>
          <c:order val="1"/>
          <c:spPr>
            <a:ln w="57150">
              <a:solidFill>
                <a:srgbClr val="1F497D">
                  <a:lumMod val="60000"/>
                  <a:lumOff val="40000"/>
                  <a:alpha val="52000"/>
                </a:srgbClr>
              </a:solidFill>
            </a:ln>
          </c:spPr>
          <c:dPt>
            <c:idx val="0"/>
            <c:bubble3D val="0"/>
            <c:spPr>
              <a:solidFill>
                <a:srgbClr val="92D050"/>
              </a:solidFill>
              <a:ln w="57150">
                <a:solidFill>
                  <a:srgbClr val="1F497D">
                    <a:lumMod val="60000"/>
                    <a:lumOff val="40000"/>
                    <a:alpha val="52000"/>
                  </a:srgb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4892-429D-9CBB-CE393A6A6FB4}"/>
              </c:ext>
            </c:extLst>
          </c:dPt>
          <c:dPt>
            <c:idx val="3"/>
            <c:bubble3D val="0"/>
            <c:spPr>
              <a:solidFill>
                <a:srgbClr val="C00000"/>
              </a:solidFill>
              <a:ln w="57150">
                <a:solidFill>
                  <a:srgbClr val="1F497D">
                    <a:lumMod val="60000"/>
                    <a:lumOff val="40000"/>
                    <a:alpha val="52000"/>
                  </a:srgb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5-4892-429D-9CBB-CE393A6A6FB4}"/>
              </c:ext>
            </c:extLst>
          </c:dPt>
          <c:dPt>
            <c:idx val="6"/>
            <c:bubble3D val="0"/>
            <c:spPr>
              <a:solidFill>
                <a:srgbClr val="FFFF00"/>
              </a:solidFill>
              <a:ln w="57150">
                <a:solidFill>
                  <a:srgbClr val="1F497D">
                    <a:lumMod val="60000"/>
                    <a:lumOff val="40000"/>
                    <a:alpha val="52000"/>
                  </a:srgb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7-4892-429D-9CBB-CE393A6A6FB4}"/>
              </c:ext>
            </c:extLst>
          </c:dPt>
          <c:dLbls>
            <c:dLbl>
              <c:idx val="0"/>
              <c:layout>
                <c:manualLayout>
                  <c:x val="6.5338534072130307E-3"/>
                  <c:y val="-4.75506945443834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892-429D-9CBB-CE393A6A6FB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892-429D-9CBB-CE393A6A6FB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892-429D-9CBB-CE393A6A6FB4}"/>
                </c:ext>
              </c:extLst>
            </c:dLbl>
            <c:dLbl>
              <c:idx val="3"/>
              <c:layout>
                <c:manualLayout>
                  <c:x val="-2.2726018785716492E-2"/>
                  <c:y val="7.75010846316479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892-429D-9CBB-CE393A6A6FB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892-429D-9CBB-CE393A6A6FB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4892-429D-9CBB-CE393A6A6FB4}"/>
                </c:ext>
              </c:extLst>
            </c:dLbl>
            <c:dLbl>
              <c:idx val="6"/>
              <c:layout>
                <c:manualLayout>
                  <c:x val="-5.4333452220910999E-3"/>
                  <c:y val="-2.2071075471394325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1000" baseline="0"/>
                      <a:t>3</a:t>
                    </a:r>
                    <a:r>
                      <a:rPr lang="ja-JP" altLang="en-US" sz="1000" baseline="0"/>
                      <a:t>貴金属･ｺﾓ・仮通
</a:t>
                    </a:r>
                    <a:r>
                      <a:rPr lang="en-US" altLang="ja-JP" sz="1000" baseline="0"/>
                      <a:t>4.6%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7-4892-429D-9CBB-CE393A6A6FB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4892-429D-9CBB-CE393A6A6FB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4892-429D-9CBB-CE393A6A6FB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4892-429D-9CBB-CE393A6A6FB4}"/>
                </c:ext>
              </c:extLst>
            </c:dLbl>
            <c:numFmt formatCode="0.0%" sourceLinked="0"/>
            <c:spPr>
              <a:solidFill>
                <a:srgbClr val="F79646">
                  <a:lumMod val="40000"/>
                  <a:lumOff val="60000"/>
                </a:srgbClr>
              </a:solidFill>
              <a:ln w="25400">
                <a:solidFill>
                  <a:srgbClr val="FF0000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/>
              <a:lstStyle/>
              <a:p>
                <a:pPr>
                  <a:defRPr sz="1100" b="1" i="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'【D】見える化-暴落・リバランス'!$H$120:$H$129</c:f>
              <c:strCache>
                <c:ptCount val="9"/>
                <c:pt idx="0">
                  <c:v>1株式・投信等</c:v>
                </c:pt>
                <c:pt idx="1">
                  <c:v>1株式</c:v>
                </c:pt>
                <c:pt idx="2">
                  <c:v>1投信</c:v>
                </c:pt>
                <c:pt idx="3">
                  <c:v>2現金・米国債等</c:v>
                </c:pt>
                <c:pt idx="4">
                  <c:v>2現金</c:v>
                </c:pt>
                <c:pt idx="5">
                  <c:v>2米国債など</c:v>
                </c:pt>
                <c:pt idx="6">
                  <c:v>3貴金属･ｺﾓ・仮通</c:v>
                </c:pt>
                <c:pt idx="7">
                  <c:v>3貴金属</c:v>
                </c:pt>
                <c:pt idx="8">
                  <c:v>3ｺﾓﾃﾞｨﾃｲ</c:v>
                </c:pt>
              </c:strCache>
            </c:strRef>
          </c:cat>
          <c:val>
            <c:numRef>
              <c:f>'【D】見える化-暴落・リバランス'!$J$120:$J$129</c:f>
              <c:numCache>
                <c:formatCode>#,##0_);[Red]\(#,##0\)</c:formatCode>
                <c:ptCount val="10"/>
                <c:pt idx="0">
                  <c:v>11204858.6</c:v>
                </c:pt>
                <c:pt idx="3">
                  <c:v>15621262</c:v>
                </c:pt>
                <c:pt idx="6">
                  <c:v>1603130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4892-429D-9CBB-CE393A6A6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16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 baseline="0"/>
              <a:t>【</a:t>
            </a:r>
            <a:r>
              <a:rPr lang="ja-JP" altLang="en-US" baseline="0"/>
              <a:t>調整用</a:t>
            </a:r>
            <a:r>
              <a:rPr lang="en-US" altLang="ja-JP" baseline="0"/>
              <a:t>】</a:t>
            </a:r>
            <a:r>
              <a:rPr lang="ja-JP" altLang="en-US" baseline="0"/>
              <a:t>ポートフォリオ</a:t>
            </a:r>
            <a:endParaRPr lang="ja-JP" altLang="en-US"/>
          </a:p>
        </c:rich>
      </c:tx>
      <c:layout>
        <c:manualLayout>
          <c:xMode val="edge"/>
          <c:yMode val="edge"/>
          <c:x val="0.15930485948246975"/>
          <c:y val="2.9785375263480452E-2"/>
        </c:manualLayout>
      </c:layout>
      <c:overlay val="1"/>
      <c:spPr>
        <a:solidFill>
          <a:schemeClr val="bg1"/>
        </a:solidFill>
      </c:spPr>
    </c:title>
    <c:autoTitleDeleted val="0"/>
    <c:plotArea>
      <c:layout>
        <c:manualLayout>
          <c:layoutTarget val="inner"/>
          <c:xMode val="edge"/>
          <c:yMode val="edge"/>
          <c:x val="0.17026404727947891"/>
          <c:y val="0.2000377203243166"/>
          <c:w val="0.66728110855277323"/>
          <c:h val="0.75065477987845464"/>
        </c:manualLayout>
      </c:layout>
      <c:doughnutChart>
        <c:varyColors val="1"/>
        <c:ser>
          <c:idx val="0"/>
          <c:order val="0"/>
          <c:spPr>
            <a:ln w="44450">
              <a:solidFill>
                <a:schemeClr val="bg1"/>
              </a:solidFill>
            </a:ln>
          </c:spPr>
          <c:dPt>
            <c:idx val="1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444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F2D9-4EDD-A650-BDF5931077B6}"/>
              </c:ext>
            </c:extLst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444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F2D9-4EDD-A650-BDF5931077B6}"/>
              </c:ext>
            </c:extLst>
          </c:dPt>
          <c:dPt>
            <c:idx val="4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444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F2D9-4EDD-A650-BDF5931077B6}"/>
              </c:ext>
            </c:extLst>
          </c:dPt>
          <c:dPt>
            <c:idx val="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444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F2D9-4EDD-A650-BDF5931077B6}"/>
              </c:ext>
            </c:extLst>
          </c:dPt>
          <c:dPt>
            <c:idx val="7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444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F2D9-4EDD-A650-BDF5931077B6}"/>
              </c:ext>
            </c:extLst>
          </c:dPt>
          <c:dPt>
            <c:idx val="8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444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F2D9-4EDD-A650-BDF5931077B6}"/>
              </c:ext>
            </c:extLst>
          </c:dPt>
          <c:dPt>
            <c:idx val="9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444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F2D9-4EDD-A650-BDF5931077B6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2D9-4EDD-A650-BDF5931077B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2D9-4EDD-A650-BDF5931077B6}"/>
                </c:ext>
              </c:extLst>
            </c:dLbl>
            <c:dLbl>
              <c:idx val="5"/>
              <c:layout>
                <c:manualLayout>
                  <c:x val="-3.2407407407407676E-2"/>
                  <c:y val="-1.56657963446475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2D9-4EDD-A650-BDF5931077B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2D9-4EDD-A650-BDF5931077B6}"/>
                </c:ext>
              </c:extLst>
            </c:dLbl>
            <c:dLbl>
              <c:idx val="7"/>
              <c:layout>
                <c:manualLayout>
                  <c:x val="-9.8982244482662227E-2"/>
                  <c:y val="-0.289204658166889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2D9-4EDD-A650-BDF5931077B6}"/>
                </c:ext>
              </c:extLst>
            </c:dLbl>
            <c:dLbl>
              <c:idx val="8"/>
              <c:layout>
                <c:manualLayout>
                  <c:x val="-2.4691355879818078E-2"/>
                  <c:y val="-0.2767940851404398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2D9-4EDD-A650-BDF5931077B6}"/>
                </c:ext>
              </c:extLst>
            </c:dLbl>
            <c:dLbl>
              <c:idx val="9"/>
              <c:layout>
                <c:manualLayout>
                  <c:x val="5.1589143037727707E-2"/>
                  <c:y val="-0.2718298559298628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2D9-4EDD-A650-BDF5931077B6}"/>
                </c:ext>
              </c:extLst>
            </c:dLbl>
            <c:numFmt formatCode="0.0%" sourceLinked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solidFill>
                  <a:prstClr val="black"/>
                </a:solidFill>
                <a:beve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'【D】見える化-暴落・リバランス'!$H$54:$H$63</c:f>
              <c:strCache>
                <c:ptCount val="9"/>
                <c:pt idx="0">
                  <c:v>1株式・投信等</c:v>
                </c:pt>
                <c:pt idx="1">
                  <c:v>1株式</c:v>
                </c:pt>
                <c:pt idx="2">
                  <c:v>1投信</c:v>
                </c:pt>
                <c:pt idx="3">
                  <c:v>2現金・米国債等</c:v>
                </c:pt>
                <c:pt idx="4">
                  <c:v>2現金</c:v>
                </c:pt>
                <c:pt idx="5">
                  <c:v>2米国債など</c:v>
                </c:pt>
                <c:pt idx="6">
                  <c:v>3貴金属･ｺﾓ・仮通</c:v>
                </c:pt>
                <c:pt idx="7">
                  <c:v>3貴金属</c:v>
                </c:pt>
                <c:pt idx="8">
                  <c:v>3ｺﾓﾃﾞｨﾃｲ</c:v>
                </c:pt>
              </c:strCache>
            </c:strRef>
          </c:cat>
          <c:val>
            <c:numRef>
              <c:f>'【D】見える化-暴落・リバランス'!$I$54:$I$63</c:f>
              <c:numCache>
                <c:formatCode>#,##0_ ;[Red]\-#,##0\ </c:formatCode>
                <c:ptCount val="10"/>
                <c:pt idx="1">
                  <c:v>11046490</c:v>
                </c:pt>
                <c:pt idx="2">
                  <c:v>7039386</c:v>
                </c:pt>
                <c:pt idx="4">
                  <c:v>13766306</c:v>
                </c:pt>
                <c:pt idx="5">
                  <c:v>2208289</c:v>
                </c:pt>
                <c:pt idx="7">
                  <c:v>602515</c:v>
                </c:pt>
                <c:pt idx="8">
                  <c:v>1000615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F2D9-4EDD-A650-BDF5931077B6}"/>
            </c:ext>
          </c:extLst>
        </c:ser>
        <c:ser>
          <c:idx val="1"/>
          <c:order val="1"/>
          <c:spPr>
            <a:ln w="57150">
              <a:solidFill>
                <a:srgbClr val="1F497D">
                  <a:lumMod val="60000"/>
                  <a:lumOff val="40000"/>
                  <a:alpha val="52000"/>
                </a:srgbClr>
              </a:solidFill>
            </a:ln>
          </c:spPr>
          <c:dPt>
            <c:idx val="0"/>
            <c:bubble3D val="0"/>
            <c:spPr>
              <a:solidFill>
                <a:srgbClr val="92D050"/>
              </a:solidFill>
              <a:ln w="57150">
                <a:solidFill>
                  <a:srgbClr val="1F497D">
                    <a:lumMod val="60000"/>
                    <a:lumOff val="40000"/>
                    <a:alpha val="52000"/>
                  </a:srgb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F2D9-4EDD-A650-BDF5931077B6}"/>
              </c:ext>
            </c:extLst>
          </c:dPt>
          <c:dPt>
            <c:idx val="3"/>
            <c:bubble3D val="0"/>
            <c:spPr>
              <a:solidFill>
                <a:srgbClr val="C00000"/>
              </a:solidFill>
              <a:ln w="57150">
                <a:solidFill>
                  <a:srgbClr val="1F497D">
                    <a:lumMod val="60000"/>
                    <a:lumOff val="40000"/>
                    <a:alpha val="52000"/>
                  </a:srgb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5-F2D9-4EDD-A650-BDF5931077B6}"/>
              </c:ext>
            </c:extLst>
          </c:dPt>
          <c:dPt>
            <c:idx val="6"/>
            <c:bubble3D val="0"/>
            <c:spPr>
              <a:solidFill>
                <a:srgbClr val="FFFF00"/>
              </a:solidFill>
              <a:ln w="57150">
                <a:solidFill>
                  <a:srgbClr val="1F497D">
                    <a:lumMod val="60000"/>
                    <a:lumOff val="40000"/>
                    <a:alpha val="52000"/>
                  </a:srgb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7-F2D9-4EDD-A650-BDF5931077B6}"/>
              </c:ext>
            </c:extLst>
          </c:dPt>
          <c:dLbls>
            <c:dLbl>
              <c:idx val="0"/>
              <c:layout>
                <c:manualLayout>
                  <c:x val="6.533853407213035E-3"/>
                  <c:y val="-4.75506945443834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2D9-4EDD-A650-BDF5931077B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2D9-4EDD-A650-BDF5931077B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2D9-4EDD-A650-BDF5931077B6}"/>
                </c:ext>
              </c:extLst>
            </c:dLbl>
            <c:dLbl>
              <c:idx val="3"/>
              <c:layout>
                <c:manualLayout>
                  <c:x val="-2.2726018785716492E-2"/>
                  <c:y val="7.75010846316479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2D9-4EDD-A650-BDF5931077B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2D9-4EDD-A650-BDF5931077B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F2D9-4EDD-A650-BDF5931077B6}"/>
                </c:ext>
              </c:extLst>
            </c:dLbl>
            <c:dLbl>
              <c:idx val="6"/>
              <c:layout>
                <c:manualLayout>
                  <c:x val="1.3149697751195734E-2"/>
                  <c:y val="-3.8368091017911464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1000" baseline="0"/>
                      <a:t>3</a:t>
                    </a:r>
                    <a:r>
                      <a:rPr lang="ja-JP" altLang="en-US" sz="1000" baseline="0"/>
                      <a:t>貴金属･ｺﾓ・仮通
</a:t>
                    </a:r>
                    <a:r>
                      <a:rPr lang="en-US" altLang="ja-JP" sz="1000" baseline="0"/>
                      <a:t>4.6%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7-F2D9-4EDD-A650-BDF5931077B6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F2D9-4EDD-A650-BDF5931077B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F2D9-4EDD-A650-BDF5931077B6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F2D9-4EDD-A650-BDF5931077B6}"/>
                </c:ext>
              </c:extLst>
            </c:dLbl>
            <c:numFmt formatCode="0.0%" sourceLinked="0"/>
            <c:spPr>
              <a:solidFill>
                <a:srgbClr val="F79646">
                  <a:lumMod val="40000"/>
                  <a:lumOff val="60000"/>
                </a:srgbClr>
              </a:solidFill>
              <a:ln w="25400">
                <a:solidFill>
                  <a:srgbClr val="FF0000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/>
              <a:lstStyle/>
              <a:p>
                <a:pPr>
                  <a:defRPr sz="1100" b="1" i="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'【D】見える化-暴落・リバランス'!$H$54:$H$63</c:f>
              <c:strCache>
                <c:ptCount val="9"/>
                <c:pt idx="0">
                  <c:v>1株式・投信等</c:v>
                </c:pt>
                <c:pt idx="1">
                  <c:v>1株式</c:v>
                </c:pt>
                <c:pt idx="2">
                  <c:v>1投信</c:v>
                </c:pt>
                <c:pt idx="3">
                  <c:v>2現金・米国債等</c:v>
                </c:pt>
                <c:pt idx="4">
                  <c:v>2現金</c:v>
                </c:pt>
                <c:pt idx="5">
                  <c:v>2米国債など</c:v>
                </c:pt>
                <c:pt idx="6">
                  <c:v>3貴金属･ｺﾓ・仮通</c:v>
                </c:pt>
                <c:pt idx="7">
                  <c:v>3貴金属</c:v>
                </c:pt>
                <c:pt idx="8">
                  <c:v>3ｺﾓﾃﾞｨﾃｲ</c:v>
                </c:pt>
              </c:strCache>
            </c:strRef>
          </c:cat>
          <c:val>
            <c:numRef>
              <c:f>'【D】見える化-暴落・リバランス'!$J$54:$J$63</c:f>
              <c:numCache>
                <c:formatCode>#,##0_);[Red]\(#,##0\)</c:formatCode>
                <c:ptCount val="10"/>
                <c:pt idx="0">
                  <c:v>18085876</c:v>
                </c:pt>
                <c:pt idx="3">
                  <c:v>15974595</c:v>
                </c:pt>
                <c:pt idx="6">
                  <c:v>1603130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F2D9-4EDD-A650-BDF5931077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16"/>
      </c:doughnutChart>
    </c:plotArea>
    <c:plotVisOnly val="1"/>
    <c:dispBlanksAs val="zero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 baseline="0"/>
              <a:t>【</a:t>
            </a:r>
            <a:r>
              <a:rPr lang="ja-JP" altLang="en-US" baseline="0"/>
              <a:t>現在</a:t>
            </a:r>
            <a:r>
              <a:rPr lang="en-US" altLang="ja-JP" baseline="0"/>
              <a:t>】</a:t>
            </a:r>
            <a:r>
              <a:rPr lang="ja-JP" altLang="en-US" baseline="0"/>
              <a:t>ポートフォリオ</a:t>
            </a:r>
            <a:endParaRPr lang="ja-JP" altLang="en-US"/>
          </a:p>
        </c:rich>
      </c:tx>
      <c:layout>
        <c:manualLayout>
          <c:xMode val="edge"/>
          <c:yMode val="edge"/>
          <c:x val="0.15930485948246986"/>
          <c:y val="2.9785375263480452E-2"/>
        </c:manualLayout>
      </c:layout>
      <c:overlay val="1"/>
      <c:spPr>
        <a:solidFill>
          <a:schemeClr val="bg1"/>
        </a:solidFill>
      </c:spPr>
    </c:title>
    <c:autoTitleDeleted val="0"/>
    <c:plotArea>
      <c:layout>
        <c:manualLayout>
          <c:layoutTarget val="inner"/>
          <c:xMode val="edge"/>
          <c:yMode val="edge"/>
          <c:x val="0.17026404727947891"/>
          <c:y val="0.2000377203243166"/>
          <c:w val="0.66728110855277345"/>
          <c:h val="0.75065477987845464"/>
        </c:manualLayout>
      </c:layout>
      <c:doughnutChart>
        <c:varyColors val="1"/>
        <c:ser>
          <c:idx val="0"/>
          <c:order val="0"/>
          <c:spPr>
            <a:ln w="44450">
              <a:solidFill>
                <a:schemeClr val="bg1"/>
              </a:solidFill>
            </a:ln>
          </c:spPr>
          <c:dPt>
            <c:idx val="1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444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BA82-4AF9-97F0-26FED394A2B4}"/>
              </c:ext>
            </c:extLst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444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BA82-4AF9-97F0-26FED394A2B4}"/>
              </c:ext>
            </c:extLst>
          </c:dPt>
          <c:dPt>
            <c:idx val="4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444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BA82-4AF9-97F0-26FED394A2B4}"/>
              </c:ext>
            </c:extLst>
          </c:dPt>
          <c:dPt>
            <c:idx val="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444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BA82-4AF9-97F0-26FED394A2B4}"/>
              </c:ext>
            </c:extLst>
          </c:dPt>
          <c:dPt>
            <c:idx val="7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444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BA82-4AF9-97F0-26FED394A2B4}"/>
              </c:ext>
            </c:extLst>
          </c:dPt>
          <c:dPt>
            <c:idx val="8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444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BA82-4AF9-97F0-26FED394A2B4}"/>
              </c:ext>
            </c:extLst>
          </c:dPt>
          <c:dPt>
            <c:idx val="9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444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BA82-4AF9-97F0-26FED394A2B4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A82-4AF9-97F0-26FED394A2B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A82-4AF9-97F0-26FED394A2B4}"/>
                </c:ext>
              </c:extLst>
            </c:dLbl>
            <c:dLbl>
              <c:idx val="5"/>
              <c:layout>
                <c:manualLayout>
                  <c:x val="-3.240740740740769E-2"/>
                  <c:y val="-1.56657963446475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A82-4AF9-97F0-26FED394A2B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A82-4AF9-97F0-26FED394A2B4}"/>
                </c:ext>
              </c:extLst>
            </c:dLbl>
            <c:dLbl>
              <c:idx val="7"/>
              <c:layout>
                <c:manualLayout>
                  <c:x val="-9.8982244482662227E-2"/>
                  <c:y val="-0.289204658166889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A82-4AF9-97F0-26FED394A2B4}"/>
                </c:ext>
              </c:extLst>
            </c:dLbl>
            <c:dLbl>
              <c:idx val="8"/>
              <c:layout>
                <c:manualLayout>
                  <c:x val="-2.4691355879818088E-2"/>
                  <c:y val="-0.2767940851404398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A82-4AF9-97F0-26FED394A2B4}"/>
                </c:ext>
              </c:extLst>
            </c:dLbl>
            <c:dLbl>
              <c:idx val="9"/>
              <c:layout>
                <c:manualLayout>
                  <c:x val="5.1589143037727707E-2"/>
                  <c:y val="-0.271829855929863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A82-4AF9-97F0-26FED394A2B4}"/>
                </c:ext>
              </c:extLst>
            </c:dLbl>
            <c:numFmt formatCode="0.0%" sourceLinked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solidFill>
                  <a:prstClr val="black"/>
                </a:solidFill>
                <a:beve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'【D】見える化-暴落・リバランス'!$H$23:$H$32</c:f>
              <c:strCache>
                <c:ptCount val="9"/>
                <c:pt idx="0">
                  <c:v>1株式・投信等</c:v>
                </c:pt>
                <c:pt idx="1">
                  <c:v>1株式</c:v>
                </c:pt>
                <c:pt idx="2">
                  <c:v>1投信</c:v>
                </c:pt>
                <c:pt idx="3">
                  <c:v>2現金・米国債等</c:v>
                </c:pt>
                <c:pt idx="4">
                  <c:v>2現金</c:v>
                </c:pt>
                <c:pt idx="5">
                  <c:v>2米国債など</c:v>
                </c:pt>
                <c:pt idx="6">
                  <c:v>3貴金属･ｺﾓ・仮通</c:v>
                </c:pt>
                <c:pt idx="7">
                  <c:v>3貴金属</c:v>
                </c:pt>
                <c:pt idx="8">
                  <c:v>3ｺﾓﾃﾞｨﾃｲ</c:v>
                </c:pt>
              </c:strCache>
            </c:strRef>
          </c:cat>
          <c:val>
            <c:numRef>
              <c:f>'【D】見える化-暴落・リバランス'!$I$23:$I$32</c:f>
              <c:numCache>
                <c:formatCode>#,##0_ ;[Red]\-#,##0\ </c:formatCode>
                <c:ptCount val="10"/>
                <c:pt idx="1">
                  <c:v>11046490</c:v>
                </c:pt>
                <c:pt idx="2">
                  <c:v>7006053</c:v>
                </c:pt>
                <c:pt idx="4">
                  <c:v>13799639</c:v>
                </c:pt>
                <c:pt idx="5">
                  <c:v>2208289</c:v>
                </c:pt>
                <c:pt idx="7">
                  <c:v>602515</c:v>
                </c:pt>
                <c:pt idx="8">
                  <c:v>1000615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A82-4AF9-97F0-26FED394A2B4}"/>
            </c:ext>
          </c:extLst>
        </c:ser>
        <c:ser>
          <c:idx val="1"/>
          <c:order val="1"/>
          <c:spPr>
            <a:ln w="57150">
              <a:solidFill>
                <a:srgbClr val="1F497D">
                  <a:lumMod val="60000"/>
                  <a:lumOff val="40000"/>
                  <a:alpha val="52000"/>
                </a:srgbClr>
              </a:solidFill>
            </a:ln>
          </c:spPr>
          <c:dPt>
            <c:idx val="0"/>
            <c:bubble3D val="0"/>
            <c:spPr>
              <a:solidFill>
                <a:srgbClr val="92D050"/>
              </a:solidFill>
              <a:ln w="57150">
                <a:solidFill>
                  <a:srgbClr val="1F497D">
                    <a:lumMod val="60000"/>
                    <a:lumOff val="40000"/>
                    <a:alpha val="52000"/>
                  </a:srgb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BA82-4AF9-97F0-26FED394A2B4}"/>
              </c:ext>
            </c:extLst>
          </c:dPt>
          <c:dPt>
            <c:idx val="3"/>
            <c:bubble3D val="0"/>
            <c:spPr>
              <a:solidFill>
                <a:srgbClr val="C00000"/>
              </a:solidFill>
              <a:ln w="57150">
                <a:solidFill>
                  <a:srgbClr val="1F497D">
                    <a:lumMod val="60000"/>
                    <a:lumOff val="40000"/>
                    <a:alpha val="52000"/>
                  </a:srgb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5-BA82-4AF9-97F0-26FED394A2B4}"/>
              </c:ext>
            </c:extLst>
          </c:dPt>
          <c:dPt>
            <c:idx val="6"/>
            <c:bubble3D val="0"/>
            <c:spPr>
              <a:solidFill>
                <a:srgbClr val="FFFF00"/>
              </a:solidFill>
              <a:ln w="57150">
                <a:solidFill>
                  <a:srgbClr val="1F497D">
                    <a:lumMod val="60000"/>
                    <a:lumOff val="40000"/>
                    <a:alpha val="52000"/>
                  </a:srgb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7-BA82-4AF9-97F0-26FED394A2B4}"/>
              </c:ext>
            </c:extLst>
          </c:dPt>
          <c:dLbls>
            <c:dLbl>
              <c:idx val="0"/>
              <c:layout>
                <c:manualLayout>
                  <c:x val="6.5338534072130403E-3"/>
                  <c:y val="-4.75506945443834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A82-4AF9-97F0-26FED394A2B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A82-4AF9-97F0-26FED394A2B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A82-4AF9-97F0-26FED394A2B4}"/>
                </c:ext>
              </c:extLst>
            </c:dLbl>
            <c:dLbl>
              <c:idx val="3"/>
              <c:layout>
                <c:manualLayout>
                  <c:x val="-2.2726018785716492E-2"/>
                  <c:y val="7.75010846316479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A82-4AF9-97F0-26FED394A2B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A82-4AF9-97F0-26FED394A2B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A82-4AF9-97F0-26FED394A2B4}"/>
                </c:ext>
              </c:extLst>
            </c:dLbl>
            <c:dLbl>
              <c:idx val="6"/>
              <c:layout>
                <c:manualLayout>
                  <c:x val="1.3149697751195734E-2"/>
                  <c:y val="-3.8368091017911464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1000" baseline="0"/>
                      <a:t>3</a:t>
                    </a:r>
                    <a:r>
                      <a:rPr lang="ja-JP" altLang="en-US" sz="1000" baseline="0"/>
                      <a:t>貴金属･ｺﾓ・仮通
</a:t>
                    </a:r>
                    <a:r>
                      <a:rPr lang="en-US" altLang="ja-JP" sz="1000" baseline="0"/>
                      <a:t>4.6%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7-BA82-4AF9-97F0-26FED394A2B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A82-4AF9-97F0-26FED394A2B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BA82-4AF9-97F0-26FED394A2B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BA82-4AF9-97F0-26FED394A2B4}"/>
                </c:ext>
              </c:extLst>
            </c:dLbl>
            <c:numFmt formatCode="0.0%" sourceLinked="0"/>
            <c:spPr>
              <a:solidFill>
                <a:srgbClr val="F79646">
                  <a:lumMod val="40000"/>
                  <a:lumOff val="60000"/>
                </a:srgbClr>
              </a:solidFill>
              <a:ln w="25400">
                <a:solidFill>
                  <a:srgbClr val="FF0000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/>
              <a:lstStyle/>
              <a:p>
                <a:pPr>
                  <a:defRPr sz="1100" b="1" i="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'【D】見える化-暴落・リバランス'!$H$23:$H$32</c:f>
              <c:strCache>
                <c:ptCount val="9"/>
                <c:pt idx="0">
                  <c:v>1株式・投信等</c:v>
                </c:pt>
                <c:pt idx="1">
                  <c:v>1株式</c:v>
                </c:pt>
                <c:pt idx="2">
                  <c:v>1投信</c:v>
                </c:pt>
                <c:pt idx="3">
                  <c:v>2現金・米国債等</c:v>
                </c:pt>
                <c:pt idx="4">
                  <c:v>2現金</c:v>
                </c:pt>
                <c:pt idx="5">
                  <c:v>2米国債など</c:v>
                </c:pt>
                <c:pt idx="6">
                  <c:v>3貴金属･ｺﾓ・仮通</c:v>
                </c:pt>
                <c:pt idx="7">
                  <c:v>3貴金属</c:v>
                </c:pt>
                <c:pt idx="8">
                  <c:v>3ｺﾓﾃﾞｨﾃｲ</c:v>
                </c:pt>
              </c:strCache>
            </c:strRef>
          </c:cat>
          <c:val>
            <c:numRef>
              <c:f>'【D】見える化-暴落・リバランス'!$J$23:$J$32</c:f>
              <c:numCache>
                <c:formatCode>#,##0_);[Red]\(#,##0\)</c:formatCode>
                <c:ptCount val="10"/>
                <c:pt idx="0">
                  <c:v>18052543</c:v>
                </c:pt>
                <c:pt idx="3">
                  <c:v>16007928</c:v>
                </c:pt>
                <c:pt idx="6">
                  <c:v>1603130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BA82-4AF9-97F0-26FED394A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16"/>
      </c:doughnutChart>
    </c:plotArea>
    <c:plotVisOnly val="1"/>
    <c:dispBlanksAs val="zero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49</xdr:col>
      <xdr:colOff>9525</xdr:colOff>
      <xdr:row>200</xdr:row>
      <xdr:rowOff>9525</xdr:rowOff>
    </xdr:to>
    <xdr:pic>
      <xdr:nvPicPr>
        <xdr:cNvPr id="100" name="図 99">
          <a:extLst>
            <a:ext uri="{FF2B5EF4-FFF2-40B4-BE49-F238E27FC236}">
              <a16:creationId xmlns:a16="http://schemas.microsoft.com/office/drawing/2014/main" id="{638DB676-6770-8CEB-53F0-26E3A5387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8125"/>
          <a:ext cx="33613725" cy="47396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21773</xdr:colOff>
      <xdr:row>72</xdr:row>
      <xdr:rowOff>38780</xdr:rowOff>
    </xdr:from>
    <xdr:to>
      <xdr:col>14</xdr:col>
      <xdr:colOff>593273</xdr:colOff>
      <xdr:row>96</xdr:row>
      <xdr:rowOff>210230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43ED820-766B-485A-B6D3-E514E62A48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23950</xdr:colOff>
      <xdr:row>105</xdr:row>
      <xdr:rowOff>333375</xdr:rowOff>
    </xdr:from>
    <xdr:to>
      <xdr:col>14</xdr:col>
      <xdr:colOff>595450</xdr:colOff>
      <xdr:row>130</xdr:row>
      <xdr:rowOff>190500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620E7A2-93A2-47CC-83FA-C19C85F04E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57149</xdr:colOff>
      <xdr:row>39</xdr:row>
      <xdr:rowOff>308881</xdr:rowOff>
    </xdr:from>
    <xdr:to>
      <xdr:col>14</xdr:col>
      <xdr:colOff>628649</xdr:colOff>
      <xdr:row>65</xdr:row>
      <xdr:rowOff>24491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EF9F32EC-B243-4A5A-A9C5-35F2E8047D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74839</xdr:colOff>
      <xdr:row>7</xdr:row>
      <xdr:rowOff>8845</xdr:rowOff>
    </xdr:from>
    <xdr:to>
      <xdr:col>14</xdr:col>
      <xdr:colOff>646339</xdr:colOff>
      <xdr:row>32</xdr:row>
      <xdr:rowOff>309563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452CCDC7-170A-4F92-A561-39CCC7F78E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40</xdr:row>
      <xdr:rowOff>142875</xdr:rowOff>
    </xdr:from>
    <xdr:to>
      <xdr:col>6</xdr:col>
      <xdr:colOff>161925</xdr:colOff>
      <xdr:row>42</xdr:row>
      <xdr:rowOff>76200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97E61230-B7FB-4E04-A4F2-BCED03A951C5}"/>
            </a:ext>
          </a:extLst>
        </xdr:cNvPr>
        <xdr:cNvCxnSpPr/>
      </xdr:nvCxnSpPr>
      <xdr:spPr>
        <a:xfrm flipV="1">
          <a:off x="6697980" y="9660255"/>
          <a:ext cx="1647825" cy="41338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1609725</xdr:colOff>
      <xdr:row>41</xdr:row>
      <xdr:rowOff>95250</xdr:rowOff>
    </xdr:from>
    <xdr:to>
      <xdr:col>6</xdr:col>
      <xdr:colOff>142875</xdr:colOff>
      <xdr:row>45</xdr:row>
      <xdr:rowOff>76201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8F2DCF7E-0B68-4B1F-B1DA-687D36736EE2}"/>
            </a:ext>
          </a:extLst>
        </xdr:cNvPr>
        <xdr:cNvCxnSpPr/>
      </xdr:nvCxnSpPr>
      <xdr:spPr>
        <a:xfrm flipV="1">
          <a:off x="6699885" y="9856470"/>
          <a:ext cx="1626870" cy="94107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1401537</xdr:colOff>
      <xdr:row>43</xdr:row>
      <xdr:rowOff>144237</xdr:rowOff>
    </xdr:from>
    <xdr:to>
      <xdr:col>6</xdr:col>
      <xdr:colOff>179615</xdr:colOff>
      <xdr:row>52</xdr:row>
      <xdr:rowOff>153761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F1B35675-66F9-4DEF-9A6A-F21E3C7360F4}"/>
            </a:ext>
          </a:extLst>
        </xdr:cNvPr>
        <xdr:cNvCxnSpPr/>
      </xdr:nvCxnSpPr>
      <xdr:spPr>
        <a:xfrm flipV="1">
          <a:off x="6636477" y="10385517"/>
          <a:ext cx="1727018" cy="215074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45</xdr:row>
      <xdr:rowOff>171451</xdr:rowOff>
    </xdr:from>
    <xdr:to>
      <xdr:col>6</xdr:col>
      <xdr:colOff>190500</xdr:colOff>
      <xdr:row>56</xdr:row>
      <xdr:rowOff>104775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DF8B92D2-FB61-4EF0-8A88-B41469002FED}"/>
            </a:ext>
          </a:extLst>
        </xdr:cNvPr>
        <xdr:cNvCxnSpPr/>
      </xdr:nvCxnSpPr>
      <xdr:spPr>
        <a:xfrm flipV="1">
          <a:off x="6707505" y="10892791"/>
          <a:ext cx="1666875" cy="253936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47</xdr:row>
      <xdr:rowOff>123826</xdr:rowOff>
    </xdr:from>
    <xdr:to>
      <xdr:col>6</xdr:col>
      <xdr:colOff>180975</xdr:colOff>
      <xdr:row>60</xdr:row>
      <xdr:rowOff>133350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15E3421A-FF83-420D-B485-F80FA5DCDADC}"/>
            </a:ext>
          </a:extLst>
        </xdr:cNvPr>
        <xdr:cNvCxnSpPr/>
      </xdr:nvCxnSpPr>
      <xdr:spPr>
        <a:xfrm flipV="1">
          <a:off x="6697980" y="11332846"/>
          <a:ext cx="1666875" cy="307276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</xdr:colOff>
      <xdr:row>49</xdr:row>
      <xdr:rowOff>123826</xdr:rowOff>
    </xdr:from>
    <xdr:to>
      <xdr:col>6</xdr:col>
      <xdr:colOff>171450</xdr:colOff>
      <xdr:row>64</xdr:row>
      <xdr:rowOff>57150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9266EA5F-2CE0-4EFF-A0CD-108789B9F5C3}"/>
            </a:ext>
          </a:extLst>
        </xdr:cNvPr>
        <xdr:cNvCxnSpPr/>
      </xdr:nvCxnSpPr>
      <xdr:spPr>
        <a:xfrm flipV="1">
          <a:off x="6717030" y="11805286"/>
          <a:ext cx="1638300" cy="353758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106</xdr:row>
      <xdr:rowOff>142875</xdr:rowOff>
    </xdr:from>
    <xdr:to>
      <xdr:col>6</xdr:col>
      <xdr:colOff>161925</xdr:colOff>
      <xdr:row>108</xdr:row>
      <xdr:rowOff>76200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E6878EE2-A0BF-48F0-8572-F993F534430D}"/>
            </a:ext>
          </a:extLst>
        </xdr:cNvPr>
        <xdr:cNvCxnSpPr/>
      </xdr:nvCxnSpPr>
      <xdr:spPr>
        <a:xfrm flipV="1">
          <a:off x="6697980" y="25776555"/>
          <a:ext cx="1647825" cy="41338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106</xdr:row>
      <xdr:rowOff>142875</xdr:rowOff>
    </xdr:from>
    <xdr:to>
      <xdr:col>6</xdr:col>
      <xdr:colOff>161925</xdr:colOff>
      <xdr:row>108</xdr:row>
      <xdr:rowOff>76200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B58A1414-9E1A-4B60-9D5F-3E1F4666D2C1}"/>
            </a:ext>
          </a:extLst>
        </xdr:cNvPr>
        <xdr:cNvCxnSpPr/>
      </xdr:nvCxnSpPr>
      <xdr:spPr>
        <a:xfrm flipV="1">
          <a:off x="6697980" y="25776555"/>
          <a:ext cx="1647825" cy="41338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1609725</xdr:colOff>
      <xdr:row>107</xdr:row>
      <xdr:rowOff>95250</xdr:rowOff>
    </xdr:from>
    <xdr:to>
      <xdr:col>6</xdr:col>
      <xdr:colOff>142875</xdr:colOff>
      <xdr:row>111</xdr:row>
      <xdr:rowOff>76201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773EDBE8-4F1E-4646-B9D5-DA6D8ADF4E5C}"/>
            </a:ext>
          </a:extLst>
        </xdr:cNvPr>
        <xdr:cNvCxnSpPr/>
      </xdr:nvCxnSpPr>
      <xdr:spPr>
        <a:xfrm flipV="1">
          <a:off x="6699885" y="25972770"/>
          <a:ext cx="1626870" cy="94107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1401537</xdr:colOff>
      <xdr:row>109</xdr:row>
      <xdr:rowOff>144237</xdr:rowOff>
    </xdr:from>
    <xdr:to>
      <xdr:col>6</xdr:col>
      <xdr:colOff>179615</xdr:colOff>
      <xdr:row>118</xdr:row>
      <xdr:rowOff>153761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44333D3B-1E15-423B-9ABB-0BE4862EF948}"/>
            </a:ext>
          </a:extLst>
        </xdr:cNvPr>
        <xdr:cNvCxnSpPr/>
      </xdr:nvCxnSpPr>
      <xdr:spPr>
        <a:xfrm flipV="1">
          <a:off x="6636477" y="26501817"/>
          <a:ext cx="1727018" cy="215074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111</xdr:row>
      <xdr:rowOff>171451</xdr:rowOff>
    </xdr:from>
    <xdr:to>
      <xdr:col>6</xdr:col>
      <xdr:colOff>190500</xdr:colOff>
      <xdr:row>122</xdr:row>
      <xdr:rowOff>104775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CC4A663D-9D7E-43F2-8BE3-154FC5133DA9}"/>
            </a:ext>
          </a:extLst>
        </xdr:cNvPr>
        <xdr:cNvCxnSpPr/>
      </xdr:nvCxnSpPr>
      <xdr:spPr>
        <a:xfrm flipV="1">
          <a:off x="6707505" y="27009091"/>
          <a:ext cx="1666875" cy="253936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113</xdr:row>
      <xdr:rowOff>123826</xdr:rowOff>
    </xdr:from>
    <xdr:to>
      <xdr:col>6</xdr:col>
      <xdr:colOff>180975</xdr:colOff>
      <xdr:row>126</xdr:row>
      <xdr:rowOff>133350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151FFA3F-F842-4383-B567-AEAA79639CE6}"/>
            </a:ext>
          </a:extLst>
        </xdr:cNvPr>
        <xdr:cNvCxnSpPr/>
      </xdr:nvCxnSpPr>
      <xdr:spPr>
        <a:xfrm flipV="1">
          <a:off x="6697980" y="27449146"/>
          <a:ext cx="1666875" cy="307276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</xdr:colOff>
      <xdr:row>115</xdr:row>
      <xdr:rowOff>123826</xdr:rowOff>
    </xdr:from>
    <xdr:to>
      <xdr:col>6</xdr:col>
      <xdr:colOff>171450</xdr:colOff>
      <xdr:row>130</xdr:row>
      <xdr:rowOff>57150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7FC556BA-28CC-43C3-99A7-6A7A7317C5C3}"/>
            </a:ext>
          </a:extLst>
        </xdr:cNvPr>
        <xdr:cNvCxnSpPr/>
      </xdr:nvCxnSpPr>
      <xdr:spPr>
        <a:xfrm flipV="1">
          <a:off x="6717030" y="27921586"/>
          <a:ext cx="1638300" cy="353758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644979</xdr:colOff>
      <xdr:row>4</xdr:row>
      <xdr:rowOff>193222</xdr:rowOff>
    </xdr:from>
    <xdr:to>
      <xdr:col>8</xdr:col>
      <xdr:colOff>732066</xdr:colOff>
      <xdr:row>16</xdr:row>
      <xdr:rowOff>190501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CAC2CC36-C397-4F96-A979-E9A3447D6CDD}"/>
            </a:ext>
          </a:extLst>
        </xdr:cNvPr>
        <xdr:cNvSpPr txBox="1"/>
      </xdr:nvSpPr>
      <xdr:spPr>
        <a:xfrm>
          <a:off x="5879919" y="1107622"/>
          <a:ext cx="4575267" cy="2877639"/>
        </a:xfrm>
        <a:prstGeom prst="rect">
          <a:avLst/>
        </a:prstGeom>
        <a:ln/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■■ポートフォリオ■■</a:t>
          </a:r>
          <a:endParaRPr kumimoji="1" lang="en-US" altLang="ja-JP" sz="1400" b="1"/>
        </a:p>
        <a:p>
          <a:r>
            <a:rPr kumimoji="1" lang="en-US" altLang="ja-JP" sz="1400" b="1"/>
            <a:t>1【</a:t>
          </a:r>
          <a:r>
            <a:rPr kumimoji="1" lang="ja-JP" altLang="en-US" sz="1400" b="1"/>
            <a:t>現在</a:t>
          </a:r>
          <a:r>
            <a:rPr kumimoji="1" lang="en-US" altLang="ja-JP" sz="1400" b="1"/>
            <a:t>】</a:t>
          </a:r>
          <a:r>
            <a:rPr kumimoji="1" lang="ja-JP" altLang="en-US" sz="1400" b="1"/>
            <a:t>ポートフォリオ</a:t>
          </a:r>
          <a:endParaRPr kumimoji="0" lang="en-US" altLang="ja-JP" sz="14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400" b="1"/>
            <a:t>2【</a:t>
          </a:r>
          <a:r>
            <a:rPr kumimoji="1" lang="ja-JP" altLang="en-US" sz="1400" b="1"/>
            <a:t>調整用</a:t>
          </a:r>
          <a:r>
            <a:rPr kumimoji="1" lang="en-US" altLang="ja-JP" sz="1400" b="1"/>
            <a:t>】</a:t>
          </a:r>
          <a:r>
            <a:rPr kumimoji="1" lang="ja-JP" altLang="en-US" sz="1400" b="1"/>
            <a:t>ポートフォリオ</a:t>
          </a:r>
          <a:endParaRPr kumimoji="1" lang="en-US" altLang="ja-JP" sz="1400" b="1"/>
        </a:p>
        <a:p>
          <a:r>
            <a:rPr kumimoji="1" lang="en-US" altLang="ja-JP" sz="1400" b="1"/>
            <a:t>3【</a:t>
          </a:r>
          <a:r>
            <a:rPr kumimoji="1" lang="ja-JP" altLang="en-US" sz="1400" b="1"/>
            <a:t>暴落・下落・想定用</a:t>
          </a:r>
          <a:r>
            <a:rPr kumimoji="1" lang="en-US" altLang="ja-JP" sz="1400" b="1"/>
            <a:t>】</a:t>
          </a:r>
          <a:r>
            <a:rPr kumimoji="1" lang="ja-JP" altLang="en-US" sz="1400" b="1"/>
            <a:t>ポートフォリオ</a:t>
          </a:r>
          <a:endParaRPr kumimoji="1" lang="en-US" altLang="ja-JP" sz="1400" b="1"/>
        </a:p>
        <a:p>
          <a:r>
            <a:rPr kumimoji="1" lang="en-US" altLang="ja-JP" sz="1400" b="1"/>
            <a:t>4【</a:t>
          </a:r>
          <a:r>
            <a:rPr kumimoji="1" lang="ja-JP" altLang="en-US" sz="1400" b="1"/>
            <a:t>暴落後・リバランス用</a:t>
          </a:r>
          <a:r>
            <a:rPr kumimoji="1" lang="en-US" altLang="ja-JP" sz="1400" b="1"/>
            <a:t>】</a:t>
          </a:r>
          <a:r>
            <a:rPr kumimoji="1" lang="ja-JP" altLang="en-US" sz="1400" b="1"/>
            <a:t>ポートフォリオ</a:t>
          </a:r>
          <a:endParaRPr kumimoji="1" lang="en-US" altLang="ja-JP" sz="1400" b="1"/>
        </a:p>
        <a:p>
          <a:endParaRPr kumimoji="1" lang="en-US" altLang="ja-JP" sz="14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4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■■入力可能な部分■■</a:t>
          </a:r>
          <a:endParaRPr kumimoji="1" lang="en-US" altLang="ja-JP" sz="14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4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赤色文字で</a:t>
          </a:r>
          <a:endParaRPr kumimoji="1" lang="en-US" altLang="ja-JP" sz="14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4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「</a:t>
          </a:r>
          <a:r>
            <a:rPr lang="ja-JP" altLang="en-US" sz="14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★★★赤枠内のみ入力可★★</a:t>
          </a:r>
          <a:r>
            <a:rPr lang="ja-JP" altLang="en-US" sz="1400" b="1">
              <a:solidFill>
                <a:srgbClr val="FF0000"/>
              </a:solidFill>
            </a:rPr>
            <a:t> </a:t>
          </a:r>
          <a:r>
            <a:rPr lang="ja-JP" altLang="en-US" sz="1400" b="1"/>
            <a:t>」</a:t>
          </a:r>
          <a:endParaRPr lang="en-US" altLang="ja-JP" sz="1400" b="1"/>
        </a:p>
        <a:p>
          <a:r>
            <a:rPr lang="ja-JP" altLang="en-US" sz="1400" b="1"/>
            <a:t>の部分のみに入力してください。</a:t>
          </a:r>
          <a:endParaRPr lang="en-US" altLang="ja-JP" sz="1400" b="1"/>
        </a:p>
        <a:p>
          <a:endParaRPr kumimoji="1" lang="en-US" altLang="ja-JP" sz="1400" b="1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0</xdr:col>
      <xdr:colOff>435429</xdr:colOff>
      <xdr:row>3</xdr:row>
      <xdr:rowOff>204106</xdr:rowOff>
    </xdr:from>
    <xdr:to>
      <xdr:col>14</xdr:col>
      <xdr:colOff>843643</xdr:colOff>
      <xdr:row>34</xdr:row>
      <xdr:rowOff>-1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63F5C0C8-AF58-4000-B9C3-FAFB6E1CCA13}"/>
            </a:ext>
          </a:extLst>
        </xdr:cNvPr>
        <xdr:cNvSpPr/>
      </xdr:nvSpPr>
      <xdr:spPr>
        <a:xfrm flipH="1">
          <a:off x="435429" y="889906"/>
          <a:ext cx="17652274" cy="7111093"/>
        </a:xfrm>
        <a:prstGeom prst="rect">
          <a:avLst/>
        </a:prstGeom>
        <a:noFill/>
        <a:ln w="57150"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435428</xdr:colOff>
      <xdr:row>35</xdr:row>
      <xdr:rowOff>214312</xdr:rowOff>
    </xdr:from>
    <xdr:to>
      <xdr:col>14</xdr:col>
      <xdr:colOff>843642</xdr:colOff>
      <xdr:row>66</xdr:row>
      <xdr:rowOff>71436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11940E6A-CAD0-47E1-BF01-050C443C2DF5}"/>
            </a:ext>
          </a:extLst>
        </xdr:cNvPr>
        <xdr:cNvSpPr/>
      </xdr:nvSpPr>
      <xdr:spPr>
        <a:xfrm flipH="1">
          <a:off x="435428" y="8443912"/>
          <a:ext cx="17652274" cy="7385684"/>
        </a:xfrm>
        <a:prstGeom prst="rect">
          <a:avLst/>
        </a:prstGeom>
        <a:noFill/>
        <a:ln w="57150"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435428</xdr:colOff>
      <xdr:row>68</xdr:row>
      <xdr:rowOff>-1</xdr:rowOff>
    </xdr:from>
    <xdr:to>
      <xdr:col>14</xdr:col>
      <xdr:colOff>843642</xdr:colOff>
      <xdr:row>98</xdr:row>
      <xdr:rowOff>23811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A8070088-BFF0-4558-9B39-B295305B5187}"/>
            </a:ext>
          </a:extLst>
        </xdr:cNvPr>
        <xdr:cNvSpPr/>
      </xdr:nvSpPr>
      <xdr:spPr>
        <a:xfrm flipH="1">
          <a:off x="435428" y="16215359"/>
          <a:ext cx="17652274" cy="7468552"/>
        </a:xfrm>
        <a:prstGeom prst="rect">
          <a:avLst/>
        </a:prstGeom>
        <a:noFill/>
        <a:ln w="57150"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435428</xdr:colOff>
      <xdr:row>100</xdr:row>
      <xdr:rowOff>23812</xdr:rowOff>
    </xdr:from>
    <xdr:to>
      <xdr:col>14</xdr:col>
      <xdr:colOff>843642</xdr:colOff>
      <xdr:row>131</xdr:row>
      <xdr:rowOff>190498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718332B2-7BD9-48AB-8645-1430B94DAB4B}"/>
            </a:ext>
          </a:extLst>
        </xdr:cNvPr>
        <xdr:cNvSpPr/>
      </xdr:nvSpPr>
      <xdr:spPr>
        <a:xfrm flipH="1">
          <a:off x="435428" y="24141112"/>
          <a:ext cx="17652274" cy="7695246"/>
        </a:xfrm>
        <a:prstGeom prst="rect">
          <a:avLst/>
        </a:prstGeom>
        <a:noFill/>
        <a:ln w="57150"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190501</xdr:colOff>
      <xdr:row>15</xdr:row>
      <xdr:rowOff>119062</xdr:rowOff>
    </xdr:from>
    <xdr:to>
      <xdr:col>3</xdr:col>
      <xdr:colOff>1302683</xdr:colOff>
      <xdr:row>19</xdr:row>
      <xdr:rowOff>180974</xdr:rowOff>
    </xdr:to>
    <xdr:sp macro="" textlink="">
      <xdr:nvSpPr>
        <xdr:cNvPr id="24" name="楕円 23">
          <a:extLst>
            <a:ext uri="{FF2B5EF4-FFF2-40B4-BE49-F238E27FC236}">
              <a16:creationId xmlns:a16="http://schemas.microsoft.com/office/drawing/2014/main" id="{ACD1A698-36DC-4E4D-91BE-1333AC8D4263}"/>
            </a:ext>
          </a:extLst>
        </xdr:cNvPr>
        <xdr:cNvSpPr/>
      </xdr:nvSpPr>
      <xdr:spPr>
        <a:xfrm>
          <a:off x="4091941" y="3685222"/>
          <a:ext cx="1112182" cy="976312"/>
        </a:xfrm>
        <a:prstGeom prst="ellipse">
          <a:avLst/>
        </a:prstGeom>
        <a:solidFill>
          <a:schemeClr val="bg1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4800" b="1">
              <a:solidFill>
                <a:srgbClr val="FF0000"/>
              </a:solidFill>
            </a:rPr>
            <a:t>1</a:t>
          </a:r>
          <a:endParaRPr kumimoji="1" lang="ja-JP" altLang="en-US" sz="4800" b="1"/>
        </a:p>
      </xdr:txBody>
    </xdr:sp>
    <xdr:clientData/>
  </xdr:twoCellAnchor>
  <xdr:twoCellAnchor>
    <xdr:from>
      <xdr:col>7</xdr:col>
      <xdr:colOff>952499</xdr:colOff>
      <xdr:row>17</xdr:row>
      <xdr:rowOff>166688</xdr:rowOff>
    </xdr:from>
    <xdr:to>
      <xdr:col>8</xdr:col>
      <xdr:colOff>881059</xdr:colOff>
      <xdr:row>21</xdr:row>
      <xdr:rowOff>219076</xdr:rowOff>
    </xdr:to>
    <xdr:sp macro="" textlink="">
      <xdr:nvSpPr>
        <xdr:cNvPr id="25" name="楕円 24">
          <a:extLst>
            <a:ext uri="{FF2B5EF4-FFF2-40B4-BE49-F238E27FC236}">
              <a16:creationId xmlns:a16="http://schemas.microsoft.com/office/drawing/2014/main" id="{144C2979-E029-4394-BC2B-A1CB642FDA88}"/>
            </a:ext>
          </a:extLst>
        </xdr:cNvPr>
        <xdr:cNvSpPr/>
      </xdr:nvSpPr>
      <xdr:spPr>
        <a:xfrm>
          <a:off x="9479279" y="4190048"/>
          <a:ext cx="1124900" cy="966788"/>
        </a:xfrm>
        <a:prstGeom prst="ellipse">
          <a:avLst/>
        </a:prstGeom>
        <a:solidFill>
          <a:schemeClr val="bg1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4800" b="1">
              <a:solidFill>
                <a:srgbClr val="FF0000"/>
              </a:solidFill>
            </a:rPr>
            <a:t>2</a:t>
          </a:r>
          <a:endParaRPr kumimoji="1" lang="ja-JP" altLang="en-US" sz="4800" b="1"/>
        </a:p>
      </xdr:txBody>
    </xdr:sp>
    <xdr:clientData/>
  </xdr:twoCellAnchor>
  <xdr:twoCellAnchor>
    <xdr:from>
      <xdr:col>10</xdr:col>
      <xdr:colOff>309562</xdr:colOff>
      <xdr:row>4</xdr:row>
      <xdr:rowOff>119062</xdr:rowOff>
    </xdr:from>
    <xdr:to>
      <xdr:col>11</xdr:col>
      <xdr:colOff>928685</xdr:colOff>
      <xdr:row>8</xdr:row>
      <xdr:rowOff>52387</xdr:rowOff>
    </xdr:to>
    <xdr:sp macro="" textlink="">
      <xdr:nvSpPr>
        <xdr:cNvPr id="26" name="楕円 25">
          <a:extLst>
            <a:ext uri="{FF2B5EF4-FFF2-40B4-BE49-F238E27FC236}">
              <a16:creationId xmlns:a16="http://schemas.microsoft.com/office/drawing/2014/main" id="{6D721D49-D791-4F53-93AC-92D0C4B56155}"/>
            </a:ext>
          </a:extLst>
        </xdr:cNvPr>
        <xdr:cNvSpPr/>
      </xdr:nvSpPr>
      <xdr:spPr>
        <a:xfrm>
          <a:off x="12166282" y="1033462"/>
          <a:ext cx="1106803" cy="984885"/>
        </a:xfrm>
        <a:prstGeom prst="ellipse">
          <a:avLst/>
        </a:prstGeom>
        <a:solidFill>
          <a:schemeClr val="bg1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4800" b="1">
              <a:solidFill>
                <a:srgbClr val="FF0000"/>
              </a:solidFill>
            </a:rPr>
            <a:t>3</a:t>
          </a:r>
        </a:p>
      </xdr:txBody>
    </xdr:sp>
    <xdr:clientData/>
  </xdr:twoCellAnchor>
  <xdr:twoCellAnchor>
    <xdr:from>
      <xdr:col>2</xdr:col>
      <xdr:colOff>71438</xdr:colOff>
      <xdr:row>36</xdr:row>
      <xdr:rowOff>47625</xdr:rowOff>
    </xdr:from>
    <xdr:to>
      <xdr:col>2</xdr:col>
      <xdr:colOff>1197627</xdr:colOff>
      <xdr:row>39</xdr:row>
      <xdr:rowOff>347663</xdr:rowOff>
    </xdr:to>
    <xdr:sp macro="" textlink="">
      <xdr:nvSpPr>
        <xdr:cNvPr id="27" name="楕円 26">
          <a:extLst>
            <a:ext uri="{FF2B5EF4-FFF2-40B4-BE49-F238E27FC236}">
              <a16:creationId xmlns:a16="http://schemas.microsoft.com/office/drawing/2014/main" id="{CDC533C4-6813-4EE4-9C2B-F842F2248F10}"/>
            </a:ext>
          </a:extLst>
        </xdr:cNvPr>
        <xdr:cNvSpPr/>
      </xdr:nvSpPr>
      <xdr:spPr>
        <a:xfrm>
          <a:off x="2342198" y="8505825"/>
          <a:ext cx="1126189" cy="985838"/>
        </a:xfrm>
        <a:prstGeom prst="ellipse">
          <a:avLst/>
        </a:prstGeom>
        <a:solidFill>
          <a:schemeClr val="bg1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4800" b="1">
              <a:solidFill>
                <a:srgbClr val="FF0000"/>
              </a:solidFill>
            </a:rPr>
            <a:t>4</a:t>
          </a:r>
        </a:p>
      </xdr:txBody>
    </xdr:sp>
    <xdr:clientData/>
  </xdr:twoCellAnchor>
  <xdr:twoCellAnchor>
    <xdr:from>
      <xdr:col>6</xdr:col>
      <xdr:colOff>119062</xdr:colOff>
      <xdr:row>36</xdr:row>
      <xdr:rowOff>47625</xdr:rowOff>
    </xdr:from>
    <xdr:to>
      <xdr:col>7</xdr:col>
      <xdr:colOff>904872</xdr:colOff>
      <xdr:row>39</xdr:row>
      <xdr:rowOff>347663</xdr:rowOff>
    </xdr:to>
    <xdr:sp macro="" textlink="">
      <xdr:nvSpPr>
        <xdr:cNvPr id="28" name="楕円 27">
          <a:extLst>
            <a:ext uri="{FF2B5EF4-FFF2-40B4-BE49-F238E27FC236}">
              <a16:creationId xmlns:a16="http://schemas.microsoft.com/office/drawing/2014/main" id="{957DFA3E-1A84-4972-93D3-6B9ADE814290}"/>
            </a:ext>
          </a:extLst>
        </xdr:cNvPr>
        <xdr:cNvSpPr/>
      </xdr:nvSpPr>
      <xdr:spPr>
        <a:xfrm>
          <a:off x="8302942" y="8505825"/>
          <a:ext cx="1128710" cy="985838"/>
        </a:xfrm>
        <a:prstGeom prst="ellipse">
          <a:avLst/>
        </a:prstGeom>
        <a:solidFill>
          <a:schemeClr val="bg1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4800" b="1">
              <a:solidFill>
                <a:srgbClr val="FF0000"/>
              </a:solidFill>
            </a:rPr>
            <a:t>5</a:t>
          </a:r>
        </a:p>
      </xdr:txBody>
    </xdr:sp>
    <xdr:clientData/>
  </xdr:twoCellAnchor>
  <xdr:twoCellAnchor>
    <xdr:from>
      <xdr:col>5</xdr:col>
      <xdr:colOff>762001</xdr:colOff>
      <xdr:row>58</xdr:row>
      <xdr:rowOff>190500</xdr:rowOff>
    </xdr:from>
    <xdr:to>
      <xdr:col>7</xdr:col>
      <xdr:colOff>47624</xdr:colOff>
      <xdr:row>62</xdr:row>
      <xdr:rowOff>219076</xdr:rowOff>
    </xdr:to>
    <xdr:sp macro="" textlink="">
      <xdr:nvSpPr>
        <xdr:cNvPr id="29" name="楕円 28">
          <a:extLst>
            <a:ext uri="{FF2B5EF4-FFF2-40B4-BE49-F238E27FC236}">
              <a16:creationId xmlns:a16="http://schemas.microsoft.com/office/drawing/2014/main" id="{B25FD5EC-2F37-4C4C-B53B-9C62B1201C6D}"/>
            </a:ext>
          </a:extLst>
        </xdr:cNvPr>
        <xdr:cNvSpPr/>
      </xdr:nvSpPr>
      <xdr:spPr>
        <a:xfrm>
          <a:off x="7533410" y="14755091"/>
          <a:ext cx="723032" cy="1015712"/>
        </a:xfrm>
        <a:prstGeom prst="ellipse">
          <a:avLst/>
        </a:prstGeom>
        <a:solidFill>
          <a:schemeClr val="bg1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4800" b="1">
              <a:solidFill>
                <a:srgbClr val="FF0000"/>
              </a:solidFill>
            </a:rPr>
            <a:t>6</a:t>
          </a:r>
        </a:p>
      </xdr:txBody>
    </xdr:sp>
    <xdr:clientData/>
  </xdr:twoCellAnchor>
  <xdr:twoCellAnchor>
    <xdr:from>
      <xdr:col>12</xdr:col>
      <xdr:colOff>47625</xdr:colOff>
      <xdr:row>36</xdr:row>
      <xdr:rowOff>142875</xdr:rowOff>
    </xdr:from>
    <xdr:to>
      <xdr:col>12</xdr:col>
      <xdr:colOff>1166810</xdr:colOff>
      <xdr:row>40</xdr:row>
      <xdr:rowOff>59111</xdr:rowOff>
    </xdr:to>
    <xdr:sp macro="" textlink="">
      <xdr:nvSpPr>
        <xdr:cNvPr id="30" name="楕円 29">
          <a:extLst>
            <a:ext uri="{FF2B5EF4-FFF2-40B4-BE49-F238E27FC236}">
              <a16:creationId xmlns:a16="http://schemas.microsoft.com/office/drawing/2014/main" id="{D7D2D959-C312-4372-8534-FABCA4CB980A}"/>
            </a:ext>
          </a:extLst>
        </xdr:cNvPr>
        <xdr:cNvSpPr/>
      </xdr:nvSpPr>
      <xdr:spPr>
        <a:xfrm>
          <a:off x="13321665" y="8601075"/>
          <a:ext cx="1119185" cy="975416"/>
        </a:xfrm>
        <a:prstGeom prst="ellipse">
          <a:avLst/>
        </a:prstGeom>
        <a:solidFill>
          <a:schemeClr val="bg1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4800" b="1">
              <a:solidFill>
                <a:srgbClr val="FF0000"/>
              </a:solidFill>
            </a:rPr>
            <a:t>7</a:t>
          </a:r>
        </a:p>
      </xdr:txBody>
    </xdr:sp>
    <xdr:clientData/>
  </xdr:twoCellAnchor>
  <xdr:twoCellAnchor>
    <xdr:from>
      <xdr:col>5</xdr:col>
      <xdr:colOff>381000</xdr:colOff>
      <xdr:row>73</xdr:row>
      <xdr:rowOff>214312</xdr:rowOff>
    </xdr:from>
    <xdr:to>
      <xdr:col>6</xdr:col>
      <xdr:colOff>95247</xdr:colOff>
      <xdr:row>77</xdr:row>
      <xdr:rowOff>195263</xdr:rowOff>
    </xdr:to>
    <xdr:sp macro="" textlink="">
      <xdr:nvSpPr>
        <xdr:cNvPr id="31" name="楕円 30">
          <a:extLst>
            <a:ext uri="{FF2B5EF4-FFF2-40B4-BE49-F238E27FC236}">
              <a16:creationId xmlns:a16="http://schemas.microsoft.com/office/drawing/2014/main" id="{C275AB4F-9D74-48F4-8950-8F2AABC41B6F}"/>
            </a:ext>
          </a:extLst>
        </xdr:cNvPr>
        <xdr:cNvSpPr/>
      </xdr:nvSpPr>
      <xdr:spPr>
        <a:xfrm>
          <a:off x="7152409" y="18692812"/>
          <a:ext cx="805293" cy="1002724"/>
        </a:xfrm>
        <a:prstGeom prst="ellipse">
          <a:avLst/>
        </a:prstGeom>
        <a:solidFill>
          <a:schemeClr val="bg1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4800" b="1">
              <a:solidFill>
                <a:srgbClr val="FF0000"/>
              </a:solidFill>
            </a:rPr>
            <a:t>8</a:t>
          </a:r>
        </a:p>
      </xdr:txBody>
    </xdr:sp>
    <xdr:clientData/>
  </xdr:twoCellAnchor>
  <xdr:twoCellAnchor>
    <xdr:from>
      <xdr:col>5</xdr:col>
      <xdr:colOff>623456</xdr:colOff>
      <xdr:row>84</xdr:row>
      <xdr:rowOff>142875</xdr:rowOff>
    </xdr:from>
    <xdr:to>
      <xdr:col>6</xdr:col>
      <xdr:colOff>309560</xdr:colOff>
      <xdr:row>88</xdr:row>
      <xdr:rowOff>171451</xdr:rowOff>
    </xdr:to>
    <xdr:sp macro="" textlink="">
      <xdr:nvSpPr>
        <xdr:cNvPr id="32" name="楕円 31">
          <a:extLst>
            <a:ext uri="{FF2B5EF4-FFF2-40B4-BE49-F238E27FC236}">
              <a16:creationId xmlns:a16="http://schemas.microsoft.com/office/drawing/2014/main" id="{6FA01472-4DEA-477C-9377-E210A8A1432F}"/>
            </a:ext>
          </a:extLst>
        </xdr:cNvPr>
        <xdr:cNvSpPr/>
      </xdr:nvSpPr>
      <xdr:spPr>
        <a:xfrm>
          <a:off x="7394865" y="21426920"/>
          <a:ext cx="777150" cy="1015713"/>
        </a:xfrm>
        <a:prstGeom prst="ellipse">
          <a:avLst/>
        </a:prstGeom>
        <a:solidFill>
          <a:schemeClr val="bg1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4800" b="1">
              <a:solidFill>
                <a:srgbClr val="FF0000"/>
              </a:solidFill>
            </a:rPr>
            <a:t>9</a:t>
          </a:r>
        </a:p>
      </xdr:txBody>
    </xdr:sp>
    <xdr:clientData/>
  </xdr:twoCellAnchor>
  <xdr:twoCellAnchor>
    <xdr:from>
      <xdr:col>11</xdr:col>
      <xdr:colOff>71437</xdr:colOff>
      <xdr:row>68</xdr:row>
      <xdr:rowOff>-1</xdr:rowOff>
    </xdr:from>
    <xdr:to>
      <xdr:col>12</xdr:col>
      <xdr:colOff>261934</xdr:colOff>
      <xdr:row>72</xdr:row>
      <xdr:rowOff>52387</xdr:rowOff>
    </xdr:to>
    <xdr:sp macro="" textlink="">
      <xdr:nvSpPr>
        <xdr:cNvPr id="33" name="楕円 32">
          <a:extLst>
            <a:ext uri="{FF2B5EF4-FFF2-40B4-BE49-F238E27FC236}">
              <a16:creationId xmlns:a16="http://schemas.microsoft.com/office/drawing/2014/main" id="{D42E8585-9B78-4690-8DC3-659FEE5114AD}"/>
            </a:ext>
          </a:extLst>
        </xdr:cNvPr>
        <xdr:cNvSpPr/>
      </xdr:nvSpPr>
      <xdr:spPr>
        <a:xfrm>
          <a:off x="12423457" y="16215359"/>
          <a:ext cx="1112517" cy="966788"/>
        </a:xfrm>
        <a:prstGeom prst="ellipse">
          <a:avLst/>
        </a:prstGeom>
        <a:solidFill>
          <a:schemeClr val="bg1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3600" b="1">
              <a:solidFill>
                <a:srgbClr val="FF0000"/>
              </a:solidFill>
            </a:rPr>
            <a:t>10</a:t>
          </a:r>
        </a:p>
      </xdr:txBody>
    </xdr:sp>
    <xdr:clientData/>
  </xdr:twoCellAnchor>
  <xdr:twoCellAnchor>
    <xdr:from>
      <xdr:col>3</xdr:col>
      <xdr:colOff>809624</xdr:colOff>
      <xdr:row>90</xdr:row>
      <xdr:rowOff>166687</xdr:rowOff>
    </xdr:from>
    <xdr:to>
      <xdr:col>4</xdr:col>
      <xdr:colOff>595309</xdr:colOff>
      <xdr:row>94</xdr:row>
      <xdr:rowOff>219075</xdr:rowOff>
    </xdr:to>
    <xdr:sp macro="" textlink="">
      <xdr:nvSpPr>
        <xdr:cNvPr id="34" name="楕円 33">
          <a:extLst>
            <a:ext uri="{FF2B5EF4-FFF2-40B4-BE49-F238E27FC236}">
              <a16:creationId xmlns:a16="http://schemas.microsoft.com/office/drawing/2014/main" id="{CC0462EB-5709-4233-95FB-8746A71A8A6D}"/>
            </a:ext>
          </a:extLst>
        </xdr:cNvPr>
        <xdr:cNvSpPr/>
      </xdr:nvSpPr>
      <xdr:spPr>
        <a:xfrm>
          <a:off x="4711064" y="21708427"/>
          <a:ext cx="1119185" cy="966788"/>
        </a:xfrm>
        <a:prstGeom prst="ellipse">
          <a:avLst/>
        </a:prstGeom>
        <a:solidFill>
          <a:schemeClr val="bg1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3600" b="1">
              <a:solidFill>
                <a:srgbClr val="FF0000"/>
              </a:solidFill>
            </a:rPr>
            <a:t>11</a:t>
          </a:r>
        </a:p>
      </xdr:txBody>
    </xdr:sp>
    <xdr:clientData/>
  </xdr:twoCellAnchor>
  <xdr:twoCellAnchor>
    <xdr:from>
      <xdr:col>3</xdr:col>
      <xdr:colOff>690562</xdr:colOff>
      <xdr:row>100</xdr:row>
      <xdr:rowOff>214312</xdr:rowOff>
    </xdr:from>
    <xdr:to>
      <xdr:col>4</xdr:col>
      <xdr:colOff>476247</xdr:colOff>
      <xdr:row>105</xdr:row>
      <xdr:rowOff>28575</xdr:rowOff>
    </xdr:to>
    <xdr:sp macro="" textlink="">
      <xdr:nvSpPr>
        <xdr:cNvPr id="35" name="楕円 34">
          <a:extLst>
            <a:ext uri="{FF2B5EF4-FFF2-40B4-BE49-F238E27FC236}">
              <a16:creationId xmlns:a16="http://schemas.microsoft.com/office/drawing/2014/main" id="{2047E171-A4A0-4CE1-8106-3674C882F401}"/>
            </a:ext>
          </a:extLst>
        </xdr:cNvPr>
        <xdr:cNvSpPr/>
      </xdr:nvSpPr>
      <xdr:spPr>
        <a:xfrm>
          <a:off x="4592002" y="24331612"/>
          <a:ext cx="1119185" cy="957263"/>
        </a:xfrm>
        <a:prstGeom prst="ellipse">
          <a:avLst/>
        </a:prstGeom>
        <a:solidFill>
          <a:schemeClr val="bg1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3600" b="1">
              <a:solidFill>
                <a:srgbClr val="FF0000"/>
              </a:solidFill>
            </a:rPr>
            <a:t>12</a:t>
          </a:r>
        </a:p>
      </xdr:txBody>
    </xdr:sp>
    <xdr:clientData/>
  </xdr:twoCellAnchor>
  <xdr:twoCellAnchor>
    <xdr:from>
      <xdr:col>7</xdr:col>
      <xdr:colOff>976312</xdr:colOff>
      <xdr:row>100</xdr:row>
      <xdr:rowOff>214312</xdr:rowOff>
    </xdr:from>
    <xdr:to>
      <xdr:col>8</xdr:col>
      <xdr:colOff>904872</xdr:colOff>
      <xdr:row>105</xdr:row>
      <xdr:rowOff>28575</xdr:rowOff>
    </xdr:to>
    <xdr:sp macro="" textlink="">
      <xdr:nvSpPr>
        <xdr:cNvPr id="36" name="楕円 35">
          <a:extLst>
            <a:ext uri="{FF2B5EF4-FFF2-40B4-BE49-F238E27FC236}">
              <a16:creationId xmlns:a16="http://schemas.microsoft.com/office/drawing/2014/main" id="{A0E73506-81A2-47ED-9C11-B55159B5A3A8}"/>
            </a:ext>
          </a:extLst>
        </xdr:cNvPr>
        <xdr:cNvSpPr/>
      </xdr:nvSpPr>
      <xdr:spPr>
        <a:xfrm>
          <a:off x="9503092" y="24331612"/>
          <a:ext cx="1124900" cy="957263"/>
        </a:xfrm>
        <a:prstGeom prst="ellipse">
          <a:avLst/>
        </a:prstGeom>
        <a:solidFill>
          <a:schemeClr val="bg1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3600" b="1">
              <a:solidFill>
                <a:srgbClr val="FF0000"/>
              </a:solidFill>
            </a:rPr>
            <a:t>13</a:t>
          </a:r>
        </a:p>
      </xdr:txBody>
    </xdr:sp>
    <xdr:clientData/>
  </xdr:twoCellAnchor>
  <xdr:twoCellAnchor>
    <xdr:from>
      <xdr:col>5</xdr:col>
      <xdr:colOff>519546</xdr:colOff>
      <xdr:row>126</xdr:row>
      <xdr:rowOff>142874</xdr:rowOff>
    </xdr:from>
    <xdr:to>
      <xdr:col>7</xdr:col>
      <xdr:colOff>23810</xdr:colOff>
      <xdr:row>130</xdr:row>
      <xdr:rowOff>76200</xdr:rowOff>
    </xdr:to>
    <xdr:sp macro="" textlink="">
      <xdr:nvSpPr>
        <xdr:cNvPr id="37" name="楕円 36">
          <a:extLst>
            <a:ext uri="{FF2B5EF4-FFF2-40B4-BE49-F238E27FC236}">
              <a16:creationId xmlns:a16="http://schemas.microsoft.com/office/drawing/2014/main" id="{20FEA5C0-7355-467A-B884-60E26709FF64}"/>
            </a:ext>
          </a:extLst>
        </xdr:cNvPr>
        <xdr:cNvSpPr/>
      </xdr:nvSpPr>
      <xdr:spPr>
        <a:xfrm>
          <a:off x="7290955" y="32181510"/>
          <a:ext cx="941673" cy="1007054"/>
        </a:xfrm>
        <a:prstGeom prst="ellipse">
          <a:avLst/>
        </a:prstGeom>
        <a:solidFill>
          <a:schemeClr val="bg1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3600" b="1">
              <a:solidFill>
                <a:srgbClr val="FF0000"/>
              </a:solidFill>
            </a:rPr>
            <a:t>14</a:t>
          </a:r>
        </a:p>
      </xdr:txBody>
    </xdr:sp>
    <xdr:clientData/>
  </xdr:twoCellAnchor>
  <xdr:twoCellAnchor>
    <xdr:from>
      <xdr:col>12</xdr:col>
      <xdr:colOff>261937</xdr:colOff>
      <xdr:row>102</xdr:row>
      <xdr:rowOff>47625</xdr:rowOff>
    </xdr:from>
    <xdr:to>
      <xdr:col>12</xdr:col>
      <xdr:colOff>1381122</xdr:colOff>
      <xdr:row>105</xdr:row>
      <xdr:rowOff>338138</xdr:rowOff>
    </xdr:to>
    <xdr:sp macro="" textlink="">
      <xdr:nvSpPr>
        <xdr:cNvPr id="38" name="楕円 37">
          <a:extLst>
            <a:ext uri="{FF2B5EF4-FFF2-40B4-BE49-F238E27FC236}">
              <a16:creationId xmlns:a16="http://schemas.microsoft.com/office/drawing/2014/main" id="{F2CD1DA3-152C-43E1-BA11-89EF02918A14}"/>
            </a:ext>
          </a:extLst>
        </xdr:cNvPr>
        <xdr:cNvSpPr/>
      </xdr:nvSpPr>
      <xdr:spPr>
        <a:xfrm>
          <a:off x="13535977" y="24622125"/>
          <a:ext cx="1119185" cy="976313"/>
        </a:xfrm>
        <a:prstGeom prst="ellipse">
          <a:avLst/>
        </a:prstGeom>
        <a:solidFill>
          <a:schemeClr val="bg1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3600" b="1">
              <a:solidFill>
                <a:srgbClr val="FF0000"/>
              </a:solidFill>
            </a:rPr>
            <a:t>15</a:t>
          </a:r>
        </a:p>
      </xdr:txBody>
    </xdr:sp>
    <xdr:clientData/>
  </xdr:twoCellAnchor>
  <xdr:oneCellAnchor>
    <xdr:from>
      <xdr:col>0</xdr:col>
      <xdr:colOff>261938</xdr:colOff>
      <xdr:row>3</xdr:row>
      <xdr:rowOff>214313</xdr:rowOff>
    </xdr:from>
    <xdr:ext cx="1066802" cy="2667000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8DA58D83-C37B-4CEB-8D88-9E8506F21C76}"/>
            </a:ext>
          </a:extLst>
        </xdr:cNvPr>
        <xdr:cNvSpPr txBox="1"/>
      </xdr:nvSpPr>
      <xdr:spPr>
        <a:xfrm flipH="1">
          <a:off x="261938" y="900113"/>
          <a:ext cx="1066802" cy="2667000"/>
        </a:xfrm>
        <a:prstGeom prst="rect">
          <a:avLst/>
        </a:prstGeom>
        <a:ln w="762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1">
          <a:noAutofit/>
        </a:bodyPr>
        <a:lstStyle/>
        <a:p>
          <a:pPr algn="l"/>
          <a:r>
            <a:rPr kumimoji="1" lang="ja-JP" altLang="en-US" sz="5400" b="1"/>
            <a:t>現在</a:t>
          </a:r>
          <a:endParaRPr kumimoji="1" lang="en-US" altLang="ja-JP" sz="5400" b="1"/>
        </a:p>
      </xdr:txBody>
    </xdr:sp>
    <xdr:clientData/>
  </xdr:oneCellAnchor>
  <xdr:oneCellAnchor>
    <xdr:from>
      <xdr:col>0</xdr:col>
      <xdr:colOff>261938</xdr:colOff>
      <xdr:row>35</xdr:row>
      <xdr:rowOff>190500</xdr:rowOff>
    </xdr:from>
    <xdr:ext cx="1066802" cy="4238625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26D34CCC-3D52-4826-BC29-739CA6259443}"/>
            </a:ext>
          </a:extLst>
        </xdr:cNvPr>
        <xdr:cNvSpPr txBox="1"/>
      </xdr:nvSpPr>
      <xdr:spPr>
        <a:xfrm flipH="1">
          <a:off x="261938" y="8420100"/>
          <a:ext cx="1066802" cy="4238625"/>
        </a:xfrm>
        <a:prstGeom prst="rect">
          <a:avLst/>
        </a:prstGeom>
        <a:ln w="762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1">
          <a:noAutofit/>
        </a:bodyPr>
        <a:lstStyle/>
        <a:p>
          <a:pPr algn="l"/>
          <a:r>
            <a:rPr kumimoji="1" lang="ja-JP" altLang="en-US" sz="5400" b="1"/>
            <a:t>調整用</a:t>
          </a:r>
          <a:endParaRPr kumimoji="1" lang="en-US" altLang="ja-JP" sz="5400" b="1"/>
        </a:p>
        <a:p>
          <a:pPr algn="l"/>
          <a:endParaRPr kumimoji="1" lang="en-US" altLang="ja-JP" sz="5400" b="1"/>
        </a:p>
      </xdr:txBody>
    </xdr:sp>
    <xdr:clientData/>
  </xdr:oneCellAnchor>
  <xdr:oneCellAnchor>
    <xdr:from>
      <xdr:col>0</xdr:col>
      <xdr:colOff>261938</xdr:colOff>
      <xdr:row>67</xdr:row>
      <xdr:rowOff>238123</xdr:rowOff>
    </xdr:from>
    <xdr:ext cx="1066802" cy="7786689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BCCB1C8-47F0-4BAD-9E03-25A2CC32E185}"/>
            </a:ext>
          </a:extLst>
        </xdr:cNvPr>
        <xdr:cNvSpPr txBox="1"/>
      </xdr:nvSpPr>
      <xdr:spPr>
        <a:xfrm flipH="1">
          <a:off x="261938" y="16217263"/>
          <a:ext cx="1066802" cy="7786689"/>
        </a:xfrm>
        <a:prstGeom prst="rect">
          <a:avLst/>
        </a:prstGeom>
        <a:ln w="762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1">
          <a:noAutofit/>
        </a:bodyPr>
        <a:lstStyle/>
        <a:p>
          <a:pPr algn="l"/>
          <a:r>
            <a:rPr kumimoji="1" lang="ja-JP" altLang="en-US" sz="5400" b="1"/>
            <a:t>暴落想定用</a:t>
          </a:r>
          <a:endParaRPr kumimoji="1" lang="en-US" altLang="ja-JP" sz="5400" b="1"/>
        </a:p>
        <a:p>
          <a:pPr algn="l"/>
          <a:endParaRPr kumimoji="1" lang="en-US" altLang="ja-JP" sz="5400" b="1"/>
        </a:p>
      </xdr:txBody>
    </xdr:sp>
    <xdr:clientData/>
  </xdr:oneCellAnchor>
  <xdr:oneCellAnchor>
    <xdr:from>
      <xdr:col>0</xdr:col>
      <xdr:colOff>261938</xdr:colOff>
      <xdr:row>99</xdr:row>
      <xdr:rowOff>166686</xdr:rowOff>
    </xdr:from>
    <xdr:ext cx="1066802" cy="8191501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421FD1D5-E1EE-4121-9765-7E3985E09D9B}"/>
            </a:ext>
          </a:extLst>
        </xdr:cNvPr>
        <xdr:cNvSpPr txBox="1"/>
      </xdr:nvSpPr>
      <xdr:spPr>
        <a:xfrm flipH="1">
          <a:off x="261938" y="24055386"/>
          <a:ext cx="1066802" cy="8191501"/>
        </a:xfrm>
        <a:prstGeom prst="rect">
          <a:avLst/>
        </a:prstGeom>
        <a:ln w="762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1">
          <a:noAutofit/>
        </a:bodyPr>
        <a:lstStyle/>
        <a:p>
          <a:pPr algn="l"/>
          <a:r>
            <a:rPr kumimoji="1" lang="ja-JP" altLang="en-US" sz="4000" b="1"/>
            <a:t>暴落後リバランス用</a:t>
          </a:r>
          <a:endParaRPr kumimoji="1" lang="en-US" altLang="ja-JP" sz="4000" b="1"/>
        </a:p>
        <a:p>
          <a:pPr algn="l"/>
          <a:endParaRPr kumimoji="1" lang="en-US" altLang="ja-JP" sz="5400" b="1"/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oji" refreshedDate="44976.793402430558" createdVersion="7" refreshedVersion="8" minRefreshableVersion="3" recordCount="287" xr:uid="{F7802E7A-D2FB-487B-885A-9FD555ACCD28}">
  <cacheSource type="worksheet">
    <worksheetSource ref="A1:AZ1048576" sheet="【C】データベース・MFグループ版(自作）"/>
  </cacheSource>
  <cacheFields count="53">
    <cacheField name="№(合体）" numFmtId="0">
      <sharedItems containsNonDate="0" containsString="0" containsBlank="1"/>
    </cacheField>
    <cacheField name="年月日" numFmtId="0">
      <sharedItems containsNonDate="0" containsDate="1" containsString="0" containsBlank="1" minDate="2022-05-22T00:00:00" maxDate="2023-01-23T00:00:00" count="3">
        <d v="2023-01-22T00:00:00"/>
        <m/>
        <d v="2022-05-22T00:00:00" u="1"/>
      </sharedItems>
    </cacheField>
    <cacheField name="№(日毎）" numFmtId="0">
      <sharedItems containsString="0" containsBlank="1" containsNumber="1" containsInteger="1" minValue="1" maxValue="283"/>
    </cacheField>
    <cacheField name="名義" numFmtId="0">
      <sharedItems containsBlank="1" count="5">
        <m/>
        <s v="00-PP"/>
        <s v="01-MM"/>
        <s v="02-A子"/>
        <s v=""/>
      </sharedItems>
    </cacheField>
    <cacheField name="金融機関" numFmtId="0">
      <sharedItems containsBlank="1"/>
    </cacheField>
    <cacheField name="備考" numFmtId="0">
      <sharedItems containsBlank="1"/>
    </cacheField>
    <cacheField name="貼付場所・先頭" numFmtId="0">
      <sharedItems containsBlank="1"/>
    </cacheField>
    <cacheField name="ここから1" numFmtId="0">
      <sharedItems containsBlank="1" containsMixedTypes="1" containsNumber="1" containsInteger="1" minValue="165" maxValue="918820"/>
    </cacheField>
    <cacheField name="ここから2" numFmtId="0">
      <sharedItems containsBlank="1" containsMixedTypes="1" containsNumber="1" containsInteger="1" minValue="1" maxValue="20283"/>
    </cacheField>
    <cacheField name="ここから3" numFmtId="0">
      <sharedItems containsBlank="1" containsMixedTypes="1" containsNumber="1" minValue="14.69" maxValue="18009"/>
    </cacheField>
    <cacheField name="ここから4" numFmtId="0">
      <sharedItems containsBlank="1" containsMixedTypes="1" containsNumber="1" minValue="13.13" maxValue="16590"/>
    </cacheField>
    <cacheField name="ここから5" numFmtId="0">
      <sharedItems containsBlank="1"/>
    </cacheField>
    <cacheField name="ここから6" numFmtId="0">
      <sharedItems containsBlank="1"/>
    </cacheField>
    <cacheField name="ここから7" numFmtId="0">
      <sharedItems containsBlank="1" containsMixedTypes="1" containsNumber="1" minValue="-0.11210000000000001" maxValue="0.42820000000000003"/>
    </cacheField>
    <cacheField name="ここから8" numFmtId="0">
      <sharedItems containsBlank="1" containsMixedTypes="1" containsNumber="1" minValue="-0.4446" maxValue="0.91659999999999997"/>
    </cacheField>
    <cacheField name="ここから9" numFmtId="0">
      <sharedItems containsBlank="1"/>
    </cacheField>
    <cacheField name="ここから10" numFmtId="0">
      <sharedItems containsNonDate="0" containsString="0" containsBlank="1"/>
    </cacheField>
    <cacheField name="ここから11" numFmtId="0">
      <sharedItems containsNonDate="0" containsString="0" containsBlank="1"/>
    </cacheField>
    <cacheField name="ここから12" numFmtId="0">
      <sharedItems containsNonDate="0" containsString="0" containsBlank="1"/>
    </cacheField>
    <cacheField name="ここから13" numFmtId="0">
      <sharedItems containsNonDate="0" containsString="0" containsBlank="1"/>
    </cacheField>
    <cacheField name="ここから14" numFmtId="0">
      <sharedItems containsNonDate="0" containsString="0" containsBlank="1"/>
    </cacheField>
    <cacheField name="ここから15" numFmtId="0">
      <sharedItems containsNonDate="0" containsString="0" containsBlank="1"/>
    </cacheField>
    <cacheField name="ここから16" numFmtId="0">
      <sharedItems containsNonDate="0" containsString="0" containsBlank="1"/>
    </cacheField>
    <cacheField name="ここから17" numFmtId="0">
      <sharedItems containsNonDate="0" containsString="0" containsBlank="1"/>
    </cacheField>
    <cacheField name="ここから18" numFmtId="0">
      <sharedItems containsNonDate="0" containsString="0" containsBlank="1"/>
    </cacheField>
    <cacheField name="余白1" numFmtId="0">
      <sharedItems containsNonDate="0" containsString="0" containsBlank="1"/>
    </cacheField>
    <cacheField name="余白2" numFmtId="0">
      <sharedItems containsBlank="1"/>
    </cacheField>
    <cacheField name="種別" numFmtId="0">
      <sharedItems containsNonDate="0" containsString="0" containsBlank="1"/>
    </cacheField>
    <cacheField name="銘柄コード・ティッカー" numFmtId="0">
      <sharedItems containsBlank="1" containsMixedTypes="1" containsNumber="1" containsInteger="1" minValue="0" maxValue="0"/>
    </cacheField>
    <cacheField name="銘柄" numFmtId="0">
      <sharedItems containsBlank="1"/>
    </cacheField>
    <cacheField name="保有数" numFmtId="179">
      <sharedItems containsBlank="1" containsMixedTypes="1" containsNumber="1" containsInteger="1" minValue="0" maxValue="918820"/>
    </cacheField>
    <cacheField name="平均取得単価" numFmtId="0">
      <sharedItems containsBlank="1" containsMixedTypes="1" containsNumber="1" minValue="0" maxValue="20283"/>
    </cacheField>
    <cacheField name="現在値" numFmtId="0">
      <sharedItems containsBlank="1" containsMixedTypes="1" containsNumber="1" minValue="0" maxValue="18009"/>
    </cacheField>
    <cacheField name="時価評価額" numFmtId="0">
      <sharedItems containsBlank="1" containsMixedTypes="1" containsNumber="1" containsInteger="1" minValue="0" maxValue="35663601"/>
    </cacheField>
    <cacheField name="前日比" numFmtId="0">
      <sharedItems containsBlank="1" containsMixedTypes="1" containsNumber="1" containsInteger="1" minValue="0" maxValue="0"/>
    </cacheField>
    <cacheField name="評価損益" numFmtId="0">
      <sharedItems containsBlank="1" containsMixedTypes="1" containsNumber="1" containsInteger="1" minValue="-46970" maxValue="456703"/>
    </cacheField>
    <cacheField name="評価損益率" numFmtId="0">
      <sharedItems containsBlank="1" containsMixedTypes="1" containsNumber="1" minValue="-0.4446" maxValue="0.91659999999999997"/>
    </cacheField>
    <cacheField name="保有金融機関" numFmtId="0">
      <sharedItems containsBlank="1" containsMixedTypes="1" containsNumber="1" containsInteger="1" minValue="0" maxValue="0"/>
    </cacheField>
    <cacheField name="あき2" numFmtId="0">
      <sharedItems containsNonDate="0" containsString="0" containsBlank="1"/>
    </cacheField>
    <cacheField name="あき3" numFmtId="0">
      <sharedItems containsNonDate="0" containsString="0" containsBlank="1"/>
    </cacheField>
    <cacheField name="NISA(手動）" numFmtId="0">
      <sharedItems containsNonDate="0" containsString="0" containsBlank="1"/>
    </cacheField>
    <cacheField name="あき5" numFmtId="0">
      <sharedItems containsNonDate="0" containsString="0" containsBlank="1"/>
    </cacheField>
    <cacheField name="あき6" numFmtId="0">
      <sharedItems containsNonDate="0" containsString="0" containsBlank="1"/>
    </cacheField>
    <cacheField name="あき7" numFmtId="0">
      <sharedItems containsNonDate="0" containsString="0" containsBlank="1"/>
    </cacheField>
    <cacheField name="あき8" numFmtId="0">
      <sharedItems containsNonDate="0" containsString="0" containsBlank="1"/>
    </cacheField>
    <cacheField name="余白4" numFmtId="0">
      <sharedItems containsNonDate="0" containsString="0" containsBlank="1"/>
    </cacheField>
    <cacheField name="余白3" numFmtId="0">
      <sharedItems containsNonDate="0" containsString="0" containsBlank="1"/>
    </cacheField>
    <cacheField name="3区分・大" numFmtId="0">
      <sharedItems containsBlank="1" count="5">
        <m/>
        <s v="2現金・米国債など"/>
        <e v="#N/A"/>
        <s v="1株式・投信等"/>
        <s v="3貴金属･ｺﾓ・仮通"/>
      </sharedItems>
    </cacheField>
    <cacheField name="3区分・中" numFmtId="0">
      <sharedItems containsBlank="1" count="8">
        <m/>
        <s v="2現金"/>
        <e v="#N/A"/>
        <s v="1株式"/>
        <s v="3貴金属"/>
        <s v="2米国債など"/>
        <s v="3ｺﾓﾃﾞｨﾃｲ"/>
        <s v="1投信"/>
      </sharedItems>
    </cacheField>
    <cacheField name="セクター・1" numFmtId="0">
      <sharedItems containsBlank="1"/>
    </cacheField>
    <cacheField name="セクター・2" numFmtId="0">
      <sharedItems containsBlank="1"/>
    </cacheField>
    <cacheField name="通貨" numFmtId="0">
      <sharedItems containsBlank="1"/>
    </cacheField>
    <cacheField name="損益率" numFmtId="0" formula="評価損益/(時価評価額-評価損益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87">
  <r>
    <m/>
    <x v="0"/>
    <n v="1"/>
    <x v="0"/>
    <m/>
    <m/>
    <s v="未登録・現金など(手動)"/>
    <m/>
    <m/>
    <m/>
    <m/>
    <m/>
    <m/>
    <m/>
    <m/>
    <m/>
    <m/>
    <m/>
    <m/>
    <m/>
    <m/>
    <m/>
    <m/>
    <m/>
    <m/>
    <m/>
    <s v="現金等"/>
    <m/>
    <s v="預金・現金・暗号資産"/>
    <m/>
    <m/>
    <m/>
    <m/>
    <m/>
    <m/>
    <m/>
    <m/>
    <m/>
    <m/>
    <m/>
    <m/>
    <m/>
    <m/>
    <m/>
    <m/>
    <m/>
    <m/>
    <x v="0"/>
    <x v="0"/>
    <m/>
    <m/>
    <m/>
  </r>
  <r>
    <m/>
    <x v="0"/>
    <n v="2"/>
    <x v="0"/>
    <m/>
    <m/>
    <s v="合計："/>
    <m/>
    <m/>
    <m/>
    <m/>
    <m/>
    <m/>
    <m/>
    <m/>
    <m/>
    <m/>
    <m/>
    <m/>
    <m/>
    <m/>
    <m/>
    <m/>
    <m/>
    <m/>
    <m/>
    <s v="現金等"/>
    <m/>
    <m/>
    <m/>
    <m/>
    <m/>
    <m/>
    <m/>
    <m/>
    <m/>
    <m/>
    <m/>
    <m/>
    <m/>
    <m/>
    <m/>
    <m/>
    <m/>
    <m/>
    <m/>
    <m/>
    <x v="0"/>
    <x v="0"/>
    <m/>
    <m/>
    <m/>
  </r>
  <r>
    <m/>
    <x v="0"/>
    <n v="3"/>
    <x v="0"/>
    <m/>
    <m/>
    <s v="種類・名称"/>
    <s v="残高"/>
    <s v="保有金融機関"/>
    <m/>
    <m/>
    <m/>
    <m/>
    <m/>
    <m/>
    <m/>
    <m/>
    <m/>
    <m/>
    <m/>
    <m/>
    <m/>
    <m/>
    <m/>
    <m/>
    <m/>
    <s v="現金等"/>
    <m/>
    <s v="種類・名称"/>
    <s v="種類・名称"/>
    <m/>
    <m/>
    <m/>
    <s v="残高"/>
    <m/>
    <m/>
    <m/>
    <s v="保有金融機関"/>
    <m/>
    <m/>
    <m/>
    <m/>
    <m/>
    <m/>
    <m/>
    <m/>
    <m/>
    <x v="0"/>
    <x v="0"/>
    <m/>
    <m/>
    <m/>
  </r>
  <r>
    <m/>
    <x v="0"/>
    <n v="4"/>
    <x v="1"/>
    <s v="手持ち"/>
    <s v="●手動・入力"/>
    <s v="タンス預金"/>
    <s v="1,000,000円"/>
    <s v="00-PP 手持ち"/>
    <s v="※「残高」欄の金額の末尾には「円」を付けることを忘れない！"/>
    <m/>
    <m/>
    <m/>
    <m/>
    <m/>
    <m/>
    <m/>
    <m/>
    <m/>
    <m/>
    <m/>
    <m/>
    <m/>
    <m/>
    <m/>
    <m/>
    <s v="現金等"/>
    <m/>
    <s v="タンス預金"/>
    <s v="タンス預金"/>
    <m/>
    <m/>
    <m/>
    <n v="1000000"/>
    <m/>
    <m/>
    <m/>
    <s v="00-PP 手持ち"/>
    <m/>
    <m/>
    <m/>
    <m/>
    <m/>
    <m/>
    <m/>
    <m/>
    <m/>
    <x v="1"/>
    <x v="1"/>
    <s v="現預金"/>
    <s v="現預金"/>
    <s v="01 日本円"/>
  </r>
  <r>
    <m/>
    <x v="0"/>
    <n v="5"/>
    <x v="1"/>
    <s v="手持ち"/>
    <m/>
    <s v="へそくり"/>
    <s v="1,000,000円"/>
    <s v="00-PP 手持ち"/>
    <s v="※「保有金融機関」欄には名義が分かるようにする。"/>
    <m/>
    <m/>
    <m/>
    <m/>
    <m/>
    <m/>
    <m/>
    <m/>
    <m/>
    <m/>
    <m/>
    <m/>
    <m/>
    <m/>
    <m/>
    <m/>
    <s v="現金等"/>
    <m/>
    <s v="へそくり"/>
    <s v="へそくり"/>
    <m/>
    <m/>
    <m/>
    <n v="1000000"/>
    <m/>
    <m/>
    <m/>
    <s v="00-PP 手持ち"/>
    <m/>
    <m/>
    <m/>
    <m/>
    <m/>
    <m/>
    <m/>
    <m/>
    <m/>
    <x v="1"/>
    <x v="1"/>
    <s v="現預金"/>
    <s v="現預金"/>
    <s v="01 日本円"/>
  </r>
  <r>
    <m/>
    <x v="0"/>
    <n v="6"/>
    <x v="1"/>
    <s v="A銀行"/>
    <m/>
    <s v="A銀行"/>
    <s v="0円"/>
    <s v="00-PP A銀行"/>
    <s v="※　新たな名称は、コード表に入力すること"/>
    <m/>
    <m/>
    <m/>
    <m/>
    <m/>
    <m/>
    <m/>
    <m/>
    <m/>
    <m/>
    <m/>
    <m/>
    <m/>
    <m/>
    <m/>
    <m/>
    <s v="現金等"/>
    <m/>
    <s v="A銀行"/>
    <s v="A銀行"/>
    <m/>
    <m/>
    <m/>
    <n v="0"/>
    <m/>
    <m/>
    <m/>
    <s v="00-PP A銀行"/>
    <m/>
    <m/>
    <m/>
    <m/>
    <m/>
    <m/>
    <m/>
    <m/>
    <m/>
    <x v="1"/>
    <x v="1"/>
    <s v="現預金"/>
    <s v="現預金"/>
    <s v="01 日本円"/>
  </r>
  <r>
    <m/>
    <x v="0"/>
    <n v="7"/>
    <x v="0"/>
    <m/>
    <m/>
    <s v="預金・現金・暗号資産"/>
    <m/>
    <m/>
    <m/>
    <m/>
    <m/>
    <m/>
    <m/>
    <m/>
    <m/>
    <m/>
    <m/>
    <m/>
    <m/>
    <m/>
    <m/>
    <m/>
    <m/>
    <m/>
    <m/>
    <s v="現金等"/>
    <m/>
    <s v="預金・現金・暗号資産"/>
    <m/>
    <m/>
    <m/>
    <m/>
    <m/>
    <m/>
    <m/>
    <m/>
    <m/>
    <m/>
    <m/>
    <m/>
    <m/>
    <m/>
    <m/>
    <m/>
    <m/>
    <m/>
    <x v="0"/>
    <x v="0"/>
    <m/>
    <m/>
    <m/>
  </r>
  <r>
    <m/>
    <x v="0"/>
    <n v="8"/>
    <x v="0"/>
    <m/>
    <m/>
    <s v="合計："/>
    <m/>
    <m/>
    <m/>
    <m/>
    <m/>
    <m/>
    <m/>
    <m/>
    <m/>
    <m/>
    <m/>
    <m/>
    <m/>
    <m/>
    <m/>
    <m/>
    <m/>
    <m/>
    <m/>
    <s v="現金等"/>
    <m/>
    <m/>
    <m/>
    <m/>
    <m/>
    <m/>
    <m/>
    <m/>
    <m/>
    <m/>
    <m/>
    <m/>
    <m/>
    <m/>
    <m/>
    <m/>
    <m/>
    <m/>
    <m/>
    <m/>
    <x v="0"/>
    <x v="0"/>
    <m/>
    <m/>
    <m/>
  </r>
  <r>
    <m/>
    <x v="0"/>
    <n v="9"/>
    <x v="0"/>
    <m/>
    <m/>
    <s v="種類・名称"/>
    <s v="残高"/>
    <s v="保有金融機関"/>
    <m/>
    <m/>
    <m/>
    <m/>
    <m/>
    <m/>
    <m/>
    <m/>
    <m/>
    <m/>
    <m/>
    <m/>
    <m/>
    <m/>
    <m/>
    <m/>
    <m/>
    <s v="現金等"/>
    <m/>
    <s v="種類・名称"/>
    <s v="種類・名称"/>
    <m/>
    <m/>
    <m/>
    <s v="残高"/>
    <m/>
    <m/>
    <m/>
    <s v="保有金融機関"/>
    <m/>
    <m/>
    <m/>
    <m/>
    <m/>
    <m/>
    <m/>
    <m/>
    <m/>
    <x v="0"/>
    <x v="0"/>
    <m/>
    <m/>
    <m/>
  </r>
  <r>
    <m/>
    <x v="0"/>
    <n v="10"/>
    <x v="1"/>
    <s v="住信SBIネット銀行"/>
    <s v="●ここにコピペ→"/>
    <s v="代表口座 - 円普通"/>
    <s v="18,158円"/>
    <s v="00-PP 住信SBIネット銀行"/>
    <m/>
    <m/>
    <m/>
    <m/>
    <m/>
    <m/>
    <m/>
    <m/>
    <m/>
    <m/>
    <m/>
    <m/>
    <m/>
    <m/>
    <m/>
    <m/>
    <m/>
    <s v="現金等"/>
    <m/>
    <s v="代表口座 - 円普通"/>
    <s v="代表口座 - 円普通"/>
    <m/>
    <m/>
    <m/>
    <n v="18158"/>
    <m/>
    <m/>
    <m/>
    <s v="00-PP 住信SBIネット銀行"/>
    <m/>
    <m/>
    <m/>
    <m/>
    <m/>
    <m/>
    <m/>
    <m/>
    <m/>
    <x v="1"/>
    <x v="1"/>
    <s v="現預金"/>
    <s v="現預金"/>
    <s v="01 日本円"/>
  </r>
  <r>
    <m/>
    <x v="0"/>
    <n v="11"/>
    <x v="1"/>
    <s v="住信SBIネット銀行"/>
    <m/>
    <s v="SBIハイブリッド預金"/>
    <s v="74,534円"/>
    <s v="00-PP 住信SBIネット銀行"/>
    <m/>
    <m/>
    <m/>
    <m/>
    <m/>
    <m/>
    <m/>
    <m/>
    <m/>
    <m/>
    <m/>
    <m/>
    <m/>
    <m/>
    <m/>
    <m/>
    <m/>
    <s v="現金等"/>
    <m/>
    <s v="SBIハイブリッド預金"/>
    <s v="現預金・住信SBIネット銀行・ハイブリッド口座"/>
    <m/>
    <m/>
    <m/>
    <n v="74534"/>
    <m/>
    <m/>
    <m/>
    <s v="00-PP 住信SBIネット銀行"/>
    <m/>
    <m/>
    <m/>
    <m/>
    <m/>
    <m/>
    <m/>
    <m/>
    <m/>
    <x v="1"/>
    <x v="1"/>
    <s v="現預金"/>
    <s v="現預金"/>
    <s v="01 日本円"/>
  </r>
  <r>
    <m/>
    <x v="0"/>
    <n v="12"/>
    <x v="2"/>
    <s v="住信SBIネット銀行"/>
    <m/>
    <s v="SBIハイブリッド預金"/>
    <s v="259,072円"/>
    <s v="01-MM 住信SBIネット銀行"/>
    <m/>
    <m/>
    <m/>
    <m/>
    <m/>
    <m/>
    <m/>
    <m/>
    <m/>
    <m/>
    <m/>
    <m/>
    <m/>
    <m/>
    <m/>
    <m/>
    <m/>
    <s v="現金等"/>
    <m/>
    <s v="SBIハイブリッド預金"/>
    <s v="現預金・住信SBIネット銀行・ハイブリッド口座"/>
    <m/>
    <m/>
    <m/>
    <n v="259072"/>
    <m/>
    <m/>
    <m/>
    <s v="01-MM 住信SBIネット銀行"/>
    <m/>
    <m/>
    <m/>
    <m/>
    <m/>
    <m/>
    <m/>
    <m/>
    <m/>
    <x v="1"/>
    <x v="1"/>
    <s v="現預金"/>
    <s v="現預金"/>
    <s v="01 日本円"/>
  </r>
  <r>
    <m/>
    <x v="0"/>
    <n v="13"/>
    <x v="3"/>
    <s v="住信SBIネット銀行"/>
    <m/>
    <s v="代表口座 - 円普通"/>
    <s v="1,000,000円"/>
    <s v="02-A子 住信SBIネット銀行"/>
    <m/>
    <m/>
    <m/>
    <m/>
    <m/>
    <m/>
    <m/>
    <m/>
    <m/>
    <m/>
    <m/>
    <m/>
    <m/>
    <m/>
    <m/>
    <m/>
    <m/>
    <s v="現金等"/>
    <m/>
    <s v="代表口座 - 円普通"/>
    <s v="代表口座 - 円普通"/>
    <m/>
    <m/>
    <m/>
    <n v="1000000"/>
    <m/>
    <m/>
    <m/>
    <s v="02-A子 住信SBIネット銀行"/>
    <m/>
    <m/>
    <m/>
    <m/>
    <m/>
    <m/>
    <m/>
    <m/>
    <m/>
    <x v="1"/>
    <x v="1"/>
    <s v="現預金"/>
    <s v="現預金"/>
    <s v="01 日本円"/>
  </r>
  <r>
    <m/>
    <x v="0"/>
    <n v="14"/>
    <x v="3"/>
    <s v="住信SBIネット銀行"/>
    <m/>
    <s v="SBIハイブリッド預金"/>
    <s v="393,679円"/>
    <s v="02-A子 住信SBIネット銀行"/>
    <m/>
    <m/>
    <m/>
    <m/>
    <m/>
    <m/>
    <m/>
    <m/>
    <m/>
    <m/>
    <m/>
    <m/>
    <m/>
    <m/>
    <m/>
    <m/>
    <m/>
    <s v="現金等"/>
    <m/>
    <s v="SBIハイブリッド預金"/>
    <s v="現預金・住信SBIネット銀行・ハイブリッド口座"/>
    <m/>
    <m/>
    <m/>
    <n v="393679"/>
    <m/>
    <m/>
    <m/>
    <s v="02-A子 住信SBIネット銀行"/>
    <m/>
    <m/>
    <m/>
    <m/>
    <m/>
    <m/>
    <m/>
    <m/>
    <m/>
    <x v="1"/>
    <x v="1"/>
    <s v="現預金"/>
    <s v="現預金"/>
    <s v="01 日本円"/>
  </r>
  <r>
    <m/>
    <x v="0"/>
    <n v="15"/>
    <x v="1"/>
    <s v="楽天銀行"/>
    <m/>
    <s v="円預金(普通預金)"/>
    <s v="491,980円"/>
    <s v="00-PP 楽天銀行"/>
    <m/>
    <m/>
    <m/>
    <m/>
    <m/>
    <m/>
    <m/>
    <m/>
    <m/>
    <m/>
    <m/>
    <m/>
    <m/>
    <m/>
    <m/>
    <m/>
    <m/>
    <s v="現金等"/>
    <m/>
    <s v="円預金(普通預金)"/>
    <s v="楽天銀行・普通口座"/>
    <m/>
    <m/>
    <m/>
    <n v="491980"/>
    <m/>
    <m/>
    <m/>
    <s v="00-PP 楽天銀行"/>
    <m/>
    <m/>
    <m/>
    <m/>
    <m/>
    <m/>
    <m/>
    <m/>
    <m/>
    <x v="1"/>
    <x v="1"/>
    <s v="現預金"/>
    <s v="現預金"/>
    <s v="01 日本円"/>
  </r>
  <r>
    <m/>
    <x v="0"/>
    <n v="16"/>
    <x v="3"/>
    <s v="楽天銀行"/>
    <m/>
    <s v="円預金(普通預金)"/>
    <s v="1,640,584円"/>
    <s v="02-A子 楽天銀行"/>
    <m/>
    <m/>
    <m/>
    <m/>
    <m/>
    <m/>
    <m/>
    <m/>
    <m/>
    <m/>
    <m/>
    <m/>
    <m/>
    <m/>
    <m/>
    <m/>
    <m/>
    <s v="現金等"/>
    <m/>
    <s v="円預金(普通預金)"/>
    <s v="楽天銀行・普通口座"/>
    <m/>
    <m/>
    <m/>
    <n v="1640584"/>
    <m/>
    <m/>
    <m/>
    <s v="02-A子 楽天銀行"/>
    <m/>
    <m/>
    <m/>
    <m/>
    <m/>
    <m/>
    <m/>
    <m/>
    <m/>
    <x v="1"/>
    <x v="1"/>
    <s v="現預金"/>
    <s v="現預金"/>
    <s v="01 日本円"/>
  </r>
  <r>
    <m/>
    <x v="0"/>
    <n v="17"/>
    <x v="1"/>
    <s v="住信SBIネット銀行"/>
    <m/>
    <s v="代表口座 - 南アランド普通"/>
    <s v="19円"/>
    <s v="00-PP 住信SBIネット銀行"/>
    <m/>
    <m/>
    <m/>
    <m/>
    <m/>
    <m/>
    <m/>
    <m/>
    <m/>
    <m/>
    <m/>
    <m/>
    <m/>
    <m/>
    <m/>
    <m/>
    <m/>
    <s v="現金等"/>
    <m/>
    <s v="代表口座 - 南アランド普通"/>
    <s v="代表口座 - 南アランド普通"/>
    <m/>
    <m/>
    <m/>
    <n v="19"/>
    <m/>
    <m/>
    <m/>
    <s v="00-PP 住信SBIネット銀行"/>
    <m/>
    <m/>
    <m/>
    <m/>
    <m/>
    <m/>
    <m/>
    <m/>
    <m/>
    <x v="1"/>
    <x v="1"/>
    <s v="現預金"/>
    <s v="現預金"/>
    <s v="90 その他（円換算）"/>
  </r>
  <r>
    <m/>
    <x v="0"/>
    <n v="18"/>
    <x v="3"/>
    <s v="住信SBIネット銀行"/>
    <m/>
    <s v="代表口座 - 南アランド普通"/>
    <s v="9円"/>
    <s v="02-A子 住信SBIネット銀行"/>
    <m/>
    <m/>
    <m/>
    <m/>
    <m/>
    <m/>
    <m/>
    <m/>
    <m/>
    <m/>
    <m/>
    <m/>
    <m/>
    <m/>
    <m/>
    <m/>
    <m/>
    <s v="現金等"/>
    <m/>
    <s v="代表口座 - 南アランド普通"/>
    <s v="代表口座 - 南アランド普通"/>
    <m/>
    <m/>
    <m/>
    <n v="9"/>
    <m/>
    <m/>
    <m/>
    <s v="02-A子 住信SBIネット銀行"/>
    <m/>
    <m/>
    <m/>
    <m/>
    <m/>
    <m/>
    <m/>
    <m/>
    <m/>
    <x v="1"/>
    <x v="1"/>
    <s v="現預金"/>
    <s v="現預金"/>
    <s v="90 その他（円換算）"/>
  </r>
  <r>
    <m/>
    <x v="0"/>
    <n v="19"/>
    <x v="1"/>
    <s v="SBI証券"/>
    <m/>
    <s v="米ドル 現金"/>
    <s v="2,985,382円"/>
    <s v="00-PP SBI証券"/>
    <m/>
    <m/>
    <m/>
    <m/>
    <m/>
    <m/>
    <m/>
    <m/>
    <m/>
    <m/>
    <m/>
    <m/>
    <m/>
    <m/>
    <m/>
    <m/>
    <m/>
    <s v="現金等"/>
    <m/>
    <s v="米ドル 現金"/>
    <s v="現預金・SBI証券・米ドル"/>
    <m/>
    <m/>
    <m/>
    <n v="2985382"/>
    <m/>
    <m/>
    <m/>
    <s v="00-PP SBI証券"/>
    <m/>
    <m/>
    <m/>
    <m/>
    <m/>
    <m/>
    <m/>
    <m/>
    <m/>
    <x v="1"/>
    <x v="1"/>
    <s v="現預金"/>
    <s v="現預金"/>
    <s v="02 米ドル（円換算）"/>
  </r>
  <r>
    <m/>
    <x v="0"/>
    <n v="20"/>
    <x v="2"/>
    <s v="SBI証券"/>
    <m/>
    <s v="米ドル 現金"/>
    <s v="389,971円"/>
    <s v="01-MM SBI証券"/>
    <m/>
    <m/>
    <m/>
    <m/>
    <m/>
    <m/>
    <m/>
    <m/>
    <m/>
    <m/>
    <m/>
    <m/>
    <m/>
    <m/>
    <m/>
    <m/>
    <m/>
    <s v="現金等"/>
    <m/>
    <s v="米ドル 現金"/>
    <s v="現預金・SBI証券・米ドル"/>
    <m/>
    <m/>
    <m/>
    <n v="389971"/>
    <m/>
    <m/>
    <m/>
    <s v="01-MM SBI証券"/>
    <m/>
    <m/>
    <m/>
    <m/>
    <m/>
    <m/>
    <m/>
    <m/>
    <m/>
    <x v="1"/>
    <x v="1"/>
    <s v="現預金"/>
    <s v="現預金"/>
    <s v="02 米ドル（円換算）"/>
  </r>
  <r>
    <m/>
    <x v="0"/>
    <n v="21"/>
    <x v="3"/>
    <s v="SBI証券"/>
    <m/>
    <s v="米ドル 現金"/>
    <s v="2,421,494円"/>
    <s v="02-A子 SBI証券"/>
    <m/>
    <m/>
    <m/>
    <m/>
    <m/>
    <m/>
    <m/>
    <m/>
    <m/>
    <m/>
    <m/>
    <m/>
    <m/>
    <m/>
    <m/>
    <m/>
    <m/>
    <s v="現金等"/>
    <m/>
    <s v="米ドル 現金"/>
    <s v="現預金・SBI証券・米ドル"/>
    <m/>
    <m/>
    <m/>
    <n v="2421494"/>
    <m/>
    <m/>
    <m/>
    <s v="02-A子 SBI証券"/>
    <m/>
    <m/>
    <m/>
    <m/>
    <m/>
    <m/>
    <m/>
    <m/>
    <m/>
    <x v="1"/>
    <x v="1"/>
    <s v="現預金"/>
    <s v="現預金"/>
    <s v="02 米ドル（円換算）"/>
  </r>
  <r>
    <m/>
    <x v="0"/>
    <n v="22"/>
    <x v="3"/>
    <s v="SBI証券"/>
    <m/>
    <s v="香港ドル 現金"/>
    <s v="8,637円"/>
    <s v="02-A子 SBI証券"/>
    <m/>
    <m/>
    <m/>
    <m/>
    <m/>
    <m/>
    <m/>
    <m/>
    <m/>
    <m/>
    <m/>
    <m/>
    <m/>
    <m/>
    <m/>
    <m/>
    <m/>
    <s v="現金等"/>
    <m/>
    <s v="香港ドル 現金"/>
    <s v="現預金・SBI証券・香港ドル"/>
    <m/>
    <m/>
    <m/>
    <n v="8637"/>
    <m/>
    <m/>
    <m/>
    <s v="02-A子 SBI証券"/>
    <m/>
    <m/>
    <m/>
    <m/>
    <m/>
    <m/>
    <m/>
    <m/>
    <m/>
    <x v="1"/>
    <x v="1"/>
    <s v="現預金"/>
    <s v="現預金"/>
    <s v="03 香港ドル(円換算）"/>
  </r>
  <r>
    <m/>
    <x v="0"/>
    <n v="23"/>
    <x v="1"/>
    <s v="楽天証券"/>
    <m/>
    <s v="米ドル"/>
    <s v="1,290,525円"/>
    <s v="00-PP 楽天証券"/>
    <m/>
    <m/>
    <m/>
    <m/>
    <m/>
    <m/>
    <m/>
    <m/>
    <m/>
    <m/>
    <m/>
    <m/>
    <m/>
    <m/>
    <m/>
    <m/>
    <m/>
    <s v="現金等"/>
    <m/>
    <s v="米ドル"/>
    <s v="楽天証券・外貨預り金"/>
    <m/>
    <m/>
    <m/>
    <n v="1290525"/>
    <m/>
    <m/>
    <m/>
    <s v="00-PP 楽天証券"/>
    <m/>
    <m/>
    <m/>
    <m/>
    <m/>
    <m/>
    <m/>
    <m/>
    <m/>
    <x v="1"/>
    <x v="1"/>
    <s v="預り金"/>
    <s v="預り金"/>
    <s v="02 米ドル（円換算）"/>
  </r>
  <r>
    <m/>
    <x v="0"/>
    <n v="24"/>
    <x v="3"/>
    <s v="楽天証券"/>
    <m/>
    <s v="米ドル"/>
    <s v="320,988円"/>
    <s v="02-A子 楽天証券"/>
    <m/>
    <m/>
    <m/>
    <m/>
    <m/>
    <m/>
    <m/>
    <m/>
    <m/>
    <m/>
    <m/>
    <m/>
    <m/>
    <m/>
    <m/>
    <m/>
    <m/>
    <s v="現金等"/>
    <m/>
    <s v="米ドル"/>
    <s v="楽天証券・外貨預り金"/>
    <m/>
    <m/>
    <m/>
    <n v="320988"/>
    <m/>
    <m/>
    <m/>
    <s v="02-A子 楽天証券"/>
    <m/>
    <m/>
    <m/>
    <m/>
    <m/>
    <m/>
    <m/>
    <m/>
    <m/>
    <x v="1"/>
    <x v="1"/>
    <s v="預り金"/>
    <s v="預り金"/>
    <s v="02 米ドル（円換算）"/>
  </r>
  <r>
    <m/>
    <x v="0"/>
    <n v="25"/>
    <x v="1"/>
    <s v="SBIネオモバイル証券"/>
    <m/>
    <s v="買付可能額"/>
    <s v="324,301円"/>
    <s v="00-PP SBIネオモバイル証券"/>
    <m/>
    <m/>
    <m/>
    <m/>
    <m/>
    <m/>
    <m/>
    <m/>
    <m/>
    <m/>
    <m/>
    <m/>
    <m/>
    <m/>
    <m/>
    <m/>
    <m/>
    <s v="現金等"/>
    <m/>
    <s v="買付可能額"/>
    <s v="ネオモバイル証券・買付可能額"/>
    <m/>
    <m/>
    <m/>
    <n v="324301"/>
    <m/>
    <m/>
    <m/>
    <s v="00-PP SBIネオモバイル証券"/>
    <m/>
    <m/>
    <m/>
    <m/>
    <m/>
    <m/>
    <m/>
    <m/>
    <m/>
    <x v="1"/>
    <x v="1"/>
    <s v="現預金"/>
    <s v="現預金"/>
    <s v="01 日本円"/>
  </r>
  <r>
    <m/>
    <x v="0"/>
    <n v="26"/>
    <x v="1"/>
    <s v="楽天証券"/>
    <m/>
    <s v="預り金"/>
    <s v="179,306円"/>
    <s v="00-PP 楽天証券"/>
    <m/>
    <m/>
    <m/>
    <m/>
    <m/>
    <m/>
    <m/>
    <m/>
    <m/>
    <m/>
    <m/>
    <m/>
    <m/>
    <m/>
    <m/>
    <m/>
    <m/>
    <s v="現金等"/>
    <m/>
    <s v="預り金"/>
    <s v="楽天証券・預り金"/>
    <m/>
    <m/>
    <m/>
    <n v="179306"/>
    <m/>
    <m/>
    <m/>
    <s v="00-PP 楽天証券"/>
    <m/>
    <m/>
    <m/>
    <m/>
    <m/>
    <m/>
    <m/>
    <m/>
    <m/>
    <x v="1"/>
    <x v="1"/>
    <s v="預り金"/>
    <s v="預り金"/>
    <s v="01 日本円"/>
  </r>
  <r>
    <m/>
    <x v="0"/>
    <n v="27"/>
    <x v="3"/>
    <s v="楽天証券"/>
    <m/>
    <s v="預り金"/>
    <s v="1,000円"/>
    <s v="02-A子 楽天証券"/>
    <m/>
    <m/>
    <m/>
    <m/>
    <m/>
    <m/>
    <m/>
    <m/>
    <m/>
    <m/>
    <m/>
    <m/>
    <m/>
    <m/>
    <m/>
    <m/>
    <m/>
    <s v="現金等"/>
    <m/>
    <s v="預り金"/>
    <s v="楽天証券・預り金"/>
    <m/>
    <m/>
    <m/>
    <n v="1000"/>
    <m/>
    <m/>
    <m/>
    <s v="02-A子 楽天証券"/>
    <m/>
    <m/>
    <m/>
    <m/>
    <m/>
    <m/>
    <m/>
    <m/>
    <m/>
    <x v="1"/>
    <x v="1"/>
    <s v="預り金"/>
    <s v="預り金"/>
    <s v="01 日本円"/>
  </r>
  <r>
    <m/>
    <x v="0"/>
    <n v="28"/>
    <x v="4"/>
    <s v=""/>
    <m/>
    <m/>
    <m/>
    <m/>
    <m/>
    <m/>
    <m/>
    <m/>
    <m/>
    <m/>
    <m/>
    <m/>
    <m/>
    <m/>
    <m/>
    <m/>
    <m/>
    <m/>
    <m/>
    <m/>
    <m/>
    <s v="現金等"/>
    <m/>
    <n v="0"/>
    <e v="#N/A"/>
    <m/>
    <m/>
    <m/>
    <s v=""/>
    <m/>
    <m/>
    <m/>
    <n v="0"/>
    <m/>
    <m/>
    <m/>
    <m/>
    <m/>
    <m/>
    <m/>
    <m/>
    <m/>
    <x v="2"/>
    <x v="2"/>
    <e v="#N/A"/>
    <e v="#N/A"/>
    <e v="#N/A"/>
  </r>
  <r>
    <m/>
    <x v="0"/>
    <n v="29"/>
    <x v="4"/>
    <s v=""/>
    <m/>
    <m/>
    <m/>
    <m/>
    <m/>
    <m/>
    <m/>
    <m/>
    <m/>
    <m/>
    <m/>
    <m/>
    <m/>
    <m/>
    <m/>
    <m/>
    <m/>
    <m/>
    <m/>
    <m/>
    <m/>
    <s v="現金等"/>
    <m/>
    <n v="0"/>
    <e v="#N/A"/>
    <m/>
    <m/>
    <m/>
    <s v=""/>
    <m/>
    <m/>
    <m/>
    <n v="0"/>
    <m/>
    <m/>
    <m/>
    <m/>
    <m/>
    <m/>
    <m/>
    <m/>
    <m/>
    <x v="2"/>
    <x v="2"/>
    <e v="#N/A"/>
    <e v="#N/A"/>
    <e v="#N/A"/>
  </r>
  <r>
    <m/>
    <x v="0"/>
    <n v="30"/>
    <x v="4"/>
    <s v=""/>
    <m/>
    <m/>
    <m/>
    <m/>
    <m/>
    <m/>
    <m/>
    <m/>
    <m/>
    <m/>
    <m/>
    <m/>
    <m/>
    <m/>
    <m/>
    <m/>
    <m/>
    <m/>
    <m/>
    <m/>
    <m/>
    <s v="現金等"/>
    <m/>
    <n v="0"/>
    <e v="#N/A"/>
    <m/>
    <m/>
    <m/>
    <s v=""/>
    <m/>
    <m/>
    <m/>
    <n v="0"/>
    <m/>
    <m/>
    <m/>
    <m/>
    <m/>
    <m/>
    <m/>
    <m/>
    <m/>
    <x v="2"/>
    <x v="2"/>
    <e v="#N/A"/>
    <e v="#N/A"/>
    <e v="#N/A"/>
  </r>
  <r>
    <m/>
    <x v="0"/>
    <n v="31"/>
    <x v="4"/>
    <s v=""/>
    <m/>
    <m/>
    <m/>
    <m/>
    <m/>
    <m/>
    <m/>
    <m/>
    <m/>
    <m/>
    <m/>
    <m/>
    <m/>
    <m/>
    <m/>
    <m/>
    <m/>
    <m/>
    <m/>
    <m/>
    <m/>
    <s v="現金等"/>
    <m/>
    <n v="0"/>
    <e v="#N/A"/>
    <m/>
    <m/>
    <m/>
    <s v=""/>
    <m/>
    <m/>
    <m/>
    <n v="0"/>
    <m/>
    <m/>
    <m/>
    <m/>
    <m/>
    <m/>
    <m/>
    <m/>
    <m/>
    <x v="2"/>
    <x v="2"/>
    <e v="#N/A"/>
    <e v="#N/A"/>
    <e v="#N/A"/>
  </r>
  <r>
    <m/>
    <x v="0"/>
    <n v="32"/>
    <x v="4"/>
    <s v=""/>
    <m/>
    <m/>
    <m/>
    <m/>
    <m/>
    <m/>
    <m/>
    <m/>
    <m/>
    <m/>
    <m/>
    <m/>
    <m/>
    <m/>
    <m/>
    <m/>
    <m/>
    <m/>
    <m/>
    <m/>
    <m/>
    <s v="現金等"/>
    <m/>
    <n v="0"/>
    <e v="#N/A"/>
    <m/>
    <m/>
    <m/>
    <s v=""/>
    <m/>
    <m/>
    <m/>
    <n v="0"/>
    <m/>
    <m/>
    <m/>
    <m/>
    <m/>
    <m/>
    <m/>
    <m/>
    <m/>
    <x v="2"/>
    <x v="2"/>
    <e v="#N/A"/>
    <e v="#N/A"/>
    <e v="#N/A"/>
  </r>
  <r>
    <m/>
    <x v="0"/>
    <n v="33"/>
    <x v="4"/>
    <s v=""/>
    <m/>
    <m/>
    <m/>
    <m/>
    <m/>
    <m/>
    <m/>
    <m/>
    <m/>
    <m/>
    <m/>
    <m/>
    <m/>
    <m/>
    <m/>
    <m/>
    <m/>
    <m/>
    <m/>
    <m/>
    <m/>
    <s v="現金等"/>
    <m/>
    <n v="0"/>
    <e v="#N/A"/>
    <m/>
    <m/>
    <m/>
    <s v=""/>
    <m/>
    <m/>
    <m/>
    <n v="0"/>
    <m/>
    <m/>
    <m/>
    <m/>
    <m/>
    <m/>
    <m/>
    <m/>
    <m/>
    <x v="2"/>
    <x v="2"/>
    <e v="#N/A"/>
    <e v="#N/A"/>
    <e v="#N/A"/>
  </r>
  <r>
    <m/>
    <x v="0"/>
    <n v="34"/>
    <x v="4"/>
    <s v=""/>
    <m/>
    <m/>
    <m/>
    <m/>
    <m/>
    <m/>
    <m/>
    <m/>
    <m/>
    <m/>
    <m/>
    <m/>
    <m/>
    <m/>
    <m/>
    <m/>
    <m/>
    <m/>
    <m/>
    <m/>
    <m/>
    <s v="現金等"/>
    <m/>
    <n v="0"/>
    <e v="#N/A"/>
    <m/>
    <m/>
    <m/>
    <s v=""/>
    <m/>
    <m/>
    <m/>
    <n v="0"/>
    <m/>
    <m/>
    <m/>
    <m/>
    <m/>
    <m/>
    <m/>
    <m/>
    <m/>
    <x v="2"/>
    <x v="2"/>
    <e v="#N/A"/>
    <e v="#N/A"/>
    <e v="#N/A"/>
  </r>
  <r>
    <m/>
    <x v="0"/>
    <n v="35"/>
    <x v="4"/>
    <s v=""/>
    <m/>
    <m/>
    <m/>
    <m/>
    <m/>
    <m/>
    <m/>
    <m/>
    <m/>
    <m/>
    <m/>
    <m/>
    <m/>
    <m/>
    <m/>
    <m/>
    <m/>
    <m/>
    <m/>
    <m/>
    <m/>
    <s v="現金等"/>
    <m/>
    <n v="0"/>
    <e v="#N/A"/>
    <m/>
    <m/>
    <m/>
    <s v=""/>
    <m/>
    <m/>
    <m/>
    <n v="0"/>
    <m/>
    <m/>
    <m/>
    <m/>
    <m/>
    <m/>
    <m/>
    <m/>
    <m/>
    <x v="2"/>
    <x v="2"/>
    <e v="#N/A"/>
    <e v="#N/A"/>
    <e v="#N/A"/>
  </r>
  <r>
    <m/>
    <x v="0"/>
    <n v="36"/>
    <x v="4"/>
    <s v=""/>
    <m/>
    <m/>
    <m/>
    <m/>
    <m/>
    <m/>
    <m/>
    <m/>
    <m/>
    <m/>
    <m/>
    <m/>
    <m/>
    <m/>
    <m/>
    <m/>
    <m/>
    <m/>
    <m/>
    <m/>
    <m/>
    <s v="現金等"/>
    <m/>
    <n v="0"/>
    <e v="#N/A"/>
    <m/>
    <m/>
    <m/>
    <s v=""/>
    <m/>
    <m/>
    <m/>
    <n v="0"/>
    <m/>
    <m/>
    <m/>
    <m/>
    <m/>
    <m/>
    <m/>
    <m/>
    <m/>
    <x v="2"/>
    <x v="2"/>
    <e v="#N/A"/>
    <e v="#N/A"/>
    <e v="#N/A"/>
  </r>
  <r>
    <m/>
    <x v="0"/>
    <n v="37"/>
    <x v="4"/>
    <s v=""/>
    <m/>
    <m/>
    <m/>
    <m/>
    <m/>
    <m/>
    <m/>
    <m/>
    <m/>
    <m/>
    <m/>
    <m/>
    <m/>
    <m/>
    <m/>
    <m/>
    <m/>
    <m/>
    <m/>
    <m/>
    <m/>
    <s v="現金等"/>
    <m/>
    <n v="0"/>
    <e v="#N/A"/>
    <m/>
    <m/>
    <m/>
    <s v=""/>
    <m/>
    <m/>
    <m/>
    <n v="0"/>
    <m/>
    <m/>
    <m/>
    <m/>
    <m/>
    <m/>
    <m/>
    <m/>
    <m/>
    <x v="2"/>
    <x v="2"/>
    <e v="#N/A"/>
    <e v="#N/A"/>
    <e v="#N/A"/>
  </r>
  <r>
    <m/>
    <x v="0"/>
    <n v="38"/>
    <x v="4"/>
    <s v=""/>
    <m/>
    <m/>
    <m/>
    <m/>
    <m/>
    <m/>
    <m/>
    <m/>
    <m/>
    <m/>
    <m/>
    <m/>
    <m/>
    <m/>
    <m/>
    <m/>
    <m/>
    <m/>
    <m/>
    <m/>
    <m/>
    <s v="現金等"/>
    <m/>
    <n v="0"/>
    <e v="#N/A"/>
    <m/>
    <m/>
    <m/>
    <s v=""/>
    <m/>
    <m/>
    <m/>
    <n v="0"/>
    <m/>
    <m/>
    <m/>
    <m/>
    <m/>
    <m/>
    <m/>
    <m/>
    <m/>
    <x v="2"/>
    <x v="2"/>
    <e v="#N/A"/>
    <e v="#N/A"/>
    <e v="#N/A"/>
  </r>
  <r>
    <m/>
    <x v="0"/>
    <n v="39"/>
    <x v="4"/>
    <s v=""/>
    <m/>
    <m/>
    <m/>
    <m/>
    <m/>
    <m/>
    <m/>
    <m/>
    <m/>
    <m/>
    <m/>
    <m/>
    <m/>
    <m/>
    <m/>
    <m/>
    <m/>
    <m/>
    <m/>
    <m/>
    <m/>
    <s v="現金等"/>
    <m/>
    <n v="0"/>
    <e v="#N/A"/>
    <m/>
    <m/>
    <m/>
    <s v=""/>
    <m/>
    <m/>
    <m/>
    <n v="0"/>
    <m/>
    <m/>
    <m/>
    <m/>
    <m/>
    <m/>
    <m/>
    <m/>
    <m/>
    <x v="2"/>
    <x v="2"/>
    <e v="#N/A"/>
    <e v="#N/A"/>
    <e v="#N/A"/>
  </r>
  <r>
    <m/>
    <x v="0"/>
    <n v="40"/>
    <x v="4"/>
    <s v=""/>
    <m/>
    <m/>
    <m/>
    <m/>
    <m/>
    <m/>
    <m/>
    <m/>
    <m/>
    <m/>
    <m/>
    <m/>
    <m/>
    <m/>
    <m/>
    <m/>
    <m/>
    <m/>
    <m/>
    <m/>
    <m/>
    <s v="現金等"/>
    <m/>
    <n v="0"/>
    <e v="#N/A"/>
    <m/>
    <m/>
    <m/>
    <s v=""/>
    <m/>
    <m/>
    <m/>
    <n v="0"/>
    <m/>
    <m/>
    <m/>
    <m/>
    <m/>
    <m/>
    <m/>
    <m/>
    <m/>
    <x v="2"/>
    <x v="2"/>
    <e v="#N/A"/>
    <e v="#N/A"/>
    <e v="#N/A"/>
  </r>
  <r>
    <m/>
    <x v="0"/>
    <n v="41"/>
    <x v="4"/>
    <s v=""/>
    <m/>
    <m/>
    <m/>
    <m/>
    <m/>
    <m/>
    <m/>
    <m/>
    <m/>
    <m/>
    <m/>
    <m/>
    <m/>
    <m/>
    <m/>
    <m/>
    <m/>
    <m/>
    <m/>
    <m/>
    <m/>
    <s v="現金等"/>
    <m/>
    <n v="0"/>
    <e v="#N/A"/>
    <m/>
    <m/>
    <m/>
    <s v=""/>
    <m/>
    <m/>
    <m/>
    <n v="0"/>
    <m/>
    <m/>
    <m/>
    <m/>
    <m/>
    <m/>
    <m/>
    <m/>
    <m/>
    <x v="2"/>
    <x v="2"/>
    <e v="#N/A"/>
    <e v="#N/A"/>
    <e v="#N/A"/>
  </r>
  <r>
    <m/>
    <x v="0"/>
    <n v="42"/>
    <x v="4"/>
    <s v=""/>
    <m/>
    <m/>
    <m/>
    <m/>
    <m/>
    <m/>
    <m/>
    <m/>
    <m/>
    <m/>
    <m/>
    <m/>
    <m/>
    <m/>
    <m/>
    <m/>
    <m/>
    <m/>
    <m/>
    <m/>
    <m/>
    <s v="現金等"/>
    <m/>
    <n v="0"/>
    <e v="#N/A"/>
    <m/>
    <m/>
    <m/>
    <s v=""/>
    <m/>
    <m/>
    <m/>
    <n v="0"/>
    <m/>
    <m/>
    <m/>
    <m/>
    <m/>
    <m/>
    <m/>
    <m/>
    <m/>
    <x v="2"/>
    <x v="2"/>
    <e v="#N/A"/>
    <e v="#N/A"/>
    <e v="#N/A"/>
  </r>
  <r>
    <m/>
    <x v="0"/>
    <n v="43"/>
    <x v="0"/>
    <m/>
    <m/>
    <s v="株式（現物）"/>
    <m/>
    <m/>
    <m/>
    <m/>
    <m/>
    <m/>
    <m/>
    <m/>
    <m/>
    <m/>
    <m/>
    <m/>
    <m/>
    <m/>
    <m/>
    <m/>
    <m/>
    <m/>
    <m/>
    <s v="現物"/>
    <m/>
    <s v="株式（現物）"/>
    <m/>
    <m/>
    <m/>
    <m/>
    <m/>
    <m/>
    <m/>
    <m/>
    <m/>
    <m/>
    <m/>
    <m/>
    <m/>
    <m/>
    <m/>
    <m/>
    <m/>
    <m/>
    <x v="0"/>
    <x v="0"/>
    <m/>
    <m/>
    <m/>
  </r>
  <r>
    <m/>
    <x v="0"/>
    <n v="44"/>
    <x v="0"/>
    <m/>
    <m/>
    <s v="合計："/>
    <m/>
    <m/>
    <m/>
    <m/>
    <m/>
    <m/>
    <m/>
    <m/>
    <m/>
    <m/>
    <m/>
    <m/>
    <m/>
    <m/>
    <m/>
    <m/>
    <m/>
    <m/>
    <m/>
    <s v="現物"/>
    <m/>
    <m/>
    <m/>
    <m/>
    <m/>
    <m/>
    <m/>
    <m/>
    <m/>
    <m/>
    <m/>
    <m/>
    <m/>
    <m/>
    <m/>
    <m/>
    <m/>
    <m/>
    <m/>
    <m/>
    <x v="0"/>
    <x v="0"/>
    <m/>
    <m/>
    <m/>
  </r>
  <r>
    <m/>
    <x v="0"/>
    <n v="45"/>
    <x v="0"/>
    <m/>
    <m/>
    <s v="銘柄コード"/>
    <s v="銘柄名"/>
    <s v="保有数"/>
    <s v="平均取得単価"/>
    <s v="現在値"/>
    <s v="評価額"/>
    <s v="前日比"/>
    <s v="評価損益"/>
    <s v="評価損益率"/>
    <s v="保有金融機関"/>
    <m/>
    <m/>
    <m/>
    <m/>
    <m/>
    <m/>
    <m/>
    <m/>
    <m/>
    <m/>
    <s v="現物"/>
    <m/>
    <s v="銘柄コード"/>
    <s v="銘柄名"/>
    <s v="保有数"/>
    <s v="平均取得単価"/>
    <s v="現在値"/>
    <s v="評価額"/>
    <s v="前日比"/>
    <s v="評価損益"/>
    <s v="評価損益率"/>
    <s v="保有金融機関"/>
    <m/>
    <m/>
    <m/>
    <m/>
    <m/>
    <m/>
    <m/>
    <m/>
    <m/>
    <x v="0"/>
    <x v="0"/>
    <m/>
    <m/>
    <m/>
  </r>
  <r>
    <m/>
    <x v="0"/>
    <n v="46"/>
    <x v="0"/>
    <m/>
    <m/>
    <m/>
    <m/>
    <m/>
    <m/>
    <m/>
    <m/>
    <m/>
    <m/>
    <m/>
    <m/>
    <m/>
    <m/>
    <m/>
    <m/>
    <m/>
    <m/>
    <m/>
    <m/>
    <m/>
    <m/>
    <s v="現物"/>
    <m/>
    <m/>
    <m/>
    <m/>
    <m/>
    <m/>
    <m/>
    <m/>
    <m/>
    <m/>
    <m/>
    <m/>
    <m/>
    <m/>
    <m/>
    <m/>
    <m/>
    <m/>
    <m/>
    <m/>
    <x v="0"/>
    <x v="0"/>
    <m/>
    <m/>
    <m/>
  </r>
  <r>
    <m/>
    <x v="0"/>
    <n v="47"/>
    <x v="1"/>
    <s v="SBI証券"/>
    <s v="●ここにコピペ→"/>
    <s v="1345"/>
    <s v="上場Jリート"/>
    <n v="25"/>
    <n v="2058"/>
    <n v="2003"/>
    <s v="50,062円"/>
    <s v="0円"/>
    <s v="-1,388円"/>
    <n v="-2.7E-2"/>
    <s v="00-PP SBI証券"/>
    <m/>
    <m/>
    <m/>
    <m/>
    <m/>
    <m/>
    <m/>
    <m/>
    <m/>
    <m/>
    <s v="現物"/>
    <m/>
    <s v="1345"/>
    <s v="上場Ｊリート"/>
    <n v="25"/>
    <n v="2058"/>
    <n v="2003"/>
    <n v="50062"/>
    <n v="0"/>
    <n v="-1388"/>
    <n v="-2.7E-2"/>
    <s v="00-PP SBI証券"/>
    <m/>
    <m/>
    <m/>
    <m/>
    <m/>
    <m/>
    <m/>
    <m/>
    <m/>
    <x v="3"/>
    <x v="3"/>
    <s v="不動産"/>
    <s v="Jリート"/>
    <s v="01 日本円"/>
  </r>
  <r>
    <m/>
    <x v="0"/>
    <n v="48"/>
    <x v="2"/>
    <s v="SBI証券"/>
    <m/>
    <s v="1541"/>
    <s v="純プラ信"/>
    <n v="13"/>
    <n v="3710"/>
    <n v="3665"/>
    <s v="47,645円"/>
    <s v="0円"/>
    <s v="-585円"/>
    <n v="-1.21E-2"/>
    <s v="01-MM SBI証券"/>
    <m/>
    <m/>
    <m/>
    <m/>
    <m/>
    <m/>
    <m/>
    <m/>
    <m/>
    <m/>
    <s v="現物"/>
    <m/>
    <s v="1541"/>
    <s v="純プラチナ上場信託"/>
    <n v="13"/>
    <n v="3710"/>
    <n v="3665"/>
    <n v="47645"/>
    <n v="0"/>
    <n v="-585"/>
    <n v="-1.21E-2"/>
    <s v="01-MM SBI証券"/>
    <m/>
    <m/>
    <m/>
    <m/>
    <m/>
    <m/>
    <m/>
    <m/>
    <m/>
    <x v="4"/>
    <x v="4"/>
    <s v="プラチナ"/>
    <s v="国内・プラチナ"/>
    <s v="01 日本円"/>
  </r>
  <r>
    <m/>
    <x v="0"/>
    <n v="49"/>
    <x v="2"/>
    <s v="SBI証券"/>
    <m/>
    <s v="9020"/>
    <s v="JR東"/>
    <n v="9"/>
    <n v="7749"/>
    <n v="6656"/>
    <s v="59,904円"/>
    <s v="0円"/>
    <s v="-9,837円"/>
    <n v="-0.1411"/>
    <s v="01-MM SBI証券"/>
    <m/>
    <m/>
    <m/>
    <m/>
    <m/>
    <m/>
    <m/>
    <m/>
    <m/>
    <m/>
    <s v="現物"/>
    <m/>
    <s v="9020"/>
    <s v="東日本旅客鉄道"/>
    <n v="9"/>
    <n v="7749"/>
    <n v="6656"/>
    <n v="59904"/>
    <n v="0"/>
    <n v="-9837"/>
    <n v="-0.1411"/>
    <s v="01-MM SBI証券"/>
    <m/>
    <m/>
    <m/>
    <m/>
    <m/>
    <m/>
    <m/>
    <m/>
    <m/>
    <x v="3"/>
    <x v="3"/>
    <s v="観光"/>
    <s v="鉄道"/>
    <s v="01 日本円"/>
  </r>
  <r>
    <m/>
    <x v="0"/>
    <n v="50"/>
    <x v="2"/>
    <s v="SBI証券"/>
    <m/>
    <s v="9021"/>
    <s v="JR西"/>
    <n v="10"/>
    <n v="6343"/>
    <n v="4812"/>
    <s v="48,120円"/>
    <s v="0円"/>
    <s v="-15,310円"/>
    <n v="-0.2414"/>
    <s v="01-MM SBI証券"/>
    <m/>
    <m/>
    <m/>
    <m/>
    <m/>
    <m/>
    <m/>
    <m/>
    <m/>
    <m/>
    <s v="現物"/>
    <m/>
    <s v="9021"/>
    <s v="西日本旅客鉄道"/>
    <n v="10"/>
    <n v="6343"/>
    <n v="4812"/>
    <n v="48120"/>
    <n v="0"/>
    <n v="-15310"/>
    <n v="-0.2414"/>
    <s v="01-MM SBI証券"/>
    <m/>
    <m/>
    <m/>
    <m/>
    <m/>
    <m/>
    <m/>
    <m/>
    <m/>
    <x v="3"/>
    <x v="3"/>
    <s v="観光"/>
    <s v="鉄道"/>
    <s v="01 日本円"/>
  </r>
  <r>
    <m/>
    <x v="0"/>
    <n v="51"/>
    <x v="2"/>
    <s v="SBI証券"/>
    <m/>
    <s v="9022"/>
    <s v="JR東海"/>
    <n v="5"/>
    <n v="16881"/>
    <n v="16590"/>
    <s v="82,950円"/>
    <s v="0円"/>
    <s v="-1,455円"/>
    <n v="-1.72E-2"/>
    <s v="01-MM SBI証券"/>
    <m/>
    <m/>
    <m/>
    <m/>
    <m/>
    <m/>
    <m/>
    <m/>
    <m/>
    <m/>
    <s v="現物"/>
    <m/>
    <s v="9022"/>
    <s v="東海旅客鉄道"/>
    <n v="5"/>
    <n v="16881"/>
    <n v="16590"/>
    <n v="82950"/>
    <n v="0"/>
    <n v="-1455"/>
    <n v="-1.72E-2"/>
    <s v="01-MM SBI証券"/>
    <m/>
    <m/>
    <m/>
    <m/>
    <m/>
    <m/>
    <m/>
    <m/>
    <m/>
    <x v="3"/>
    <x v="3"/>
    <s v="観光"/>
    <s v="鉄道"/>
    <s v="01 日本円"/>
  </r>
  <r>
    <m/>
    <x v="0"/>
    <n v="52"/>
    <x v="2"/>
    <s v="SBI証券"/>
    <m/>
    <s v="9142"/>
    <s v="JR九州"/>
    <n v="23"/>
    <n v="2548"/>
    <n v="2594"/>
    <s v="59,662円"/>
    <s v="0円"/>
    <s v="1,058円"/>
    <n v="1.8100000000000002E-2"/>
    <s v="01-MM SBI証券"/>
    <m/>
    <m/>
    <m/>
    <m/>
    <m/>
    <m/>
    <m/>
    <m/>
    <m/>
    <m/>
    <s v="現物"/>
    <m/>
    <s v="9142"/>
    <s v="九州旅客鉄道"/>
    <n v="23"/>
    <n v="2548"/>
    <n v="2594"/>
    <n v="59662"/>
    <n v="0"/>
    <n v="1058"/>
    <n v="1.8100000000000002E-2"/>
    <s v="01-MM SBI証券"/>
    <m/>
    <m/>
    <m/>
    <m/>
    <m/>
    <m/>
    <m/>
    <m/>
    <m/>
    <x v="3"/>
    <x v="3"/>
    <s v="観光"/>
    <s v="鉄道"/>
    <s v="01 日本円"/>
  </r>
  <r>
    <m/>
    <x v="0"/>
    <n v="53"/>
    <x v="2"/>
    <s v="SBI証券"/>
    <m/>
    <s v="9201"/>
    <s v="JAL"/>
    <n v="19"/>
    <n v="2266"/>
    <n v="2261"/>
    <s v="42,959円"/>
    <s v="0円"/>
    <s v="-95円"/>
    <n v="-2.2000000000000001E-3"/>
    <s v="01-MM SBI証券"/>
    <m/>
    <m/>
    <m/>
    <m/>
    <m/>
    <m/>
    <m/>
    <m/>
    <m/>
    <m/>
    <s v="現物"/>
    <m/>
    <s v="9201"/>
    <s v="日本航空"/>
    <n v="19"/>
    <n v="2266"/>
    <n v="2261"/>
    <n v="42959"/>
    <n v="0"/>
    <n v="-95"/>
    <n v="-2.2000000000000001E-3"/>
    <s v="01-MM SBI証券"/>
    <m/>
    <m/>
    <m/>
    <m/>
    <m/>
    <m/>
    <m/>
    <m/>
    <m/>
    <x v="3"/>
    <x v="3"/>
    <s v="観光"/>
    <s v="航空"/>
    <s v="01 日本円"/>
  </r>
  <r>
    <m/>
    <x v="0"/>
    <n v="54"/>
    <x v="2"/>
    <s v="SBI証券"/>
    <m/>
    <s v="9202"/>
    <s v="ANA"/>
    <n v="22"/>
    <n v="2418"/>
    <n v="2507"/>
    <s v="55,143円"/>
    <s v="0円"/>
    <s v="1,947円"/>
    <n v="3.6600000000000001E-2"/>
    <s v="01-MM SBI証券"/>
    <m/>
    <m/>
    <m/>
    <m/>
    <m/>
    <m/>
    <m/>
    <m/>
    <m/>
    <m/>
    <s v="現物"/>
    <m/>
    <s v="9202"/>
    <s v="ＡＮＡホールディングス"/>
    <n v="22"/>
    <n v="2418"/>
    <n v="2507"/>
    <n v="55143"/>
    <n v="0"/>
    <n v="1947"/>
    <n v="3.6600000000000001E-2"/>
    <s v="01-MM SBI証券"/>
    <m/>
    <m/>
    <m/>
    <m/>
    <m/>
    <m/>
    <m/>
    <m/>
    <m/>
    <x v="3"/>
    <x v="3"/>
    <s v="観光"/>
    <s v="航空"/>
    <s v="01 日本円"/>
  </r>
  <r>
    <m/>
    <x v="0"/>
    <n v="55"/>
    <x v="3"/>
    <s v="SBI証券"/>
    <m/>
    <s v="9020"/>
    <s v="JR東"/>
    <n v="10"/>
    <n v="6612"/>
    <n v="6656"/>
    <s v="66,560円"/>
    <s v="0円"/>
    <s v="440円"/>
    <n v="6.7000000000000002E-3"/>
    <s v="02-A子 SBI証券"/>
    <m/>
    <m/>
    <m/>
    <m/>
    <m/>
    <m/>
    <m/>
    <m/>
    <m/>
    <m/>
    <s v="現物"/>
    <m/>
    <s v="9020"/>
    <s v="東日本旅客鉄道"/>
    <n v="10"/>
    <n v="6612"/>
    <n v="6656"/>
    <n v="66560"/>
    <n v="0"/>
    <n v="440"/>
    <n v="6.7000000000000002E-3"/>
    <s v="02-A子 SBI証券"/>
    <m/>
    <m/>
    <m/>
    <m/>
    <m/>
    <m/>
    <m/>
    <m/>
    <m/>
    <x v="3"/>
    <x v="3"/>
    <s v="観光"/>
    <s v="鉄道"/>
    <s v="01 日本円"/>
  </r>
  <r>
    <m/>
    <x v="0"/>
    <n v="56"/>
    <x v="3"/>
    <s v="SBI証券"/>
    <m/>
    <s v="9021"/>
    <s v="JR西"/>
    <n v="8"/>
    <n v="5263"/>
    <n v="4812"/>
    <s v="38,496円"/>
    <s v="0円"/>
    <s v="-3,608円"/>
    <n v="-8.5699999999999998E-2"/>
    <s v="02-A子 SBI証券"/>
    <m/>
    <m/>
    <m/>
    <m/>
    <m/>
    <m/>
    <m/>
    <m/>
    <m/>
    <m/>
    <s v="現物"/>
    <m/>
    <s v="9021"/>
    <s v="西日本旅客鉄道"/>
    <n v="8"/>
    <n v="5263"/>
    <n v="4812"/>
    <n v="38496"/>
    <n v="0"/>
    <n v="-3608"/>
    <n v="-8.5699999999999998E-2"/>
    <s v="02-A子 SBI証券"/>
    <m/>
    <m/>
    <m/>
    <m/>
    <m/>
    <m/>
    <m/>
    <m/>
    <m/>
    <x v="3"/>
    <x v="3"/>
    <s v="観光"/>
    <s v="鉄道"/>
    <s v="01 日本円"/>
  </r>
  <r>
    <m/>
    <x v="0"/>
    <n v="57"/>
    <x v="3"/>
    <s v="SBI証券"/>
    <m/>
    <s v="9022"/>
    <s v="JR東海"/>
    <n v="7"/>
    <n v="15656"/>
    <n v="16590"/>
    <s v="116,130円"/>
    <s v="0円"/>
    <s v="6,538円"/>
    <n v="5.9700000000000003E-2"/>
    <s v="02-A子 SBI証券"/>
    <m/>
    <m/>
    <m/>
    <m/>
    <m/>
    <m/>
    <m/>
    <m/>
    <m/>
    <m/>
    <s v="現物"/>
    <m/>
    <s v="9022"/>
    <s v="東海旅客鉄道"/>
    <n v="7"/>
    <n v="15656"/>
    <n v="16590"/>
    <n v="116130"/>
    <n v="0"/>
    <n v="6538"/>
    <n v="5.9700000000000003E-2"/>
    <s v="02-A子 SBI証券"/>
    <m/>
    <m/>
    <m/>
    <m/>
    <m/>
    <m/>
    <m/>
    <m/>
    <m/>
    <x v="3"/>
    <x v="3"/>
    <s v="観光"/>
    <s v="鉄道"/>
    <s v="01 日本円"/>
  </r>
  <r>
    <m/>
    <x v="0"/>
    <n v="58"/>
    <x v="3"/>
    <s v="SBI証券"/>
    <m/>
    <s v="9142"/>
    <s v="JR九州"/>
    <n v="57"/>
    <n v="2385"/>
    <n v="2594"/>
    <s v="147,858円"/>
    <s v="0円"/>
    <s v="11,913円"/>
    <n v="8.7599999999999997E-2"/>
    <s v="02-A子 SBI証券"/>
    <m/>
    <m/>
    <m/>
    <m/>
    <m/>
    <m/>
    <m/>
    <m/>
    <m/>
    <m/>
    <s v="現物"/>
    <m/>
    <s v="9142"/>
    <s v="九州旅客鉄道"/>
    <n v="57"/>
    <n v="2385"/>
    <n v="2594"/>
    <n v="147858"/>
    <n v="0"/>
    <n v="11913"/>
    <n v="8.7599999999999997E-2"/>
    <s v="02-A子 SBI証券"/>
    <m/>
    <m/>
    <m/>
    <m/>
    <m/>
    <m/>
    <m/>
    <m/>
    <m/>
    <x v="3"/>
    <x v="3"/>
    <s v="観光"/>
    <s v="鉄道"/>
    <s v="01 日本円"/>
  </r>
  <r>
    <m/>
    <x v="0"/>
    <n v="59"/>
    <x v="3"/>
    <s v="SBI証券"/>
    <m/>
    <s v="9201"/>
    <s v="JAL"/>
    <n v="34"/>
    <n v="2313"/>
    <n v="2261"/>
    <s v="76,874円"/>
    <s v="0円"/>
    <s v="-1,768円"/>
    <n v="-2.2499999999999999E-2"/>
    <s v="02-A子 SBI証券"/>
    <m/>
    <m/>
    <m/>
    <m/>
    <m/>
    <m/>
    <m/>
    <m/>
    <m/>
    <m/>
    <s v="現物"/>
    <m/>
    <s v="9201"/>
    <s v="日本航空"/>
    <n v="34"/>
    <n v="2313"/>
    <n v="2261"/>
    <n v="76874"/>
    <n v="0"/>
    <n v="-1768"/>
    <n v="-2.2499999999999999E-2"/>
    <s v="02-A子 SBI証券"/>
    <m/>
    <m/>
    <m/>
    <m/>
    <m/>
    <m/>
    <m/>
    <m/>
    <m/>
    <x v="3"/>
    <x v="3"/>
    <s v="観光"/>
    <s v="航空"/>
    <s v="01 日本円"/>
  </r>
  <r>
    <m/>
    <x v="0"/>
    <n v="60"/>
    <x v="3"/>
    <s v="SBI証券"/>
    <m/>
    <s v="9202"/>
    <s v="ANA"/>
    <n v="50"/>
    <n v="2486"/>
    <n v="2507"/>
    <s v="125,325円"/>
    <s v="0円"/>
    <s v="1,025円"/>
    <n v="8.2000000000000007E-3"/>
    <s v="02-A子 SBI証券"/>
    <m/>
    <m/>
    <m/>
    <m/>
    <m/>
    <m/>
    <m/>
    <m/>
    <m/>
    <m/>
    <s v="現物"/>
    <m/>
    <s v="9202"/>
    <s v="ＡＮＡホールディングス"/>
    <n v="50"/>
    <n v="2486"/>
    <n v="2507"/>
    <n v="125325"/>
    <n v="0"/>
    <n v="1025"/>
    <n v="8.2000000000000007E-3"/>
    <s v="02-A子 SBI証券"/>
    <m/>
    <m/>
    <m/>
    <m/>
    <m/>
    <m/>
    <m/>
    <m/>
    <m/>
    <x v="3"/>
    <x v="3"/>
    <s v="観光"/>
    <s v="航空"/>
    <s v="01 日本円"/>
  </r>
  <r>
    <m/>
    <x v="0"/>
    <n v="61"/>
    <x v="1"/>
    <s v="SBIネオモバイル証券"/>
    <m/>
    <s v="1306"/>
    <s v="NEXT FUNDS TOPIX連動型上場投信"/>
    <n v="4"/>
    <n v="1983"/>
    <n v="1980"/>
    <s v="7,918円"/>
    <s v="0円"/>
    <s v="-14円"/>
    <n v="-1.8E-3"/>
    <s v="00-PP SBIネオモバイル証券"/>
    <m/>
    <m/>
    <m/>
    <m/>
    <m/>
    <m/>
    <m/>
    <m/>
    <m/>
    <m/>
    <s v="現物"/>
    <m/>
    <s v="1306"/>
    <s v="ＮＥＸＴ　ＦＵＮＤＳ　ＴＯＰＩＸ連動型上場投信"/>
    <n v="4"/>
    <n v="1983"/>
    <n v="1980"/>
    <n v="7918"/>
    <n v="0"/>
    <n v="-14"/>
    <n v="-1.8E-3"/>
    <s v="00-PP SBIネオモバイル証券"/>
    <m/>
    <m/>
    <m/>
    <m/>
    <m/>
    <m/>
    <m/>
    <m/>
    <m/>
    <x v="3"/>
    <x v="3"/>
    <s v="指数"/>
    <s v="指数・トピックス"/>
    <s v="01 日本円"/>
  </r>
  <r>
    <m/>
    <x v="0"/>
    <n v="62"/>
    <x v="1"/>
    <s v="SBIネオモバイル証券"/>
    <m/>
    <s v="1343"/>
    <s v="NEXT FUNDS 東証REIT指数連動型上場投信"/>
    <n v="30"/>
    <n v="1798"/>
    <n v="2121"/>
    <s v="63,630円"/>
    <s v="0円"/>
    <s v="9,690円"/>
    <n v="0.17960000000000001"/>
    <s v="00-PP SBIネオモバイル証券"/>
    <m/>
    <m/>
    <m/>
    <m/>
    <m/>
    <m/>
    <m/>
    <m/>
    <m/>
    <m/>
    <s v="現物"/>
    <m/>
    <s v="1343"/>
    <s v="ＮＦＪ－ＲＥＩＴ"/>
    <n v="30"/>
    <n v="1798"/>
    <n v="2121"/>
    <n v="63630"/>
    <n v="0"/>
    <n v="9690"/>
    <n v="0.17960000000000001"/>
    <s v="00-PP SBIネオモバイル証券"/>
    <m/>
    <m/>
    <m/>
    <m/>
    <m/>
    <m/>
    <m/>
    <m/>
    <m/>
    <x v="3"/>
    <x v="3"/>
    <s v="不動産"/>
    <s v="Jリート"/>
    <s v="01 日本円"/>
  </r>
  <r>
    <m/>
    <x v="0"/>
    <n v="63"/>
    <x v="1"/>
    <s v="SBIネオモバイル証券"/>
    <m/>
    <s v="1345"/>
    <s v="上場インデックスファンドJリート(東証REIT指数)隔月分配型"/>
    <n v="4"/>
    <n v="2071"/>
    <n v="2003"/>
    <s v="8,010円"/>
    <s v="0円"/>
    <s v="-274円"/>
    <n v="-3.3099999999999997E-2"/>
    <s v="00-PP SBIネオモバイル証券"/>
    <m/>
    <m/>
    <m/>
    <m/>
    <m/>
    <m/>
    <m/>
    <m/>
    <m/>
    <m/>
    <s v="現物"/>
    <m/>
    <s v="1345"/>
    <s v="上場Ｊリート"/>
    <n v="4"/>
    <n v="2071"/>
    <n v="2003"/>
    <n v="8010"/>
    <n v="0"/>
    <n v="-274"/>
    <n v="-3.3099999999999997E-2"/>
    <s v="00-PP SBIネオモバイル証券"/>
    <m/>
    <m/>
    <m/>
    <m/>
    <m/>
    <m/>
    <m/>
    <m/>
    <m/>
    <x v="3"/>
    <x v="3"/>
    <s v="不動産"/>
    <s v="Jリート"/>
    <s v="01 日本円"/>
  </r>
  <r>
    <m/>
    <x v="0"/>
    <n v="64"/>
    <x v="1"/>
    <s v="SBIネオモバイル証券"/>
    <m/>
    <s v="1476"/>
    <s v="iシェアーズ・コア Jリート ETF"/>
    <n v="29"/>
    <n v="1723"/>
    <n v="2038"/>
    <s v="59,102円"/>
    <s v="0円"/>
    <s v="9,135円"/>
    <n v="0.18279999999999999"/>
    <s v="00-PP SBIネオモバイル証券"/>
    <m/>
    <m/>
    <m/>
    <m/>
    <m/>
    <m/>
    <m/>
    <m/>
    <m/>
    <m/>
    <s v="現物"/>
    <m/>
    <s v="1476"/>
    <s v="Ｉシェアーズ・コアＪリート"/>
    <n v="29"/>
    <n v="1723"/>
    <n v="2038"/>
    <n v="59102"/>
    <n v="0"/>
    <n v="9135"/>
    <n v="0.18279999999999999"/>
    <s v="00-PP SBIネオモバイル証券"/>
    <m/>
    <m/>
    <m/>
    <m/>
    <m/>
    <m/>
    <m/>
    <m/>
    <m/>
    <x v="3"/>
    <x v="3"/>
    <s v="不動産"/>
    <s v="Jリート"/>
    <s v="01 日本円"/>
  </r>
  <r>
    <m/>
    <x v="0"/>
    <n v="65"/>
    <x v="1"/>
    <s v="SBIネオモバイル証券"/>
    <m/>
    <s v="1488"/>
    <s v="ダイワ上場投信-東証REIT指数"/>
    <n v="31"/>
    <n v="1740"/>
    <n v="2045"/>
    <s v="63,395円"/>
    <s v="0円"/>
    <s v="9,455円"/>
    <n v="0.17530000000000001"/>
    <s v="00-PP SBIネオモバイル証券"/>
    <m/>
    <m/>
    <m/>
    <m/>
    <m/>
    <m/>
    <m/>
    <m/>
    <m/>
    <m/>
    <s v="現物"/>
    <m/>
    <s v="1488"/>
    <s v="ダイワ東証ＲＥＩＴ指数"/>
    <n v="31"/>
    <n v="1740"/>
    <n v="2045"/>
    <n v="63395"/>
    <n v="0"/>
    <n v="9455"/>
    <n v="0.17530000000000001"/>
    <s v="00-PP SBIネオモバイル証券"/>
    <m/>
    <m/>
    <m/>
    <m/>
    <m/>
    <m/>
    <m/>
    <m/>
    <m/>
    <x v="3"/>
    <x v="3"/>
    <s v="不動産"/>
    <s v="Jリート"/>
    <s v="01 日本円"/>
  </r>
  <r>
    <m/>
    <x v="0"/>
    <n v="66"/>
    <x v="1"/>
    <s v="SBIネオモバイル証券"/>
    <m/>
    <s v="1541"/>
    <s v="純プラチナ上場信託(現物国内保管型)"/>
    <n v="14"/>
    <n v="3147"/>
    <n v="3665"/>
    <s v="51,310円"/>
    <s v="0円"/>
    <s v="7,252円"/>
    <n v="0.1646"/>
    <s v="00-PP SBIネオモバイル証券"/>
    <m/>
    <m/>
    <m/>
    <m/>
    <m/>
    <m/>
    <m/>
    <m/>
    <m/>
    <m/>
    <s v="現物"/>
    <m/>
    <s v="1541"/>
    <s v="純プラチナ上場信託"/>
    <n v="14"/>
    <n v="3147"/>
    <n v="3665"/>
    <n v="51310"/>
    <n v="0"/>
    <n v="7252"/>
    <n v="0.1646"/>
    <s v="00-PP SBIネオモバイル証券"/>
    <m/>
    <m/>
    <m/>
    <m/>
    <m/>
    <m/>
    <m/>
    <m/>
    <m/>
    <x v="4"/>
    <x v="4"/>
    <s v="プラチナ"/>
    <s v="国内・プラチナ"/>
    <s v="01 日本円"/>
  </r>
  <r>
    <m/>
    <x v="0"/>
    <n v="67"/>
    <x v="1"/>
    <s v="SBIネオモバイル証券"/>
    <m/>
    <s v="1615"/>
    <s v="NEXT FUNDS 東証銀行業株価指数連動型上場投信"/>
    <n v="99"/>
    <n v="150"/>
    <n v="163"/>
    <s v="16,156円"/>
    <s v="0円"/>
    <s v="1,306円"/>
    <n v="8.7900000000000006E-2"/>
    <s v="00-PP SBIネオモバイル証券"/>
    <m/>
    <m/>
    <m/>
    <m/>
    <m/>
    <m/>
    <m/>
    <m/>
    <m/>
    <m/>
    <s v="現物"/>
    <m/>
    <s v="1615"/>
    <s v="ＮＦ銀行業"/>
    <n v="99"/>
    <n v="150"/>
    <n v="163"/>
    <n v="16156"/>
    <n v="0"/>
    <n v="1306"/>
    <n v="8.7900000000000006E-2"/>
    <s v="00-PP SBIネオモバイル証券"/>
    <m/>
    <m/>
    <m/>
    <m/>
    <m/>
    <m/>
    <m/>
    <m/>
    <m/>
    <x v="3"/>
    <x v="3"/>
    <s v="金融"/>
    <s v="銀行業"/>
    <s v="01 日本円"/>
  </r>
  <r>
    <m/>
    <x v="0"/>
    <n v="68"/>
    <x v="1"/>
    <s v="SBIネオモバイル証券"/>
    <m/>
    <s v="1655"/>
    <s v="iシェアーズ S&amp;P 500 米国株 ETF"/>
    <n v="50"/>
    <n v="201"/>
    <n v="362"/>
    <s v="18,085円"/>
    <s v="0円"/>
    <s v="8,035円"/>
    <n v="0.79949999999999999"/>
    <s v="00-PP SBIネオモバイル証券"/>
    <m/>
    <m/>
    <m/>
    <m/>
    <m/>
    <m/>
    <m/>
    <m/>
    <m/>
    <m/>
    <s v="現物"/>
    <m/>
    <s v="1655"/>
    <s v="iShares S&amp;P 500 ETF"/>
    <n v="50"/>
    <n v="201"/>
    <n v="362"/>
    <n v="18085"/>
    <n v="0"/>
    <n v="8035"/>
    <n v="0.79949999999999999"/>
    <s v="00-PP SBIネオモバイル証券"/>
    <m/>
    <m/>
    <m/>
    <m/>
    <m/>
    <m/>
    <m/>
    <m/>
    <m/>
    <x v="3"/>
    <x v="3"/>
    <s v="指数"/>
    <s v="SP500指数"/>
    <s v="01 日本円"/>
  </r>
  <r>
    <m/>
    <x v="0"/>
    <n v="69"/>
    <x v="1"/>
    <s v="SBIネオモバイル証券"/>
    <m/>
    <s v="1656"/>
    <s v="iシェアーズ・コア 米国債7-10年 ETF"/>
    <n v="27"/>
    <n v="2560"/>
    <n v="2715"/>
    <s v="73,305円"/>
    <s v="0円"/>
    <s v="4,185円"/>
    <n v="6.0499999999999998E-2"/>
    <s v="00-PP SBIネオモバイル証券"/>
    <m/>
    <m/>
    <m/>
    <m/>
    <m/>
    <m/>
    <m/>
    <m/>
    <m/>
    <m/>
    <s v="現物"/>
    <m/>
    <s v="1656"/>
    <s v="ｉシェアーズ・コア　米国債７−１０年　ＥＴＦ"/>
    <n v="27"/>
    <n v="2560"/>
    <n v="2715"/>
    <n v="73305"/>
    <n v="0"/>
    <n v="4185"/>
    <n v="6.0499999999999998E-2"/>
    <s v="00-PP SBIネオモバイル証券"/>
    <m/>
    <m/>
    <m/>
    <m/>
    <m/>
    <m/>
    <m/>
    <m/>
    <m/>
    <x v="1"/>
    <x v="5"/>
    <s v="債券"/>
    <s v="米国債"/>
    <s v="01 日本円"/>
  </r>
  <r>
    <m/>
    <x v="0"/>
    <n v="70"/>
    <x v="1"/>
    <s v="SBIネオモバイル証券"/>
    <m/>
    <s v="1659"/>
    <s v="iシェアーズ 米国リート ETF"/>
    <n v="17"/>
    <n v="1618"/>
    <n v="2634"/>
    <s v="44,778円"/>
    <s v="0円"/>
    <s v="17,272円"/>
    <n v="0.62790000000000001"/>
    <s v="00-PP SBIネオモバイル証券"/>
    <m/>
    <m/>
    <m/>
    <m/>
    <m/>
    <m/>
    <m/>
    <m/>
    <m/>
    <m/>
    <s v="現物"/>
    <m/>
    <s v="1659"/>
    <s v="ＩＳ米国リートＥＴＦ"/>
    <n v="17"/>
    <n v="1618"/>
    <n v="2634"/>
    <n v="44778"/>
    <n v="0"/>
    <n v="17272"/>
    <n v="0.62790000000000001"/>
    <s v="00-PP SBIネオモバイル証券"/>
    <m/>
    <m/>
    <m/>
    <m/>
    <m/>
    <m/>
    <m/>
    <m/>
    <m/>
    <x v="3"/>
    <x v="3"/>
    <s v="不動産"/>
    <s v="米国・リート"/>
    <s v="01 日本円"/>
  </r>
  <r>
    <m/>
    <x v="0"/>
    <n v="71"/>
    <x v="1"/>
    <s v="SBIネオモバイル証券"/>
    <m/>
    <s v="1678"/>
    <s v="NEXT FUNDS インド株式指数・Nifty 50連動型上場投信"/>
    <n v="505"/>
    <n v="202"/>
    <n v="235"/>
    <s v="118,826円"/>
    <s v="0円"/>
    <s v="16,816円"/>
    <n v="0.1648"/>
    <s v="00-PP SBIネオモバイル証券"/>
    <m/>
    <m/>
    <m/>
    <m/>
    <m/>
    <m/>
    <m/>
    <m/>
    <m/>
    <m/>
    <s v="現物"/>
    <m/>
    <s v="1678"/>
    <s v="ＮＥＸＴ　ＦＵＮＤＳ　インド株式指数・Ｎｉｆｔｙ　５０連動型上場投信"/>
    <n v="505"/>
    <n v="202"/>
    <n v="235"/>
    <n v="118826"/>
    <n v="0"/>
    <n v="16816"/>
    <n v="0.1648"/>
    <s v="00-PP SBIネオモバイル証券"/>
    <m/>
    <m/>
    <m/>
    <m/>
    <m/>
    <m/>
    <m/>
    <m/>
    <m/>
    <x v="3"/>
    <x v="3"/>
    <s v="新興国"/>
    <s v="インド"/>
    <s v="01 日本円"/>
  </r>
  <r>
    <m/>
    <x v="0"/>
    <n v="72"/>
    <x v="1"/>
    <s v="SBIネオモバイル証券"/>
    <m/>
    <s v="2169"/>
    <s v="CDS"/>
    <n v="7"/>
    <n v="1150"/>
    <n v="1994"/>
    <s v="13,958円"/>
    <s v="0円"/>
    <s v="5,908円"/>
    <n v="0.7339"/>
    <s v="00-PP SBIネオモバイル証券"/>
    <m/>
    <m/>
    <m/>
    <m/>
    <m/>
    <m/>
    <m/>
    <m/>
    <m/>
    <m/>
    <s v="現物"/>
    <m/>
    <s v="2169"/>
    <s v="ＣＤＳ"/>
    <n v="7"/>
    <n v="1150"/>
    <n v="1994"/>
    <n v="13958"/>
    <n v="0"/>
    <n v="5908"/>
    <n v="0.7339"/>
    <s v="00-PP SBIネオモバイル証券"/>
    <m/>
    <m/>
    <m/>
    <m/>
    <m/>
    <m/>
    <m/>
    <m/>
    <m/>
    <x v="3"/>
    <x v="3"/>
    <s v="サービス"/>
    <s v="サービス"/>
    <s v="01 日本円"/>
  </r>
  <r>
    <m/>
    <x v="0"/>
    <n v="73"/>
    <x v="1"/>
    <s v="SBIネオモバイル証券"/>
    <m/>
    <s v="2393"/>
    <s v="日本ケアサプライ"/>
    <n v="13"/>
    <n v="1268"/>
    <n v="1421"/>
    <s v="18,473円"/>
    <s v="0円"/>
    <s v="1,989円"/>
    <n v="0.1207"/>
    <s v="00-PP SBIネオモバイル証券"/>
    <m/>
    <m/>
    <m/>
    <m/>
    <m/>
    <m/>
    <m/>
    <m/>
    <m/>
    <m/>
    <s v="現物"/>
    <m/>
    <s v="2393"/>
    <s v="日本ケアサプライ"/>
    <n v="13"/>
    <n v="1268"/>
    <n v="1421"/>
    <n v="18473"/>
    <n v="0"/>
    <n v="1989"/>
    <n v="0.1207"/>
    <s v="00-PP SBIネオモバイル証券"/>
    <m/>
    <m/>
    <m/>
    <m/>
    <m/>
    <m/>
    <m/>
    <m/>
    <m/>
    <x v="3"/>
    <x v="3"/>
    <s v="サービス"/>
    <s v="サービス"/>
    <s v="01 日本円"/>
  </r>
  <r>
    <m/>
    <x v="0"/>
    <n v="74"/>
    <x v="1"/>
    <s v="SBIネオモバイル証券"/>
    <m/>
    <s v="2511"/>
    <s v="NEXT FUNDS 外国債券・FTSE世界国債インデックス(除く日本・為替ヘッ"/>
    <n v="13"/>
    <n v="1009"/>
    <n v="996"/>
    <s v="12,946円"/>
    <s v="0円"/>
    <s v="-170円"/>
    <n v="-1.2999999999999999E-2"/>
    <s v="00-PP SBIネオモバイル証券"/>
    <m/>
    <m/>
    <m/>
    <m/>
    <m/>
    <m/>
    <m/>
    <m/>
    <m/>
    <m/>
    <s v="現物"/>
    <m/>
    <s v="2511"/>
    <s v="ＮＦ外債ヘッジ無"/>
    <n v="13"/>
    <n v="1009"/>
    <n v="996"/>
    <n v="12946"/>
    <n v="0"/>
    <n v="-170"/>
    <n v="-1.2999999999999999E-2"/>
    <s v="00-PP SBIネオモバイル証券"/>
    <m/>
    <m/>
    <m/>
    <m/>
    <m/>
    <m/>
    <m/>
    <m/>
    <m/>
    <x v="1"/>
    <x v="5"/>
    <s v="債券"/>
    <s v="外国債"/>
    <s v="01 日本円"/>
  </r>
  <r>
    <m/>
    <x v="0"/>
    <n v="75"/>
    <x v="1"/>
    <s v="SBIネオモバイル証券"/>
    <m/>
    <s v="2516"/>
    <s v="東証マザーズETF"/>
    <n v="38"/>
    <n v="869"/>
    <n v="507"/>
    <s v="19,281円"/>
    <s v="0円"/>
    <s v="-13,740円"/>
    <n v="-0.41610000000000003"/>
    <s v="00-PP SBIネオモバイル証券"/>
    <m/>
    <m/>
    <m/>
    <m/>
    <m/>
    <m/>
    <m/>
    <m/>
    <m/>
    <m/>
    <s v="現物"/>
    <m/>
    <s v="2516"/>
    <s v="東証マザーズＥＴＦ"/>
    <n v="38"/>
    <n v="869"/>
    <n v="507"/>
    <n v="19281"/>
    <n v="0"/>
    <n v="-13740"/>
    <n v="-0.41610000000000003"/>
    <s v="00-PP SBIネオモバイル証券"/>
    <m/>
    <m/>
    <m/>
    <m/>
    <m/>
    <m/>
    <m/>
    <m/>
    <m/>
    <x v="3"/>
    <x v="3"/>
    <s v="指数"/>
    <s v="マザーズ指数"/>
    <s v="01 日本円"/>
  </r>
  <r>
    <m/>
    <x v="0"/>
    <n v="76"/>
    <x v="1"/>
    <s v="SBIネオモバイル証券"/>
    <m/>
    <s v="2556"/>
    <s v="One ETF 東証REIT指数"/>
    <n v="31"/>
    <n v="1709"/>
    <n v="2021"/>
    <s v="62,635円"/>
    <s v="0円"/>
    <s v="9,656円"/>
    <n v="0.18229999999999999"/>
    <s v="00-PP SBIネオモバイル証券"/>
    <m/>
    <m/>
    <m/>
    <m/>
    <m/>
    <m/>
    <m/>
    <m/>
    <m/>
    <m/>
    <s v="現物"/>
    <m/>
    <s v="2556"/>
    <s v="ＯＮＥＥＴＦ東証ＲＥＩＴ"/>
    <n v="31"/>
    <n v="1709"/>
    <n v="2021"/>
    <n v="62635"/>
    <n v="0"/>
    <n v="9656"/>
    <n v="0.18229999999999999"/>
    <s v="00-PP SBIネオモバイル証券"/>
    <m/>
    <m/>
    <m/>
    <m/>
    <m/>
    <m/>
    <m/>
    <m/>
    <m/>
    <x v="3"/>
    <x v="3"/>
    <s v="不動産"/>
    <s v="Jリート"/>
    <s v="01 日本円"/>
  </r>
  <r>
    <m/>
    <x v="0"/>
    <n v="77"/>
    <x v="1"/>
    <s v="SBIネオモバイル証券"/>
    <m/>
    <s v="2558"/>
    <s v="MAXIS米国株式(S&amp;P500)上場投信"/>
    <n v="4"/>
    <n v="9773"/>
    <n v="14470"/>
    <s v="57,880円"/>
    <s v="0円"/>
    <s v="18,788円"/>
    <n v="0.48060000000000003"/>
    <s v="00-PP SBIネオモバイル証券"/>
    <m/>
    <m/>
    <m/>
    <m/>
    <m/>
    <m/>
    <m/>
    <m/>
    <m/>
    <m/>
    <s v="現物"/>
    <m/>
    <s v="2558"/>
    <s v="ＭＡＸＩＳ米国株式（Ｓ＆Ｐ５００）上場投信"/>
    <n v="4"/>
    <n v="9773"/>
    <n v="14470"/>
    <n v="57880"/>
    <n v="0"/>
    <n v="18788"/>
    <n v="0.48060000000000003"/>
    <s v="00-PP SBIネオモバイル証券"/>
    <m/>
    <m/>
    <m/>
    <m/>
    <m/>
    <m/>
    <m/>
    <m/>
    <m/>
    <x v="3"/>
    <x v="3"/>
    <s v="指数"/>
    <s v="SP500指数"/>
    <s v="01 日本円"/>
  </r>
  <r>
    <m/>
    <x v="0"/>
    <n v="78"/>
    <x v="1"/>
    <s v="SBIネオモバイル証券"/>
    <m/>
    <s v="2559"/>
    <s v="MAXIS全世界株式(オール・カントリー)上場投信"/>
    <n v="2"/>
    <n v="7680"/>
    <n v="13400"/>
    <s v="26,800円"/>
    <s v="0円"/>
    <s v="11,440円"/>
    <n v="0.74480000000000002"/>
    <s v="00-PP SBIネオモバイル証券"/>
    <m/>
    <m/>
    <m/>
    <m/>
    <m/>
    <m/>
    <m/>
    <m/>
    <m/>
    <m/>
    <s v="現物"/>
    <m/>
    <s v="2559"/>
    <s v="ＭＡＸＩＳ全世界株式（オール・カントリー）上場投信"/>
    <n v="2"/>
    <n v="7680"/>
    <n v="13400"/>
    <n v="26800"/>
    <n v="0"/>
    <n v="11440"/>
    <n v="0.74480000000000002"/>
    <s v="00-PP SBIネオモバイル証券"/>
    <m/>
    <m/>
    <m/>
    <m/>
    <m/>
    <m/>
    <m/>
    <m/>
    <m/>
    <x v="3"/>
    <x v="3"/>
    <s v="指数"/>
    <s v="全世界指数"/>
    <s v="01 日本円"/>
  </r>
  <r>
    <m/>
    <x v="0"/>
    <n v="79"/>
    <x v="1"/>
    <s v="SBIネオモバイル証券"/>
    <m/>
    <s v="2621"/>
    <s v="iシェアーズ 米国債20年超 ETF(為替ヘッジあり)"/>
    <n v="19"/>
    <n v="2112"/>
    <n v="1755"/>
    <s v="33,345円"/>
    <s v="0円"/>
    <s v="-6,783円"/>
    <n v="-0.16900000000000001"/>
    <s v="00-PP SBIネオモバイル証券"/>
    <m/>
    <m/>
    <m/>
    <m/>
    <m/>
    <m/>
    <m/>
    <m/>
    <m/>
    <m/>
    <s v="現物"/>
    <m/>
    <s v="2621"/>
    <s v="ｉＳ米国債二十ヘジ"/>
    <n v="19"/>
    <n v="2112"/>
    <n v="1755"/>
    <n v="33345"/>
    <n v="0"/>
    <n v="-6783"/>
    <n v="-0.16900000000000001"/>
    <s v="00-PP SBIネオモバイル証券"/>
    <m/>
    <m/>
    <m/>
    <m/>
    <m/>
    <m/>
    <m/>
    <m/>
    <m/>
    <x v="1"/>
    <x v="5"/>
    <s v="債券"/>
    <s v="米国債"/>
    <s v="01 日本円"/>
  </r>
  <r>
    <m/>
    <x v="0"/>
    <n v="80"/>
    <x v="1"/>
    <s v="SBIネオモバイル証券"/>
    <m/>
    <s v="3407"/>
    <s v="旭化成"/>
    <n v="25"/>
    <n v="764"/>
    <n v="1050"/>
    <s v="26,250円"/>
    <s v="0円"/>
    <s v="7,150円"/>
    <n v="0.37430000000000002"/>
    <s v="00-PP SBIネオモバイル証券"/>
    <m/>
    <m/>
    <m/>
    <m/>
    <m/>
    <m/>
    <m/>
    <m/>
    <m/>
    <m/>
    <s v="現物"/>
    <m/>
    <s v="3407"/>
    <s v="旭化成"/>
    <n v="25"/>
    <n v="764"/>
    <n v="1050"/>
    <n v="26250"/>
    <n v="0"/>
    <n v="7150"/>
    <n v="0.37430000000000002"/>
    <s v="00-PP SBIネオモバイル証券"/>
    <m/>
    <m/>
    <m/>
    <m/>
    <m/>
    <m/>
    <m/>
    <m/>
    <m/>
    <x v="3"/>
    <x v="3"/>
    <s v="化学"/>
    <s v="化学"/>
    <s v="01 日本円"/>
  </r>
  <r>
    <m/>
    <x v="0"/>
    <n v="81"/>
    <x v="1"/>
    <s v="SBIネオモバイル証券"/>
    <m/>
    <s v="3597"/>
    <s v="自重堂"/>
    <n v="7"/>
    <n v="5975"/>
    <n v="7120"/>
    <s v="49,840円"/>
    <s v="0円"/>
    <s v="8,015円"/>
    <n v="0.19159999999999999"/>
    <s v="00-PP SBIネオモバイル証券"/>
    <m/>
    <m/>
    <m/>
    <m/>
    <m/>
    <m/>
    <m/>
    <m/>
    <m/>
    <m/>
    <s v="現物"/>
    <m/>
    <s v="3597"/>
    <s v="自重堂"/>
    <n v="7"/>
    <n v="5975"/>
    <n v="7120"/>
    <n v="49840"/>
    <n v="0"/>
    <n v="8015"/>
    <n v="0.19159999999999999"/>
    <s v="00-PP SBIネオモバイル証券"/>
    <m/>
    <m/>
    <m/>
    <m/>
    <m/>
    <m/>
    <m/>
    <m/>
    <m/>
    <x v="3"/>
    <x v="3"/>
    <s v="製造業"/>
    <s v="製造業・繊維製品"/>
    <s v="01 日本円"/>
  </r>
  <r>
    <m/>
    <x v="0"/>
    <n v="82"/>
    <x v="1"/>
    <s v="SBIネオモバイル証券"/>
    <m/>
    <s v="3763"/>
    <s v="プロシップ"/>
    <n v="8"/>
    <n v="1069"/>
    <n v="1327"/>
    <s v="10,616円"/>
    <s v="0円"/>
    <s v="2,064円"/>
    <n v="0.24129999999999999"/>
    <s v="00-PP SBIネオモバイル証券"/>
    <m/>
    <m/>
    <m/>
    <m/>
    <m/>
    <m/>
    <m/>
    <m/>
    <m/>
    <m/>
    <s v="現物"/>
    <m/>
    <s v="3763"/>
    <s v="プロシップ"/>
    <n v="8"/>
    <n v="1069"/>
    <n v="1327"/>
    <n v="10616"/>
    <n v="0"/>
    <n v="2064"/>
    <n v="0.24129999999999999"/>
    <s v="00-PP SBIネオモバイル証券"/>
    <m/>
    <m/>
    <m/>
    <m/>
    <m/>
    <m/>
    <m/>
    <m/>
    <m/>
    <x v="3"/>
    <x v="3"/>
    <s v="情報・通信"/>
    <s v="情報・通信"/>
    <s v="01 日本円"/>
  </r>
  <r>
    <m/>
    <x v="0"/>
    <n v="83"/>
    <x v="1"/>
    <s v="SBIネオモバイル証券"/>
    <m/>
    <s v="4326"/>
    <s v="インテージホールディングス"/>
    <n v="19"/>
    <n v="767"/>
    <n v="1470"/>
    <s v="27,930円"/>
    <s v="0円"/>
    <s v="13,357円"/>
    <n v="0.91659999999999997"/>
    <s v="00-PP SBIネオモバイル証券"/>
    <m/>
    <m/>
    <m/>
    <m/>
    <m/>
    <m/>
    <m/>
    <m/>
    <m/>
    <m/>
    <s v="現物"/>
    <m/>
    <s v="4326"/>
    <s v="インテージホールディングス"/>
    <n v="19"/>
    <n v="767"/>
    <n v="1470"/>
    <n v="27930"/>
    <n v="0"/>
    <n v="13357"/>
    <n v="0.91659999999999997"/>
    <s v="00-PP SBIネオモバイル証券"/>
    <m/>
    <m/>
    <m/>
    <m/>
    <m/>
    <m/>
    <m/>
    <m/>
    <m/>
    <x v="3"/>
    <x v="3"/>
    <s v="情報・通信"/>
    <s v="情報・通信"/>
    <s v="01 日本円"/>
  </r>
  <r>
    <m/>
    <x v="0"/>
    <n v="84"/>
    <x v="1"/>
    <s v="SBIネオモバイル証券"/>
    <m/>
    <s v="4327"/>
    <s v="日本エス・エイチ・エル"/>
    <n v="9"/>
    <n v="1976"/>
    <n v="2598"/>
    <s v="23,382円"/>
    <s v="0円"/>
    <s v="5,598円"/>
    <n v="0.31480000000000002"/>
    <s v="00-PP SBIネオモバイル証券"/>
    <m/>
    <m/>
    <m/>
    <m/>
    <m/>
    <m/>
    <m/>
    <m/>
    <m/>
    <m/>
    <s v="現物"/>
    <m/>
    <s v="4327"/>
    <s v="日本エス・エイチ・エル"/>
    <n v="9"/>
    <n v="1976"/>
    <n v="2598"/>
    <n v="23382"/>
    <n v="0"/>
    <n v="5598"/>
    <n v="0.31480000000000002"/>
    <s v="00-PP SBIネオモバイル証券"/>
    <m/>
    <m/>
    <m/>
    <m/>
    <m/>
    <m/>
    <m/>
    <m/>
    <m/>
    <x v="3"/>
    <x v="3"/>
    <s v="サービス"/>
    <s v="サービス"/>
    <s v="01 日本円"/>
  </r>
  <r>
    <m/>
    <x v="0"/>
    <n v="85"/>
    <x v="1"/>
    <s v="SBIネオモバイル証券"/>
    <m/>
    <s v="4732"/>
    <s v="ユー・エス・エス"/>
    <n v="9"/>
    <n v="1382"/>
    <n v="2494"/>
    <s v="22,446円"/>
    <s v="0円"/>
    <s v="10,008円"/>
    <n v="0.80459999999999998"/>
    <s v="00-PP SBIネオモバイル証券"/>
    <m/>
    <m/>
    <m/>
    <m/>
    <m/>
    <m/>
    <m/>
    <m/>
    <m/>
    <m/>
    <s v="現物"/>
    <m/>
    <s v="4732"/>
    <s v="ユー・エス・エス"/>
    <n v="9"/>
    <n v="1382"/>
    <n v="2494"/>
    <n v="22446"/>
    <n v="0"/>
    <n v="10008"/>
    <n v="0.80459999999999998"/>
    <s v="00-PP SBIネオモバイル証券"/>
    <m/>
    <m/>
    <m/>
    <m/>
    <m/>
    <m/>
    <m/>
    <m/>
    <m/>
    <x v="3"/>
    <x v="3"/>
    <s v="サービス"/>
    <s v="サービス"/>
    <s v="01 日本円"/>
  </r>
  <r>
    <m/>
    <x v="0"/>
    <n v="86"/>
    <x v="1"/>
    <s v="SBIネオモバイル証券"/>
    <m/>
    <s v="5108"/>
    <s v="ブリヂストン"/>
    <n v="5"/>
    <n v="3160"/>
    <n v="4907"/>
    <s v="24,535円"/>
    <s v="0円"/>
    <s v="8,735円"/>
    <n v="0.55279999999999996"/>
    <s v="00-PP SBIネオモバイル証券"/>
    <m/>
    <m/>
    <m/>
    <m/>
    <m/>
    <m/>
    <m/>
    <m/>
    <m/>
    <m/>
    <s v="現物"/>
    <m/>
    <s v="5108"/>
    <s v="ブリヂストン"/>
    <n v="5"/>
    <n v="3160"/>
    <n v="4907"/>
    <n v="24535"/>
    <n v="0"/>
    <n v="8735"/>
    <n v="0.55279999999999996"/>
    <s v="00-PP SBIネオモバイル証券"/>
    <m/>
    <m/>
    <m/>
    <m/>
    <m/>
    <m/>
    <m/>
    <m/>
    <m/>
    <x v="3"/>
    <x v="3"/>
    <s v="製造業"/>
    <s v="製造業・ゴム"/>
    <s v="01 日本円"/>
  </r>
  <r>
    <m/>
    <x v="0"/>
    <n v="87"/>
    <x v="1"/>
    <s v="SBIネオモバイル証券"/>
    <m/>
    <s v="6087"/>
    <s v="アビスト"/>
    <n v="6"/>
    <n v="1625"/>
    <n v="2877"/>
    <s v="17,262円"/>
    <s v="0円"/>
    <s v="7,512円"/>
    <n v="0.77049999999999996"/>
    <s v="00-PP SBIネオモバイル証券"/>
    <m/>
    <m/>
    <m/>
    <m/>
    <m/>
    <m/>
    <m/>
    <m/>
    <m/>
    <m/>
    <s v="現物"/>
    <m/>
    <s v="6087"/>
    <s v="アビスト"/>
    <n v="6"/>
    <n v="1625"/>
    <n v="2877"/>
    <n v="17262"/>
    <n v="0"/>
    <n v="7512"/>
    <n v="0.77049999999999996"/>
    <s v="00-PP SBIネオモバイル証券"/>
    <m/>
    <m/>
    <m/>
    <m/>
    <m/>
    <m/>
    <m/>
    <m/>
    <m/>
    <x v="3"/>
    <x v="3"/>
    <s v="サービス"/>
    <s v="サービス"/>
    <s v="01 日本円"/>
  </r>
  <r>
    <m/>
    <x v="0"/>
    <n v="88"/>
    <x v="1"/>
    <s v="SBIネオモバイル証券"/>
    <m/>
    <s v="6113"/>
    <s v="アマダ"/>
    <n v="13"/>
    <n v="776"/>
    <n v="1013"/>
    <s v="13,169円"/>
    <s v="0円"/>
    <s v="3,081円"/>
    <n v="0.3054"/>
    <s v="00-PP SBIネオモバイル証券"/>
    <m/>
    <m/>
    <m/>
    <m/>
    <m/>
    <m/>
    <m/>
    <m/>
    <m/>
    <m/>
    <s v="現物"/>
    <m/>
    <s v="6113"/>
    <s v="アマダ"/>
    <n v="13"/>
    <n v="776"/>
    <n v="1013"/>
    <n v="13169"/>
    <n v="0"/>
    <n v="3081"/>
    <n v="0.3054"/>
    <s v="00-PP SBIネオモバイル証券"/>
    <m/>
    <m/>
    <m/>
    <m/>
    <m/>
    <m/>
    <m/>
    <m/>
    <m/>
    <x v="3"/>
    <x v="3"/>
    <s v="製造業"/>
    <s v="製造業・機械"/>
    <s v="01 日本円"/>
  </r>
  <r>
    <m/>
    <x v="0"/>
    <n v="89"/>
    <x v="1"/>
    <s v="SBIネオモバイル証券"/>
    <m/>
    <s v="6301"/>
    <s v="小松製作所"/>
    <n v="5"/>
    <n v="1715"/>
    <n v="3211"/>
    <s v="16,055円"/>
    <s v="0円"/>
    <s v="7,480円"/>
    <n v="0.87229999999999996"/>
    <s v="00-PP SBIネオモバイル証券"/>
    <m/>
    <m/>
    <m/>
    <m/>
    <m/>
    <m/>
    <m/>
    <m/>
    <m/>
    <m/>
    <s v="現物"/>
    <m/>
    <s v="6301"/>
    <s v="小松製作所"/>
    <n v="5"/>
    <n v="1715"/>
    <n v="3211"/>
    <n v="16055"/>
    <n v="0"/>
    <n v="7480"/>
    <n v="0.87229999999999996"/>
    <s v="00-PP SBIネオモバイル証券"/>
    <m/>
    <m/>
    <m/>
    <m/>
    <m/>
    <m/>
    <m/>
    <m/>
    <m/>
    <x v="3"/>
    <x v="3"/>
    <s v="製造業"/>
    <s v="製造業・機械"/>
    <s v="01 日本円"/>
  </r>
  <r>
    <m/>
    <x v="0"/>
    <n v="90"/>
    <x v="1"/>
    <s v="SBIネオモバイル証券"/>
    <m/>
    <s v="7820"/>
    <s v="ニホンフラッシュ"/>
    <n v="8"/>
    <n v="883"/>
    <n v="851"/>
    <s v="6,808円"/>
    <s v="0円"/>
    <s v="-256円"/>
    <n v="-3.6200000000000003E-2"/>
    <s v="00-PP SBIネオモバイル証券"/>
    <m/>
    <m/>
    <m/>
    <m/>
    <m/>
    <m/>
    <m/>
    <m/>
    <m/>
    <m/>
    <s v="現物"/>
    <m/>
    <s v="7820"/>
    <s v="ニホンフラッシュ"/>
    <n v="8"/>
    <n v="883"/>
    <n v="851"/>
    <n v="6808"/>
    <n v="0"/>
    <n v="-256"/>
    <n v="-3.6200000000000003E-2"/>
    <s v="00-PP SBIネオモバイル証券"/>
    <m/>
    <m/>
    <m/>
    <m/>
    <m/>
    <m/>
    <m/>
    <m/>
    <m/>
    <x v="3"/>
    <x v="3"/>
    <s v="製造業"/>
    <s v="製造業・その他製品"/>
    <s v="01 日本円"/>
  </r>
  <r>
    <m/>
    <x v="0"/>
    <n v="91"/>
    <x v="1"/>
    <s v="SBIネオモバイル証券"/>
    <m/>
    <s v="7995"/>
    <s v="バルカー"/>
    <n v="7"/>
    <n v="1872"/>
    <n v="2614"/>
    <s v="18,298円"/>
    <s v="0円"/>
    <s v="5,194円"/>
    <n v="0.39639999999999997"/>
    <s v="00-PP SBIネオモバイル証券"/>
    <m/>
    <m/>
    <m/>
    <m/>
    <m/>
    <m/>
    <m/>
    <m/>
    <m/>
    <m/>
    <s v="現物"/>
    <m/>
    <s v="7995"/>
    <s v="バルカー"/>
    <n v="7"/>
    <n v="1872"/>
    <n v="2614"/>
    <n v="18298"/>
    <n v="0"/>
    <n v="5194"/>
    <n v="0.39639999999999997"/>
    <s v="00-PP SBIネオモバイル証券"/>
    <m/>
    <m/>
    <m/>
    <m/>
    <m/>
    <m/>
    <m/>
    <m/>
    <m/>
    <x v="3"/>
    <x v="3"/>
    <s v="化学"/>
    <s v="化学"/>
    <s v="01 日本円"/>
  </r>
  <r>
    <m/>
    <x v="0"/>
    <n v="92"/>
    <x v="1"/>
    <s v="楽天証券"/>
    <m/>
    <s v="1540"/>
    <s v="純金上場信託"/>
    <n v="1"/>
    <n v="5900"/>
    <n v="7224"/>
    <s v="7,224円"/>
    <s v="0円"/>
    <s v="1,324円"/>
    <n v="0.22439999999999999"/>
    <s v="00-PP 楽天証券"/>
    <m/>
    <m/>
    <m/>
    <m/>
    <m/>
    <m/>
    <m/>
    <m/>
    <m/>
    <m/>
    <s v="現物"/>
    <m/>
    <s v="1540"/>
    <s v="純金上場信託"/>
    <n v="1"/>
    <n v="5900"/>
    <n v="7224"/>
    <n v="7224"/>
    <n v="0"/>
    <n v="1324"/>
    <n v="0.22439999999999999"/>
    <s v="00-PP 楽天証券"/>
    <m/>
    <m/>
    <m/>
    <m/>
    <m/>
    <m/>
    <m/>
    <m/>
    <m/>
    <x v="4"/>
    <x v="4"/>
    <s v="ゴールド"/>
    <s v="国内・ゴールド"/>
    <s v="01 日本円"/>
  </r>
  <r>
    <m/>
    <x v="0"/>
    <n v="93"/>
    <x v="1"/>
    <s v="楽天証券"/>
    <m/>
    <s v="1540"/>
    <s v="純金上場信託"/>
    <n v="20"/>
    <n v="5954"/>
    <n v="7224"/>
    <s v="144,480円"/>
    <s v="0円"/>
    <s v="25,400円"/>
    <n v="0.21329999999999999"/>
    <s v="00-PP 楽天証券"/>
    <m/>
    <m/>
    <m/>
    <m/>
    <m/>
    <m/>
    <m/>
    <m/>
    <m/>
    <m/>
    <s v="現物"/>
    <m/>
    <s v="1540"/>
    <s v="純金上場信託"/>
    <n v="20"/>
    <n v="5954"/>
    <n v="7224"/>
    <n v="144480"/>
    <n v="0"/>
    <n v="25400"/>
    <n v="0.21329999999999999"/>
    <s v="00-PP 楽天証券"/>
    <m/>
    <m/>
    <m/>
    <m/>
    <m/>
    <m/>
    <m/>
    <m/>
    <m/>
    <x v="4"/>
    <x v="4"/>
    <s v="ゴールド"/>
    <s v="国内・ゴールド"/>
    <s v="01 日本円"/>
  </r>
  <r>
    <m/>
    <x v="0"/>
    <n v="94"/>
    <x v="1"/>
    <s v="楽天証券"/>
    <m/>
    <s v="1541"/>
    <s v="純プラチナ上場信託"/>
    <n v="6"/>
    <n v="3270"/>
    <n v="3665"/>
    <s v="21,990円"/>
    <s v="0円"/>
    <s v="2,370円"/>
    <n v="0.1208"/>
    <s v="00-PP 楽天証券"/>
    <m/>
    <m/>
    <m/>
    <m/>
    <m/>
    <m/>
    <m/>
    <m/>
    <m/>
    <m/>
    <s v="現物"/>
    <m/>
    <s v="1541"/>
    <s v="純プラチナ上場信託"/>
    <n v="6"/>
    <n v="3270"/>
    <n v="3665"/>
    <n v="21990"/>
    <n v="0"/>
    <n v="2370"/>
    <n v="0.1208"/>
    <s v="00-PP 楽天証券"/>
    <m/>
    <m/>
    <m/>
    <m/>
    <m/>
    <m/>
    <m/>
    <m/>
    <m/>
    <x v="4"/>
    <x v="4"/>
    <s v="プラチナ"/>
    <s v="国内・プラチナ"/>
    <s v="01 日本円"/>
  </r>
  <r>
    <m/>
    <x v="0"/>
    <n v="95"/>
    <x v="1"/>
    <s v="楽天証券"/>
    <m/>
    <s v="1615"/>
    <s v="NF銀行業"/>
    <n v="600"/>
    <n v="168"/>
    <n v="163"/>
    <s v="97,920円"/>
    <s v="0円"/>
    <s v="-2,880円"/>
    <n v="-2.86E-2"/>
    <s v="00-PP 楽天証券"/>
    <m/>
    <m/>
    <m/>
    <m/>
    <m/>
    <m/>
    <m/>
    <m/>
    <m/>
    <m/>
    <s v="現物"/>
    <m/>
    <s v="1615"/>
    <s v="ＮＦ銀行業"/>
    <n v="600"/>
    <n v="168"/>
    <n v="163"/>
    <n v="97920"/>
    <n v="0"/>
    <n v="-2880"/>
    <n v="-2.86E-2"/>
    <s v="00-PP 楽天証券"/>
    <m/>
    <m/>
    <m/>
    <m/>
    <m/>
    <m/>
    <m/>
    <m/>
    <m/>
    <x v="3"/>
    <x v="3"/>
    <s v="金融"/>
    <s v="銀行業"/>
    <s v="01 日本円"/>
  </r>
  <r>
    <m/>
    <x v="0"/>
    <n v="96"/>
    <x v="1"/>
    <s v="楽天証券"/>
    <m/>
    <s v="1659"/>
    <s v="IS米国リートETF"/>
    <n v="100"/>
    <n v="1457"/>
    <n v="2634"/>
    <s v="263,400円"/>
    <s v="0円"/>
    <s v="117,703円"/>
    <n v="0.80789999999999995"/>
    <s v="00-PP 楽天証券"/>
    <m/>
    <m/>
    <m/>
    <m/>
    <m/>
    <m/>
    <m/>
    <m/>
    <m/>
    <m/>
    <s v="現物"/>
    <m/>
    <s v="1659"/>
    <s v="ＩＳ米国リートＥＴＦ"/>
    <n v="100"/>
    <n v="1457"/>
    <n v="2634"/>
    <n v="263400"/>
    <n v="0"/>
    <n v="117703"/>
    <n v="0.80789999999999995"/>
    <s v="00-PP 楽天証券"/>
    <m/>
    <m/>
    <m/>
    <m/>
    <m/>
    <m/>
    <m/>
    <m/>
    <m/>
    <x v="3"/>
    <x v="3"/>
    <s v="不動産"/>
    <s v="米国・リート"/>
    <s v="01 日本円"/>
  </r>
  <r>
    <m/>
    <x v="0"/>
    <n v="97"/>
    <x v="1"/>
    <s v="楽天証券"/>
    <m/>
    <s v="1659"/>
    <s v="IS米国リートETF"/>
    <n v="1"/>
    <n v="1454"/>
    <n v="2634"/>
    <s v="2,634円"/>
    <s v="0円"/>
    <s v="1,180円"/>
    <n v="0.81159999999999999"/>
    <s v="00-PP 楽天証券"/>
    <m/>
    <m/>
    <m/>
    <m/>
    <m/>
    <m/>
    <m/>
    <m/>
    <m/>
    <m/>
    <s v="現物"/>
    <m/>
    <s v="1659"/>
    <s v="ＩＳ米国リートＥＴＦ"/>
    <n v="1"/>
    <n v="1454"/>
    <n v="2634"/>
    <n v="2634"/>
    <n v="0"/>
    <n v="1180"/>
    <n v="0.81159999999999999"/>
    <s v="00-PP 楽天証券"/>
    <m/>
    <m/>
    <m/>
    <m/>
    <m/>
    <m/>
    <m/>
    <m/>
    <m/>
    <x v="3"/>
    <x v="3"/>
    <s v="不動産"/>
    <s v="米国・リート"/>
    <s v="01 日本円"/>
  </r>
  <r>
    <m/>
    <x v="0"/>
    <n v="98"/>
    <x v="1"/>
    <s v="楽天証券"/>
    <m/>
    <s v="1678"/>
    <s v="NFインド株"/>
    <n v="100"/>
    <n v="248"/>
    <n v="235"/>
    <s v="23,530円"/>
    <s v="0円"/>
    <s v="-1,250円"/>
    <n v="-5.04E-2"/>
    <s v="00-PP 楽天証券"/>
    <m/>
    <m/>
    <m/>
    <m/>
    <m/>
    <m/>
    <m/>
    <m/>
    <m/>
    <m/>
    <s v="現物"/>
    <m/>
    <s v="1678"/>
    <s v="ＮＥＸＴ　ＦＵＮＤＳ　インド株式指数・Ｎｉｆｔｙ　５０連動型上場投信"/>
    <n v="100"/>
    <n v="248"/>
    <n v="235"/>
    <n v="23530"/>
    <n v="0"/>
    <n v="-1250"/>
    <n v="-5.04E-2"/>
    <s v="00-PP 楽天証券"/>
    <m/>
    <m/>
    <m/>
    <m/>
    <m/>
    <m/>
    <m/>
    <m/>
    <m/>
    <x v="3"/>
    <x v="3"/>
    <s v="新興国"/>
    <s v="インド"/>
    <s v="01 日本円"/>
  </r>
  <r>
    <m/>
    <x v="0"/>
    <n v="99"/>
    <x v="1"/>
    <s v="楽天証券"/>
    <m/>
    <s v="9142"/>
    <s v="九州旅客鉄道"/>
    <n v="100"/>
    <n v="2137"/>
    <n v="2594"/>
    <s v="259,400円"/>
    <s v="0円"/>
    <s v="45,700円"/>
    <n v="0.21390000000000001"/>
    <s v="00-PP 楽天証券"/>
    <m/>
    <m/>
    <m/>
    <m/>
    <m/>
    <m/>
    <m/>
    <m/>
    <m/>
    <m/>
    <s v="現物"/>
    <m/>
    <s v="9142"/>
    <s v="九州旅客鉄道"/>
    <n v="100"/>
    <n v="2137"/>
    <n v="2594"/>
    <n v="259400"/>
    <n v="0"/>
    <n v="45700"/>
    <n v="0.21390000000000001"/>
    <s v="00-PP 楽天証券"/>
    <m/>
    <m/>
    <m/>
    <m/>
    <m/>
    <m/>
    <m/>
    <m/>
    <m/>
    <x v="3"/>
    <x v="3"/>
    <s v="観光"/>
    <s v="鉄道"/>
    <s v="01 日本円"/>
  </r>
  <r>
    <m/>
    <x v="0"/>
    <n v="100"/>
    <x v="1"/>
    <s v="楽天証券"/>
    <m/>
    <s v="9202"/>
    <s v="ANAホールディングス"/>
    <n v="100"/>
    <n v="2191"/>
    <n v="2507"/>
    <s v="250,650円"/>
    <s v="0円"/>
    <s v="31,550円"/>
    <n v="0.14399999999999999"/>
    <s v="00-PP 楽天証券"/>
    <m/>
    <m/>
    <m/>
    <m/>
    <m/>
    <m/>
    <m/>
    <m/>
    <m/>
    <m/>
    <s v="現物"/>
    <m/>
    <s v="9202"/>
    <s v="ＡＮＡホールディングス"/>
    <n v="100"/>
    <n v="2191"/>
    <n v="2507"/>
    <n v="250650"/>
    <n v="0"/>
    <n v="31550"/>
    <n v="0.14399999999999999"/>
    <s v="00-PP 楽天証券"/>
    <m/>
    <m/>
    <m/>
    <m/>
    <m/>
    <m/>
    <m/>
    <m/>
    <m/>
    <x v="3"/>
    <x v="3"/>
    <s v="観光"/>
    <s v="航空"/>
    <s v="01 日本円"/>
  </r>
  <r>
    <m/>
    <x v="0"/>
    <n v="101"/>
    <x v="3"/>
    <s v="楽天証券"/>
    <m/>
    <s v="1306"/>
    <s v="NFTOPIX"/>
    <n v="60"/>
    <n v="2020"/>
    <n v="1980"/>
    <s v="118,770円"/>
    <s v="0円"/>
    <s v="-2,430円"/>
    <n v="-0.02"/>
    <s v="02-A子 楽天証券"/>
    <m/>
    <m/>
    <m/>
    <m/>
    <m/>
    <m/>
    <m/>
    <m/>
    <m/>
    <m/>
    <s v="現物"/>
    <m/>
    <s v="1306"/>
    <s v="ＮＥＸＴ　ＦＵＮＤＳ　ＴＯＰＩＸ連動型上場投信"/>
    <n v="60"/>
    <n v="2020"/>
    <n v="1980"/>
    <n v="118770"/>
    <n v="0"/>
    <n v="-2430"/>
    <n v="-0.02"/>
    <s v="02-A子 楽天証券"/>
    <m/>
    <m/>
    <m/>
    <m/>
    <m/>
    <m/>
    <m/>
    <m/>
    <m/>
    <x v="3"/>
    <x v="3"/>
    <s v="指数"/>
    <s v="指数・トピックス"/>
    <s v="01 日本円"/>
  </r>
  <r>
    <m/>
    <x v="0"/>
    <n v="102"/>
    <x v="3"/>
    <s v="楽天証券"/>
    <m/>
    <s v="1343"/>
    <s v="NFJ-REIT"/>
    <n v="20"/>
    <n v="1789"/>
    <n v="2121"/>
    <s v="42,420円"/>
    <s v="0円"/>
    <s v="6,640円"/>
    <n v="0.18559999999999999"/>
    <s v="02-A子 楽天証券"/>
    <m/>
    <m/>
    <m/>
    <m/>
    <m/>
    <m/>
    <m/>
    <m/>
    <m/>
    <m/>
    <s v="現物"/>
    <m/>
    <s v="1343"/>
    <s v="ＮＦＪ－ＲＥＩＴ"/>
    <n v="20"/>
    <n v="1789"/>
    <n v="2121"/>
    <n v="42420"/>
    <n v="0"/>
    <n v="6640"/>
    <n v="0.18559999999999999"/>
    <s v="02-A子 楽天証券"/>
    <m/>
    <m/>
    <m/>
    <m/>
    <m/>
    <m/>
    <m/>
    <m/>
    <m/>
    <x v="3"/>
    <x v="3"/>
    <s v="不動産"/>
    <s v="Jリート"/>
    <s v="01 日本円"/>
  </r>
  <r>
    <m/>
    <x v="0"/>
    <n v="103"/>
    <x v="3"/>
    <s v="楽天証券"/>
    <m/>
    <s v="1345"/>
    <s v="上場Jリート"/>
    <n v="100"/>
    <n v="2058"/>
    <n v="2003"/>
    <s v="200,250円"/>
    <s v="0円"/>
    <s v="-5,525円"/>
    <n v="-2.6800000000000001E-2"/>
    <s v="02-A子 楽天証券"/>
    <m/>
    <m/>
    <m/>
    <m/>
    <m/>
    <m/>
    <m/>
    <m/>
    <m/>
    <m/>
    <s v="現物"/>
    <m/>
    <s v="1345"/>
    <s v="上場Ｊリート"/>
    <n v="100"/>
    <n v="2058"/>
    <n v="2003"/>
    <n v="200250"/>
    <n v="0"/>
    <n v="-5525"/>
    <n v="-2.6800000000000001E-2"/>
    <s v="02-A子 楽天証券"/>
    <m/>
    <m/>
    <m/>
    <m/>
    <m/>
    <m/>
    <m/>
    <m/>
    <m/>
    <x v="3"/>
    <x v="3"/>
    <s v="不動産"/>
    <s v="Jリート"/>
    <s v="01 日本円"/>
  </r>
  <r>
    <m/>
    <x v="0"/>
    <n v="104"/>
    <x v="3"/>
    <s v="楽天証券"/>
    <m/>
    <s v="1476"/>
    <s v="Iシェアーズ・コアJリート"/>
    <n v="29"/>
    <n v="1722"/>
    <n v="2038"/>
    <s v="59,102円"/>
    <s v="0円"/>
    <s v="9,164円"/>
    <n v="0.1835"/>
    <s v="02-A子 楽天証券"/>
    <m/>
    <m/>
    <m/>
    <m/>
    <m/>
    <m/>
    <m/>
    <m/>
    <m/>
    <m/>
    <s v="現物"/>
    <m/>
    <s v="1476"/>
    <s v="Ｉシェアーズ・コアＪリート"/>
    <n v="29"/>
    <n v="1722"/>
    <n v="2038"/>
    <n v="59102"/>
    <n v="0"/>
    <n v="9164"/>
    <n v="0.1835"/>
    <s v="02-A子 楽天証券"/>
    <m/>
    <m/>
    <m/>
    <m/>
    <m/>
    <m/>
    <m/>
    <m/>
    <m/>
    <x v="3"/>
    <x v="3"/>
    <s v="不動産"/>
    <s v="Jリート"/>
    <s v="01 日本円"/>
  </r>
  <r>
    <m/>
    <x v="0"/>
    <n v="105"/>
    <x v="3"/>
    <s v="楽天証券"/>
    <m/>
    <s v="1488"/>
    <s v="ダイワ東証REIT指数"/>
    <n v="20"/>
    <n v="1741"/>
    <n v="2045"/>
    <s v="40,900円"/>
    <s v="0円"/>
    <s v="6,080円"/>
    <n v="0.17460000000000001"/>
    <s v="02-A子 楽天証券"/>
    <m/>
    <m/>
    <m/>
    <m/>
    <m/>
    <m/>
    <m/>
    <m/>
    <m/>
    <m/>
    <s v="現物"/>
    <m/>
    <s v="1488"/>
    <s v="ダイワ東証ＲＥＩＴ指数"/>
    <n v="20"/>
    <n v="1741"/>
    <n v="2045"/>
    <n v="40900"/>
    <n v="0"/>
    <n v="6080"/>
    <n v="0.17460000000000001"/>
    <s v="02-A子 楽天証券"/>
    <m/>
    <m/>
    <m/>
    <m/>
    <m/>
    <m/>
    <m/>
    <m/>
    <m/>
    <x v="3"/>
    <x v="3"/>
    <s v="不動産"/>
    <s v="Jリート"/>
    <s v="01 日本円"/>
  </r>
  <r>
    <m/>
    <x v="0"/>
    <n v="106"/>
    <x v="3"/>
    <s v="楽天証券"/>
    <m/>
    <s v="1540"/>
    <s v="純金上場信託"/>
    <n v="33"/>
    <n v="5930"/>
    <n v="7224"/>
    <s v="238,392円"/>
    <s v="0円"/>
    <s v="42,702円"/>
    <n v="0.21820000000000001"/>
    <s v="02-A子 楽天証券"/>
    <m/>
    <m/>
    <m/>
    <m/>
    <m/>
    <m/>
    <m/>
    <m/>
    <m/>
    <m/>
    <s v="現物"/>
    <m/>
    <s v="1540"/>
    <s v="純金上場信託"/>
    <n v="33"/>
    <n v="5930"/>
    <n v="7224"/>
    <n v="238392"/>
    <n v="0"/>
    <n v="42702"/>
    <n v="0.21820000000000001"/>
    <s v="02-A子 楽天証券"/>
    <m/>
    <m/>
    <m/>
    <m/>
    <m/>
    <m/>
    <m/>
    <m/>
    <m/>
    <x v="4"/>
    <x v="4"/>
    <s v="ゴールド"/>
    <s v="国内・ゴールド"/>
    <s v="01 日本円"/>
  </r>
  <r>
    <m/>
    <x v="0"/>
    <n v="107"/>
    <x v="3"/>
    <s v="楽天証券"/>
    <m/>
    <s v="1615"/>
    <s v="NF銀行業"/>
    <n v="500"/>
    <n v="141"/>
    <n v="163"/>
    <s v="81,600円"/>
    <s v="0円"/>
    <s v="11,340円"/>
    <n v="0.16139999999999999"/>
    <s v="02-A子 楽天証券"/>
    <m/>
    <m/>
    <m/>
    <m/>
    <m/>
    <m/>
    <m/>
    <m/>
    <m/>
    <m/>
    <s v="現物"/>
    <m/>
    <s v="1615"/>
    <s v="ＮＦ銀行業"/>
    <n v="500"/>
    <n v="141"/>
    <n v="163"/>
    <n v="81600"/>
    <n v="0"/>
    <n v="11340"/>
    <n v="0.16139999999999999"/>
    <s v="02-A子 楽天証券"/>
    <m/>
    <m/>
    <m/>
    <m/>
    <m/>
    <m/>
    <m/>
    <m/>
    <m/>
    <x v="3"/>
    <x v="3"/>
    <s v="金融"/>
    <s v="銀行業"/>
    <s v="01 日本円"/>
  </r>
  <r>
    <m/>
    <x v="0"/>
    <n v="108"/>
    <x v="3"/>
    <s v="楽天証券"/>
    <m/>
    <s v="1656"/>
    <s v="IS米国債7-10ETF"/>
    <n v="28"/>
    <n v="2575"/>
    <n v="2715"/>
    <s v="76,020円"/>
    <s v="0円"/>
    <s v="3,908円"/>
    <n v="5.4199999999999998E-2"/>
    <s v="02-A子 楽天証券"/>
    <m/>
    <m/>
    <m/>
    <m/>
    <m/>
    <m/>
    <m/>
    <m/>
    <m/>
    <m/>
    <s v="現物"/>
    <m/>
    <s v="1656"/>
    <s v="ｉシェアーズ・コア　米国債７−１０年　ＥＴＦ"/>
    <n v="28"/>
    <n v="2575"/>
    <n v="2715"/>
    <n v="76020"/>
    <n v="0"/>
    <n v="3908"/>
    <n v="5.4199999999999998E-2"/>
    <s v="02-A子 楽天証券"/>
    <m/>
    <m/>
    <m/>
    <m/>
    <m/>
    <m/>
    <m/>
    <m/>
    <m/>
    <x v="1"/>
    <x v="5"/>
    <s v="債券"/>
    <s v="米国債"/>
    <s v="01 日本円"/>
  </r>
  <r>
    <m/>
    <x v="0"/>
    <n v="109"/>
    <x v="3"/>
    <s v="楽天証券"/>
    <m/>
    <s v="1678"/>
    <s v="NFインド株"/>
    <n v="100"/>
    <n v="245"/>
    <n v="235"/>
    <s v="23,530円"/>
    <s v="0円"/>
    <s v="-970円"/>
    <n v="-3.9600000000000003E-2"/>
    <s v="02-A子 楽天証券"/>
    <m/>
    <m/>
    <m/>
    <m/>
    <m/>
    <m/>
    <m/>
    <m/>
    <m/>
    <m/>
    <s v="現物"/>
    <m/>
    <s v="1678"/>
    <s v="ＮＥＸＴ　ＦＵＮＤＳ　インド株式指数・Ｎｉｆｔｙ　５０連動型上場投信"/>
    <n v="100"/>
    <n v="245"/>
    <n v="235"/>
    <n v="23530"/>
    <n v="0"/>
    <n v="-970"/>
    <n v="-3.9600000000000003E-2"/>
    <s v="02-A子 楽天証券"/>
    <m/>
    <m/>
    <m/>
    <m/>
    <m/>
    <m/>
    <m/>
    <m/>
    <m/>
    <x v="3"/>
    <x v="3"/>
    <s v="新興国"/>
    <s v="インド"/>
    <s v="01 日本円"/>
  </r>
  <r>
    <m/>
    <x v="0"/>
    <n v="110"/>
    <x v="3"/>
    <s v="楽天証券"/>
    <m/>
    <s v="1678"/>
    <s v="NFインド株"/>
    <n v="100"/>
    <n v="248"/>
    <n v="235"/>
    <s v="23,530円"/>
    <s v="0円"/>
    <s v="-1,290円"/>
    <n v="-5.1999999999999998E-2"/>
    <s v="02-A子 楽天証券"/>
    <m/>
    <m/>
    <m/>
    <m/>
    <m/>
    <m/>
    <m/>
    <m/>
    <m/>
    <m/>
    <s v="現物"/>
    <m/>
    <s v="1678"/>
    <s v="ＮＥＸＴ　ＦＵＮＤＳ　インド株式指数・Ｎｉｆｔｙ　５０連動型上場投信"/>
    <n v="100"/>
    <n v="248"/>
    <n v="235"/>
    <n v="23530"/>
    <n v="0"/>
    <n v="-1290"/>
    <n v="-5.1999999999999998E-2"/>
    <s v="02-A子 楽天証券"/>
    <m/>
    <m/>
    <m/>
    <m/>
    <m/>
    <m/>
    <m/>
    <m/>
    <m/>
    <x v="3"/>
    <x v="3"/>
    <s v="新興国"/>
    <s v="インド"/>
    <s v="01 日本円"/>
  </r>
  <r>
    <m/>
    <x v="0"/>
    <n v="111"/>
    <x v="3"/>
    <s v="楽天証券"/>
    <m/>
    <s v="1694"/>
    <s v="WTニッケル上場投信"/>
    <n v="10"/>
    <n v="2385"/>
    <n v="3444"/>
    <s v="34,440円"/>
    <s v="0円"/>
    <s v="10,595円"/>
    <n v="0.44429999999999997"/>
    <s v="02-A子 楽天証券"/>
    <m/>
    <m/>
    <m/>
    <m/>
    <m/>
    <m/>
    <m/>
    <m/>
    <m/>
    <m/>
    <s v="現物"/>
    <m/>
    <s v="1694"/>
    <s v="ＷＴニッケル上場投信"/>
    <n v="10"/>
    <n v="2385"/>
    <n v="3444"/>
    <n v="34440"/>
    <n v="0"/>
    <n v="10595"/>
    <n v="0.44429999999999997"/>
    <s v="02-A子 楽天証券"/>
    <m/>
    <m/>
    <m/>
    <m/>
    <m/>
    <m/>
    <m/>
    <m/>
    <m/>
    <x v="4"/>
    <x v="6"/>
    <s v="ニッケル"/>
    <s v="WT・ニッケル"/>
    <s v="01 日本円"/>
  </r>
  <r>
    <m/>
    <x v="0"/>
    <n v="112"/>
    <x v="3"/>
    <s v="楽天証券"/>
    <m/>
    <s v="2511"/>
    <s v="NF外債ヘッジ無"/>
    <n v="10"/>
    <n v="1008"/>
    <n v="996"/>
    <s v="9,959円"/>
    <s v="0円"/>
    <s v="-121円"/>
    <n v="-1.2E-2"/>
    <s v="02-A子 楽天証券"/>
    <m/>
    <m/>
    <m/>
    <m/>
    <m/>
    <m/>
    <m/>
    <m/>
    <m/>
    <m/>
    <s v="現物"/>
    <m/>
    <s v="2511"/>
    <s v="ＮＦ外債ヘッジ無"/>
    <n v="10"/>
    <n v="1008"/>
    <n v="996"/>
    <n v="9959"/>
    <n v="0"/>
    <n v="-121"/>
    <n v="-1.2E-2"/>
    <s v="02-A子 楽天証券"/>
    <m/>
    <m/>
    <m/>
    <m/>
    <m/>
    <m/>
    <m/>
    <m/>
    <m/>
    <x v="1"/>
    <x v="5"/>
    <s v="債券"/>
    <s v="外国債"/>
    <s v="01 日本円"/>
  </r>
  <r>
    <m/>
    <x v="0"/>
    <n v="113"/>
    <x v="3"/>
    <s v="楽天証券"/>
    <m/>
    <s v="2556"/>
    <s v="ONEETF東証REIT"/>
    <n v="20"/>
    <n v="1709"/>
    <n v="2021"/>
    <s v="40,410円"/>
    <s v="0円"/>
    <s v="6,230円"/>
    <n v="0.18229999999999999"/>
    <s v="02-A子 楽天証券"/>
    <m/>
    <m/>
    <m/>
    <m/>
    <m/>
    <m/>
    <m/>
    <m/>
    <m/>
    <m/>
    <s v="現物"/>
    <m/>
    <s v="2556"/>
    <s v="ＯＮＥＥＴＦ東証ＲＥＩＴ"/>
    <n v="20"/>
    <n v="1709"/>
    <n v="2021"/>
    <n v="40410"/>
    <n v="0"/>
    <n v="6230"/>
    <n v="0.18229999999999999"/>
    <s v="02-A子 楽天証券"/>
    <m/>
    <m/>
    <m/>
    <m/>
    <m/>
    <m/>
    <m/>
    <m/>
    <m/>
    <x v="3"/>
    <x v="3"/>
    <s v="不動産"/>
    <s v="Jリート"/>
    <s v="01 日本円"/>
  </r>
  <r>
    <m/>
    <x v="0"/>
    <n v="114"/>
    <x v="3"/>
    <s v="楽天証券"/>
    <m/>
    <s v="2621"/>
    <s v="IS米国債20年ヘッジ"/>
    <n v="23"/>
    <n v="2148"/>
    <n v="1755"/>
    <s v="40,365円"/>
    <s v="0円"/>
    <s v="-9,039円"/>
    <n v="-0.183"/>
    <s v="02-A子 楽天証券"/>
    <m/>
    <m/>
    <m/>
    <m/>
    <m/>
    <m/>
    <m/>
    <m/>
    <m/>
    <m/>
    <s v="現物"/>
    <m/>
    <s v="2621"/>
    <s v="ｉＳ米国債二十ヘジ"/>
    <n v="23"/>
    <n v="2148"/>
    <n v="1755"/>
    <n v="40365"/>
    <n v="0"/>
    <n v="-9039"/>
    <n v="-0.183"/>
    <s v="02-A子 楽天証券"/>
    <m/>
    <m/>
    <m/>
    <m/>
    <m/>
    <m/>
    <m/>
    <m/>
    <m/>
    <x v="1"/>
    <x v="5"/>
    <s v="債券"/>
    <s v="米国債"/>
    <s v="01 日本円"/>
  </r>
  <r>
    <m/>
    <x v="0"/>
    <n v="115"/>
    <x v="1"/>
    <s v="SBI証券"/>
    <m/>
    <s v="AGG"/>
    <s v="iシェアーズ コア 米国総合債券市場 ETF"/>
    <n v="1"/>
    <n v="110.27"/>
    <n v="103.16"/>
    <s v="13,184円"/>
    <s v="0円"/>
    <s v="-909円"/>
    <n v="-6.4500000000000002E-2"/>
    <s v="00-PP SBI証券"/>
    <m/>
    <m/>
    <m/>
    <m/>
    <m/>
    <m/>
    <m/>
    <m/>
    <m/>
    <m/>
    <s v="現物"/>
    <m/>
    <s v="AGG"/>
    <s v="iシェアーズ　コア米国総合債券ETF"/>
    <n v="1"/>
    <n v="110.27"/>
    <n v="103.16"/>
    <n v="13184"/>
    <n v="0"/>
    <n v="-909"/>
    <n v="-6.4500000000000002E-2"/>
    <s v="00-PP SBI証券"/>
    <m/>
    <m/>
    <m/>
    <m/>
    <m/>
    <m/>
    <m/>
    <m/>
    <m/>
    <x v="1"/>
    <x v="5"/>
    <s v="債券"/>
    <s v="米国債"/>
    <s v="02 米ドル（円換算）"/>
  </r>
  <r>
    <m/>
    <x v="0"/>
    <n v="116"/>
    <x v="1"/>
    <s v="SBI証券"/>
    <m/>
    <s v="BND"/>
    <s v="バンガード 米国トータル債券市場ETF"/>
    <n v="33"/>
    <n v="84"/>
    <n v="76.319999999999993"/>
    <s v="321,897円"/>
    <s v="0円"/>
    <s v="-32,392円"/>
    <n v="-9.1399999999999995E-2"/>
    <s v="00-PP SBI証券"/>
    <m/>
    <m/>
    <m/>
    <m/>
    <m/>
    <m/>
    <m/>
    <m/>
    <m/>
    <m/>
    <s v="現物"/>
    <m/>
    <s v="BND"/>
    <s v="バンガード・米国トータル債券市場ETF"/>
    <n v="33"/>
    <n v="84"/>
    <n v="76.319999999999993"/>
    <n v="321897"/>
    <n v="0"/>
    <n v="-32392"/>
    <n v="-9.1399999999999995E-2"/>
    <s v="00-PP SBI証券"/>
    <m/>
    <m/>
    <m/>
    <m/>
    <m/>
    <m/>
    <m/>
    <m/>
    <m/>
    <x v="1"/>
    <x v="5"/>
    <s v="債券"/>
    <s v="米国債"/>
    <s v="02 米ドル（円換算）"/>
  </r>
  <r>
    <m/>
    <x v="0"/>
    <n v="117"/>
    <x v="1"/>
    <s v="SBI証券"/>
    <m/>
    <s v="EIDO"/>
    <s v="iシェアーズ MSCI インドネシア ETF"/>
    <n v="15"/>
    <n v="21.97"/>
    <n v="23.54"/>
    <s v="45,129円"/>
    <s v="0円"/>
    <s v="3,010円"/>
    <n v="7.1499999999999994E-2"/>
    <s v="00-PP SBI証券"/>
    <m/>
    <m/>
    <m/>
    <m/>
    <m/>
    <m/>
    <m/>
    <m/>
    <m/>
    <m/>
    <s v="現物"/>
    <m/>
    <s v="EIDO"/>
    <s v="iシェアーズ MSCI インドネシア ETF"/>
    <n v="15"/>
    <n v="21.97"/>
    <n v="23.54"/>
    <n v="45129"/>
    <n v="0"/>
    <n v="3010"/>
    <n v="7.1499999999999994E-2"/>
    <s v="00-PP SBI証券"/>
    <m/>
    <m/>
    <m/>
    <m/>
    <m/>
    <m/>
    <m/>
    <m/>
    <m/>
    <x v="3"/>
    <x v="3"/>
    <s v="新興国"/>
    <s v="インドネシア"/>
    <s v="02 米ドル（円換算）"/>
  </r>
  <r>
    <m/>
    <x v="0"/>
    <n v="118"/>
    <x v="1"/>
    <s v="SBI証券"/>
    <m/>
    <s v="EPHE"/>
    <s v="iシェアーズ MSCI フィリピン ETF"/>
    <n v="3"/>
    <n v="31.85"/>
    <n v="29.04"/>
    <s v="11,134円"/>
    <s v="0円"/>
    <s v="-1,077円"/>
    <n v="-8.8200000000000001E-2"/>
    <s v="00-PP SBI証券"/>
    <m/>
    <m/>
    <m/>
    <m/>
    <m/>
    <m/>
    <m/>
    <m/>
    <m/>
    <m/>
    <s v="現物"/>
    <m/>
    <s v="EPHE"/>
    <s v="iシェアーズ MSCI フィリピン ETF"/>
    <n v="3"/>
    <n v="31.85"/>
    <n v="29.04"/>
    <n v="11134"/>
    <n v="0"/>
    <n v="-1077"/>
    <n v="-8.8200000000000001E-2"/>
    <s v="00-PP SBI証券"/>
    <m/>
    <m/>
    <m/>
    <m/>
    <m/>
    <m/>
    <m/>
    <m/>
    <m/>
    <x v="3"/>
    <x v="3"/>
    <s v="新興国"/>
    <s v="フィリピン"/>
    <s v="02 米ドル（円換算）"/>
  </r>
  <r>
    <m/>
    <x v="0"/>
    <n v="119"/>
    <x v="1"/>
    <s v="SBI証券"/>
    <m/>
    <s v="EPI"/>
    <s v="ウィズダムツリー インド株収益ファンド"/>
    <n v="13"/>
    <n v="36.630000000000003"/>
    <n v="33.36"/>
    <s v="55,428円"/>
    <s v="0円"/>
    <s v="-5,433円"/>
    <n v="-8.9300000000000004E-2"/>
    <s v="00-PP SBI証券"/>
    <m/>
    <m/>
    <m/>
    <m/>
    <m/>
    <m/>
    <m/>
    <m/>
    <m/>
    <m/>
    <s v="現物"/>
    <m/>
    <s v="EPI"/>
    <s v="ウィズダムツリー  インド株収益ファンド"/>
    <n v="13"/>
    <n v="36.630000000000003"/>
    <n v="33.36"/>
    <n v="55428"/>
    <n v="0"/>
    <n v="-5433"/>
    <n v="-8.9300000000000004E-2"/>
    <s v="00-PP SBI証券"/>
    <m/>
    <m/>
    <m/>
    <m/>
    <m/>
    <m/>
    <m/>
    <m/>
    <m/>
    <x v="3"/>
    <x v="3"/>
    <s v="新興国"/>
    <s v="インド"/>
    <s v="02 米ドル（円換算）"/>
  </r>
  <r>
    <m/>
    <x v="0"/>
    <n v="120"/>
    <x v="1"/>
    <s v="SBI証券"/>
    <m/>
    <s v="GLDM"/>
    <s v="SPDRゴールド ミニシェアーズ トラスト"/>
    <n v="37"/>
    <n v="36.08"/>
    <n v="36.630000000000003"/>
    <s v="173,222円"/>
    <s v="0円"/>
    <s v="2,601円"/>
    <n v="1.52E-2"/>
    <s v="00-PP SBI証券"/>
    <m/>
    <m/>
    <m/>
    <m/>
    <m/>
    <m/>
    <m/>
    <m/>
    <m/>
    <m/>
    <s v="現物"/>
    <m/>
    <s v="GLDM"/>
    <s v="SPDR ゴールド・ミニシェアーズ・トラスト"/>
    <n v="37"/>
    <n v="36.08"/>
    <n v="36.630000000000003"/>
    <n v="173222"/>
    <n v="0"/>
    <n v="2601"/>
    <n v="1.52E-2"/>
    <s v="00-PP SBI証券"/>
    <m/>
    <m/>
    <m/>
    <m/>
    <m/>
    <m/>
    <m/>
    <m/>
    <m/>
    <x v="4"/>
    <x v="4"/>
    <s v="ゴールド"/>
    <s v="米国・ゴールド"/>
    <s v="02 米ドル（円換算）"/>
  </r>
  <r>
    <m/>
    <x v="0"/>
    <n v="121"/>
    <x v="1"/>
    <s v="SBI証券"/>
    <m/>
    <s v="LQD"/>
    <s v="iシェアーズ iBoxx USD投資適格社債 ETF"/>
    <n v="2"/>
    <n v="115.79"/>
    <n v="112.42"/>
    <s v="28,736円"/>
    <s v="0円"/>
    <s v="-861円"/>
    <n v="-2.9100000000000001E-2"/>
    <s v="00-PP SBI証券"/>
    <m/>
    <m/>
    <m/>
    <m/>
    <m/>
    <m/>
    <m/>
    <m/>
    <m/>
    <m/>
    <s v="現物"/>
    <m/>
    <s v="LQD"/>
    <s v="LQD iシェアーズ iBoxx USD投資適格社債 ETF"/>
    <n v="2"/>
    <n v="115.79"/>
    <n v="112.42"/>
    <n v="28736"/>
    <n v="0"/>
    <n v="-861"/>
    <n v="-2.9100000000000001E-2"/>
    <s v="00-PP SBI証券"/>
    <m/>
    <m/>
    <m/>
    <m/>
    <m/>
    <m/>
    <m/>
    <m/>
    <m/>
    <x v="3"/>
    <x v="3"/>
    <s v="債券"/>
    <s v="米国・社債"/>
    <s v="02 米ドル（円換算）"/>
  </r>
  <r>
    <m/>
    <x v="0"/>
    <n v="122"/>
    <x v="1"/>
    <s v="SBI証券"/>
    <m/>
    <s v="PFF"/>
    <s v="iシェアーズ優先株式&amp;インカム証券ETF"/>
    <n v="23"/>
    <n v="32.479999999999997"/>
    <n v="32.96"/>
    <s v="96,890円"/>
    <s v="0円"/>
    <s v="1,411円"/>
    <n v="1.4800000000000001E-2"/>
    <s v="00-PP SBI証券"/>
    <m/>
    <m/>
    <m/>
    <m/>
    <m/>
    <m/>
    <m/>
    <m/>
    <m/>
    <m/>
    <s v="現物"/>
    <m/>
    <s v="PFF"/>
    <s v="PFF iシェアーズ優先株式&amp;インカム証券ETF"/>
    <n v="23"/>
    <n v="32.479999999999997"/>
    <n v="32.96"/>
    <n v="96890"/>
    <n v="0"/>
    <n v="1411"/>
    <n v="1.4800000000000001E-2"/>
    <s v="00-PP SBI証券"/>
    <m/>
    <m/>
    <m/>
    <m/>
    <m/>
    <m/>
    <m/>
    <m/>
    <m/>
    <x v="3"/>
    <x v="3"/>
    <s v="高配当ETF"/>
    <s v="高配当ETF"/>
    <s v="02 米ドル（円換算）"/>
  </r>
  <r>
    <m/>
    <x v="0"/>
    <n v="123"/>
    <x v="1"/>
    <s v="SBI証券"/>
    <m/>
    <s v="SPTL"/>
    <s v="SPDRポートフォリオ米国長期国債ETF"/>
    <n v="13"/>
    <n v="39.619999999999997"/>
    <n v="34.130000000000003"/>
    <s v="56,708円"/>
    <s v="0円"/>
    <s v="-9,122円"/>
    <n v="-0.1386"/>
    <s v="00-PP SBI証券"/>
    <m/>
    <m/>
    <m/>
    <m/>
    <m/>
    <m/>
    <m/>
    <m/>
    <m/>
    <m/>
    <s v="現物"/>
    <m/>
    <s v="SPTL"/>
    <s v="SPDR ポートフォリオ米国長期国債ETF"/>
    <n v="13"/>
    <n v="39.619999999999997"/>
    <n v="34.130000000000003"/>
    <n v="56708"/>
    <n v="0"/>
    <n v="-9122"/>
    <n v="-0.1386"/>
    <s v="00-PP SBI証券"/>
    <m/>
    <m/>
    <m/>
    <m/>
    <m/>
    <m/>
    <m/>
    <m/>
    <m/>
    <x v="1"/>
    <x v="5"/>
    <s v="債券"/>
    <s v="米国債"/>
    <s v="02 米ドル（円換算）"/>
  </r>
  <r>
    <m/>
    <x v="0"/>
    <n v="124"/>
    <x v="1"/>
    <s v="SBI証券"/>
    <m/>
    <s v="TLT"/>
    <s v="iシェアーズ 米国国債 20年超 ETF"/>
    <n v="11"/>
    <n v="140.19"/>
    <n v="118.51"/>
    <s v="166,614円"/>
    <s v="0円"/>
    <s v="-30,480円"/>
    <n v="-0.15459999999999999"/>
    <s v="00-PP SBI証券"/>
    <m/>
    <m/>
    <m/>
    <m/>
    <m/>
    <m/>
    <m/>
    <m/>
    <m/>
    <m/>
    <s v="現物"/>
    <m/>
    <s v="TLT"/>
    <s v="iシェアーズ 米国国債 20年超 ETF"/>
    <n v="11"/>
    <n v="140.19"/>
    <n v="118.51"/>
    <n v="166614"/>
    <n v="0"/>
    <n v="-30480"/>
    <n v="-0.15459999999999999"/>
    <s v="00-PP SBI証券"/>
    <m/>
    <m/>
    <m/>
    <m/>
    <m/>
    <m/>
    <m/>
    <m/>
    <m/>
    <x v="1"/>
    <x v="5"/>
    <s v="債券"/>
    <s v="米国債"/>
    <s v="02 米ドル（円換算）"/>
  </r>
  <r>
    <m/>
    <x v="0"/>
    <n v="125"/>
    <x v="1"/>
    <s v="SBI証券"/>
    <m/>
    <s v="VGLT"/>
    <s v="バンガード 米国長期国債 ETF"/>
    <n v="13"/>
    <n v="83.78"/>
    <n v="72.430000000000007"/>
    <s v="120,344円"/>
    <s v="0円"/>
    <s v="-18,858円"/>
    <n v="-0.13550000000000001"/>
    <s v="00-PP SBI証券"/>
    <m/>
    <m/>
    <m/>
    <m/>
    <m/>
    <m/>
    <m/>
    <m/>
    <m/>
    <m/>
    <s v="現物"/>
    <m/>
    <s v="VGLT"/>
    <s v="バンガード 米国長期国債 ETF"/>
    <n v="13"/>
    <n v="83.78"/>
    <n v="72.430000000000007"/>
    <n v="120344"/>
    <n v="0"/>
    <n v="-18858"/>
    <n v="-0.13550000000000001"/>
    <s v="00-PP SBI証券"/>
    <m/>
    <m/>
    <m/>
    <m/>
    <m/>
    <m/>
    <m/>
    <m/>
    <m/>
    <x v="1"/>
    <x v="5"/>
    <s v="債券"/>
    <s v="米国債"/>
    <s v="02 米ドル（円換算）"/>
  </r>
  <r>
    <m/>
    <x v="0"/>
    <n v="126"/>
    <x v="1"/>
    <s v="SBI証券"/>
    <m/>
    <s v="XLE"/>
    <s v="エネルギーセレクトセクターSPDRファンド"/>
    <n v="4"/>
    <n v="44.63"/>
    <n v="81.77"/>
    <s v="41,804円"/>
    <s v="0円"/>
    <s v="18,987円"/>
    <n v="0.83220000000000005"/>
    <s v="00-PP SBI証券"/>
    <m/>
    <m/>
    <m/>
    <m/>
    <m/>
    <m/>
    <m/>
    <m/>
    <m/>
    <m/>
    <s v="現物"/>
    <m/>
    <s v="XLE"/>
    <s v="XLE エネルギーセレクトセクターSPDRファンド"/>
    <n v="4"/>
    <n v="44.63"/>
    <n v="81.77"/>
    <n v="41804"/>
    <n v="0"/>
    <n v="18987"/>
    <n v="0.83220000000000005"/>
    <s v="00-PP SBI証券"/>
    <m/>
    <m/>
    <m/>
    <m/>
    <m/>
    <m/>
    <m/>
    <m/>
    <m/>
    <x v="3"/>
    <x v="3"/>
    <s v="エネルギー"/>
    <s v="エネルギー"/>
    <s v="02 米ドル（円換算）"/>
  </r>
  <r>
    <m/>
    <x v="0"/>
    <n v="127"/>
    <x v="2"/>
    <s v="SBI証券"/>
    <m/>
    <s v="AAL"/>
    <s v="アメリカン エアラインズ グループ"/>
    <n v="28"/>
    <n v="17.89"/>
    <n v="16.260000000000002"/>
    <s v="58,189円"/>
    <s v="0円"/>
    <s v="-5,833円"/>
    <n v="-9.11E-2"/>
    <s v="01-MM SBI証券"/>
    <m/>
    <m/>
    <m/>
    <m/>
    <m/>
    <m/>
    <m/>
    <m/>
    <m/>
    <m/>
    <s v="現物"/>
    <m/>
    <s v="AAL"/>
    <s v="アメリカン・エアーラインズ・グループ"/>
    <n v="28"/>
    <n v="17.89"/>
    <n v="16.260000000000002"/>
    <n v="58189"/>
    <n v="0"/>
    <n v="-5833"/>
    <n v="-9.11E-2"/>
    <s v="01-MM SBI証券"/>
    <m/>
    <m/>
    <m/>
    <m/>
    <m/>
    <m/>
    <m/>
    <m/>
    <m/>
    <x v="3"/>
    <x v="3"/>
    <s v="観光"/>
    <s v="航空・米国"/>
    <s v="02 米ドル（円換算）"/>
  </r>
  <r>
    <m/>
    <x v="0"/>
    <n v="128"/>
    <x v="2"/>
    <s v="SBI証券"/>
    <m/>
    <s v="CCL"/>
    <s v="カーニバル"/>
    <n v="22"/>
    <n v="21.69"/>
    <n v="13.13"/>
    <s v="36,919円"/>
    <s v="0円"/>
    <s v="-24,069円"/>
    <n v="-0.3947"/>
    <s v="01-MM SBI証券"/>
    <m/>
    <m/>
    <m/>
    <m/>
    <m/>
    <m/>
    <m/>
    <m/>
    <m/>
    <m/>
    <s v="現物"/>
    <m/>
    <s v="CCL"/>
    <s v="カーニバル"/>
    <n v="22"/>
    <n v="21.69"/>
    <n v="13.13"/>
    <n v="36919"/>
    <n v="0"/>
    <n v="-24069"/>
    <n v="-0.3947"/>
    <s v="01-MM SBI証券"/>
    <m/>
    <m/>
    <m/>
    <m/>
    <m/>
    <m/>
    <m/>
    <m/>
    <m/>
    <x v="3"/>
    <x v="3"/>
    <s v="観光"/>
    <s v="船・米国"/>
    <s v="02 米ドル（円換算）"/>
  </r>
  <r>
    <m/>
    <x v="0"/>
    <n v="129"/>
    <x v="2"/>
    <s v="SBI証券"/>
    <m/>
    <s v="DAL"/>
    <s v="デルタ エアーラインズ"/>
    <n v="11"/>
    <n v="43.11"/>
    <n v="38.64"/>
    <s v="54,324円"/>
    <s v="0円"/>
    <s v="-6,284円"/>
    <n v="-0.1037"/>
    <s v="01-MM SBI証券"/>
    <m/>
    <m/>
    <m/>
    <m/>
    <m/>
    <m/>
    <m/>
    <m/>
    <m/>
    <m/>
    <s v="現物"/>
    <m/>
    <s v="DAL"/>
    <s v="デルタ航空"/>
    <n v="11"/>
    <n v="43.11"/>
    <n v="38.64"/>
    <n v="54324"/>
    <n v="0"/>
    <n v="-6284"/>
    <n v="-0.1037"/>
    <s v="01-MM SBI証券"/>
    <m/>
    <m/>
    <m/>
    <m/>
    <m/>
    <m/>
    <m/>
    <m/>
    <m/>
    <x v="3"/>
    <x v="3"/>
    <s v="観光"/>
    <s v="航空・米国"/>
    <s v="02 米ドル（円換算）"/>
  </r>
  <r>
    <m/>
    <x v="0"/>
    <n v="130"/>
    <x v="2"/>
    <s v="SBI証券"/>
    <m/>
    <s v="GLIN"/>
    <s v="ヴァンエック インディア グロース ETF"/>
    <n v="19"/>
    <n v="34.479999999999997"/>
    <n v="34.11"/>
    <s v="82,832円"/>
    <s v="0円"/>
    <s v="-899円"/>
    <n v="-1.0699999999999999E-2"/>
    <s v="01-MM SBI証券"/>
    <m/>
    <m/>
    <m/>
    <m/>
    <m/>
    <m/>
    <m/>
    <m/>
    <m/>
    <m/>
    <s v="現物"/>
    <m/>
    <s v="GLIN"/>
    <s v="ヴァンエック インディア グロース ETF"/>
    <n v="19"/>
    <n v="34.479999999999997"/>
    <n v="34.11"/>
    <n v="82832"/>
    <n v="0"/>
    <n v="-899"/>
    <n v="-1.0699999999999999E-2"/>
    <s v="01-MM SBI証券"/>
    <m/>
    <m/>
    <m/>
    <m/>
    <m/>
    <m/>
    <m/>
    <m/>
    <m/>
    <x v="3"/>
    <x v="3"/>
    <s v="新興国"/>
    <s v="インド"/>
    <s v="02 米ドル（円換算）"/>
  </r>
  <r>
    <m/>
    <x v="0"/>
    <n v="131"/>
    <x v="2"/>
    <s v="SBI証券"/>
    <m/>
    <s v="LUV"/>
    <s v="サウスウエスト エアラインズ"/>
    <n v="9"/>
    <n v="52.02"/>
    <n v="42.65"/>
    <s v="49,059円"/>
    <s v="0円"/>
    <s v="-10,778円"/>
    <n v="-0.18010000000000001"/>
    <s v="01-MM SBI証券"/>
    <m/>
    <m/>
    <m/>
    <m/>
    <m/>
    <m/>
    <m/>
    <m/>
    <m/>
    <m/>
    <s v="現物"/>
    <m/>
    <s v="LUV"/>
    <s v="サウスウエスト・エアライン"/>
    <n v="9"/>
    <n v="52.02"/>
    <n v="42.65"/>
    <n v="49059"/>
    <n v="0"/>
    <n v="-10778"/>
    <n v="-0.18010000000000001"/>
    <s v="01-MM SBI証券"/>
    <m/>
    <m/>
    <m/>
    <m/>
    <m/>
    <m/>
    <m/>
    <m/>
    <m/>
    <x v="3"/>
    <x v="3"/>
    <s v="観光"/>
    <s v="航空・米国"/>
    <s v="02 米ドル（円換算）"/>
  </r>
  <r>
    <m/>
    <x v="0"/>
    <n v="132"/>
    <x v="2"/>
    <s v="SBI証券"/>
    <m/>
    <s v="NCLH"/>
    <s v="ノルウェージャン クルーズ ライン"/>
    <n v="19"/>
    <n v="25.06"/>
    <n v="15.3"/>
    <s v="37,154円"/>
    <s v="0円"/>
    <s v="-23,701円"/>
    <n v="-0.38950000000000001"/>
    <s v="01-MM SBI証券"/>
    <m/>
    <m/>
    <m/>
    <m/>
    <m/>
    <m/>
    <m/>
    <m/>
    <m/>
    <m/>
    <s v="現物"/>
    <m/>
    <s v="NCLH"/>
    <s v="ノルウェージャン・クルーズ・ライン"/>
    <n v="19"/>
    <n v="25.06"/>
    <n v="15.3"/>
    <n v="37154"/>
    <n v="0"/>
    <n v="-23701"/>
    <n v="-0.38950000000000001"/>
    <s v="01-MM SBI証券"/>
    <m/>
    <m/>
    <m/>
    <m/>
    <m/>
    <m/>
    <m/>
    <m/>
    <m/>
    <x v="3"/>
    <x v="3"/>
    <s v="観光"/>
    <s v="船・米国"/>
    <s v="02 米ドル（円換算）"/>
  </r>
  <r>
    <m/>
    <x v="0"/>
    <n v="133"/>
    <x v="2"/>
    <s v="SBI証券"/>
    <m/>
    <s v="QQQ"/>
    <s v="インベスコ QQQ トラスト シリーズ1 ET"/>
    <n v="2"/>
    <n v="313.27999999999997"/>
    <n v="288.68"/>
    <s v="73,792円"/>
    <s v="0円"/>
    <s v="-6,288円"/>
    <n v="-7.85E-2"/>
    <s v="01-MM SBI証券"/>
    <m/>
    <m/>
    <m/>
    <m/>
    <m/>
    <m/>
    <m/>
    <m/>
    <m/>
    <m/>
    <s v="現物"/>
    <m/>
    <s v="QQQ"/>
    <s v="インベスコ QQQ トラスト シリーズ"/>
    <n v="2"/>
    <n v="313.27999999999997"/>
    <n v="288.68"/>
    <n v="73792"/>
    <n v="0"/>
    <n v="-6288"/>
    <n v="-7.85E-2"/>
    <s v="01-MM SBI証券"/>
    <m/>
    <m/>
    <m/>
    <m/>
    <m/>
    <m/>
    <m/>
    <m/>
    <m/>
    <x v="3"/>
    <x v="3"/>
    <s v="指数"/>
    <s v="ナスダック指数"/>
    <s v="02 米ドル（円換算）"/>
  </r>
  <r>
    <m/>
    <x v="0"/>
    <n v="134"/>
    <x v="2"/>
    <s v="SBI証券"/>
    <m/>
    <s v="RCL"/>
    <s v="ロイヤル カリビアン クルーズ"/>
    <n v="7"/>
    <n v="71.55"/>
    <n v="55.41"/>
    <s v="49,573円"/>
    <s v="0円"/>
    <s v="-14,440円"/>
    <n v="-0.22559999999999999"/>
    <s v="01-MM SBI証券"/>
    <m/>
    <m/>
    <m/>
    <m/>
    <m/>
    <m/>
    <m/>
    <m/>
    <m/>
    <m/>
    <s v="現物"/>
    <m/>
    <s v="RCL"/>
    <s v="ロイヤル・カリビアン・グループ"/>
    <n v="7"/>
    <n v="71.55"/>
    <n v="55.41"/>
    <n v="49573"/>
    <n v="0"/>
    <n v="-14440"/>
    <n v="-0.22559999999999999"/>
    <s v="01-MM SBI証券"/>
    <m/>
    <m/>
    <m/>
    <m/>
    <m/>
    <m/>
    <m/>
    <m/>
    <m/>
    <x v="3"/>
    <x v="3"/>
    <s v="観光"/>
    <s v="船・米国"/>
    <s v="02 米ドル（円換算）"/>
  </r>
  <r>
    <m/>
    <x v="0"/>
    <n v="135"/>
    <x v="2"/>
    <s v="SBI証券"/>
    <m/>
    <s v="UAL"/>
    <s v="ユナイテッド エアラインズ"/>
    <n v="11"/>
    <n v="44.38"/>
    <n v="43.55"/>
    <s v="61,227円"/>
    <s v="0円"/>
    <s v="-1,167円"/>
    <n v="-1.8700000000000001E-2"/>
    <s v="01-MM SBI証券"/>
    <m/>
    <m/>
    <m/>
    <m/>
    <m/>
    <m/>
    <m/>
    <m/>
    <m/>
    <m/>
    <s v="現物"/>
    <m/>
    <s v="UAL"/>
    <s v="ユナイテッド・エアラインズ・ホールディングス"/>
    <n v="11"/>
    <n v="44.38"/>
    <n v="43.55"/>
    <n v="61227"/>
    <n v="0"/>
    <n v="-1167"/>
    <n v="-1.8700000000000001E-2"/>
    <s v="01-MM SBI証券"/>
    <m/>
    <m/>
    <m/>
    <m/>
    <m/>
    <m/>
    <m/>
    <m/>
    <m/>
    <x v="3"/>
    <x v="3"/>
    <s v="観光"/>
    <s v="航空・米国"/>
    <s v="02 米ドル（円換算）"/>
  </r>
  <r>
    <m/>
    <x v="0"/>
    <n v="136"/>
    <x v="3"/>
    <s v="SBI証券"/>
    <m/>
    <s v="AAL"/>
    <s v="アメリカン エアラインズ グループ"/>
    <n v="33"/>
    <n v="20.71"/>
    <n v="16.260000000000002"/>
    <s v="68,580円"/>
    <s v="0円"/>
    <s v="-18,769円"/>
    <n v="-0.21490000000000001"/>
    <s v="02-A子 SBI証券"/>
    <m/>
    <m/>
    <m/>
    <m/>
    <m/>
    <m/>
    <m/>
    <m/>
    <m/>
    <m/>
    <s v="現物"/>
    <m/>
    <s v="AAL"/>
    <s v="アメリカン・エアーラインズ・グループ"/>
    <n v="33"/>
    <n v="20.71"/>
    <n v="16.260000000000002"/>
    <n v="68580"/>
    <n v="0"/>
    <n v="-18769"/>
    <n v="-0.21490000000000001"/>
    <s v="02-A子 SBI証券"/>
    <m/>
    <m/>
    <m/>
    <m/>
    <m/>
    <m/>
    <m/>
    <m/>
    <m/>
    <x v="3"/>
    <x v="3"/>
    <s v="観光"/>
    <s v="航空・米国"/>
    <s v="02 米ドル（円換算）"/>
  </r>
  <r>
    <m/>
    <x v="0"/>
    <n v="137"/>
    <x v="3"/>
    <s v="SBI証券"/>
    <m/>
    <s v="AGG"/>
    <s v="iシェアーズ コア 米国総合債券市場 ETF"/>
    <n v="10"/>
    <n v="112.47"/>
    <n v="103.16"/>
    <s v="131,848円"/>
    <s v="0円"/>
    <s v="-11,899円"/>
    <n v="-8.2799999999999999E-2"/>
    <s v="02-A子 SBI証券"/>
    <m/>
    <m/>
    <m/>
    <m/>
    <m/>
    <m/>
    <m/>
    <m/>
    <m/>
    <m/>
    <s v="現物"/>
    <m/>
    <s v="AGG"/>
    <s v="iシェアーズ　コア米国総合債券ETF"/>
    <n v="10"/>
    <n v="112.47"/>
    <n v="103.16"/>
    <n v="131848"/>
    <n v="0"/>
    <n v="-11899"/>
    <n v="-8.2799999999999999E-2"/>
    <s v="02-A子 SBI証券"/>
    <m/>
    <m/>
    <m/>
    <m/>
    <m/>
    <m/>
    <m/>
    <m/>
    <m/>
    <x v="1"/>
    <x v="5"/>
    <s v="債券"/>
    <s v="米国債"/>
    <s v="02 米ドル（円換算）"/>
  </r>
  <r>
    <m/>
    <x v="0"/>
    <n v="138"/>
    <x v="3"/>
    <s v="SBI証券"/>
    <m/>
    <s v="BND"/>
    <s v="バンガード 米国トータル債券市場ETF"/>
    <n v="14"/>
    <n v="83.6"/>
    <n v="76.319999999999993"/>
    <s v="136,562円"/>
    <s v="0円"/>
    <s v="-13,026円"/>
    <n v="-8.7099999999999997E-2"/>
    <s v="02-A子 SBI証券"/>
    <m/>
    <m/>
    <m/>
    <m/>
    <m/>
    <m/>
    <m/>
    <m/>
    <m/>
    <m/>
    <s v="現物"/>
    <m/>
    <s v="BND"/>
    <s v="バンガード・米国トータル債券市場ETF"/>
    <n v="14"/>
    <n v="83.6"/>
    <n v="76.319999999999993"/>
    <n v="136562"/>
    <n v="0"/>
    <n v="-13026"/>
    <n v="-8.7099999999999997E-2"/>
    <s v="02-A子 SBI証券"/>
    <m/>
    <m/>
    <m/>
    <m/>
    <m/>
    <m/>
    <m/>
    <m/>
    <m/>
    <x v="1"/>
    <x v="5"/>
    <s v="債券"/>
    <s v="米国債"/>
    <s v="02 米ドル（円換算）"/>
  </r>
  <r>
    <m/>
    <x v="0"/>
    <n v="139"/>
    <x v="3"/>
    <s v="SBI証券"/>
    <m/>
    <s v="CCL"/>
    <s v="カーニバル"/>
    <n v="31"/>
    <n v="23.61"/>
    <n v="13.13"/>
    <s v="52,022円"/>
    <s v="0円"/>
    <s v="-41,523円"/>
    <n v="-0.44390000000000002"/>
    <s v="02-A子 SBI証券"/>
    <m/>
    <m/>
    <m/>
    <m/>
    <m/>
    <m/>
    <m/>
    <m/>
    <m/>
    <m/>
    <s v="現物"/>
    <m/>
    <s v="CCL"/>
    <s v="カーニバル"/>
    <n v="31"/>
    <n v="23.61"/>
    <n v="13.13"/>
    <n v="52022"/>
    <n v="0"/>
    <n v="-41523"/>
    <n v="-0.44390000000000002"/>
    <s v="02-A子 SBI証券"/>
    <m/>
    <m/>
    <m/>
    <m/>
    <m/>
    <m/>
    <m/>
    <m/>
    <m/>
    <x v="3"/>
    <x v="3"/>
    <s v="観光"/>
    <s v="船・米国"/>
    <s v="02 米ドル（円換算）"/>
  </r>
  <r>
    <m/>
    <x v="0"/>
    <n v="140"/>
    <x v="3"/>
    <s v="SBI証券"/>
    <m/>
    <s v="DAL"/>
    <s v="デルタ エアーラインズ"/>
    <n v="17"/>
    <n v="43.67"/>
    <n v="38.64"/>
    <s v="83,955円"/>
    <s v="0円"/>
    <s v="-10,929円"/>
    <n v="-0.1152"/>
    <s v="02-A子 SBI証券"/>
    <m/>
    <m/>
    <m/>
    <m/>
    <m/>
    <m/>
    <m/>
    <m/>
    <m/>
    <m/>
    <s v="現物"/>
    <m/>
    <s v="DAL"/>
    <s v="デルタ航空"/>
    <n v="17"/>
    <n v="43.67"/>
    <n v="38.64"/>
    <n v="83955"/>
    <n v="0"/>
    <n v="-10929"/>
    <n v="-0.1152"/>
    <s v="02-A子 SBI証券"/>
    <m/>
    <m/>
    <m/>
    <m/>
    <m/>
    <m/>
    <m/>
    <m/>
    <m/>
    <x v="3"/>
    <x v="3"/>
    <s v="観光"/>
    <s v="航空・米国"/>
    <s v="02 米ドル（円換算）"/>
  </r>
  <r>
    <m/>
    <x v="0"/>
    <n v="141"/>
    <x v="3"/>
    <s v="SBI証券"/>
    <m/>
    <s v="EIDO"/>
    <s v="iシェアーズ MSCI インドネシア ETF"/>
    <n v="30"/>
    <n v="21.98"/>
    <n v="23.54"/>
    <s v="90,259円"/>
    <s v="0円"/>
    <s v="5,982円"/>
    <n v="7.0999999999999994E-2"/>
    <s v="02-A子 SBI証券"/>
    <m/>
    <m/>
    <m/>
    <m/>
    <m/>
    <m/>
    <m/>
    <m/>
    <m/>
    <m/>
    <s v="現物"/>
    <m/>
    <s v="EIDO"/>
    <s v="iシェアーズ MSCI インドネシア ETF"/>
    <n v="30"/>
    <n v="21.98"/>
    <n v="23.54"/>
    <n v="90259"/>
    <n v="0"/>
    <n v="5982"/>
    <n v="7.0999999999999994E-2"/>
    <s v="02-A子 SBI証券"/>
    <m/>
    <m/>
    <m/>
    <m/>
    <m/>
    <m/>
    <m/>
    <m/>
    <m/>
    <x v="3"/>
    <x v="3"/>
    <s v="新興国"/>
    <s v="インドネシア"/>
    <s v="02 米ドル（円換算）"/>
  </r>
  <r>
    <m/>
    <x v="0"/>
    <n v="142"/>
    <x v="3"/>
    <s v="SBI証券"/>
    <m/>
    <s v="EPHE"/>
    <s v="iシェアーズ MSCI フィリピン ETF"/>
    <n v="16"/>
    <n v="31.04"/>
    <n v="29.04"/>
    <s v="59,385円"/>
    <s v="0円"/>
    <s v="-4,090円"/>
    <n v="-6.4399999999999999E-2"/>
    <s v="02-A子 SBI証券"/>
    <m/>
    <m/>
    <m/>
    <m/>
    <m/>
    <m/>
    <m/>
    <m/>
    <m/>
    <m/>
    <s v="現物"/>
    <m/>
    <s v="EPHE"/>
    <s v="iシェアーズ MSCI フィリピン ETF"/>
    <n v="16"/>
    <n v="31.04"/>
    <n v="29.04"/>
    <n v="59385"/>
    <n v="0"/>
    <n v="-4090"/>
    <n v="-6.4399999999999999E-2"/>
    <s v="02-A子 SBI証券"/>
    <m/>
    <m/>
    <m/>
    <m/>
    <m/>
    <m/>
    <m/>
    <m/>
    <m/>
    <x v="3"/>
    <x v="3"/>
    <s v="新興国"/>
    <s v="フィリピン"/>
    <s v="02 米ドル（円換算）"/>
  </r>
  <r>
    <m/>
    <x v="0"/>
    <n v="143"/>
    <x v="3"/>
    <s v="SBI証券"/>
    <m/>
    <s v="EPI"/>
    <s v="ウィズダムツリー インド株収益ファンド"/>
    <n v="26"/>
    <n v="34.200000000000003"/>
    <n v="33.36"/>
    <s v="110,857円"/>
    <s v="0円"/>
    <s v="-2,791円"/>
    <n v="-2.46E-2"/>
    <s v="02-A子 SBI証券"/>
    <m/>
    <m/>
    <m/>
    <m/>
    <m/>
    <m/>
    <m/>
    <m/>
    <m/>
    <m/>
    <s v="現物"/>
    <m/>
    <s v="EPI"/>
    <s v="ウィズダムツリー  インド株収益ファンド"/>
    <n v="26"/>
    <n v="34.200000000000003"/>
    <n v="33.36"/>
    <n v="110857"/>
    <n v="0"/>
    <n v="-2791"/>
    <n v="-2.46E-2"/>
    <s v="02-A子 SBI証券"/>
    <m/>
    <m/>
    <m/>
    <m/>
    <m/>
    <m/>
    <m/>
    <m/>
    <m/>
    <x v="3"/>
    <x v="3"/>
    <s v="新興国"/>
    <s v="インド"/>
    <s v="02 米ドル（円換算）"/>
  </r>
  <r>
    <m/>
    <x v="0"/>
    <n v="144"/>
    <x v="3"/>
    <s v="SBI証券"/>
    <m/>
    <s v="GLDM"/>
    <s v="SPDRゴールド ミニシェアーズ トラスト"/>
    <n v="45"/>
    <n v="35.92"/>
    <n v="36.630000000000003"/>
    <s v="210,675円"/>
    <s v="0円"/>
    <s v="4,084円"/>
    <n v="1.9800000000000002E-2"/>
    <s v="02-A子 SBI証券"/>
    <m/>
    <m/>
    <m/>
    <m/>
    <m/>
    <m/>
    <m/>
    <m/>
    <m/>
    <m/>
    <s v="現物"/>
    <m/>
    <s v="GLDM"/>
    <s v="SPDR ゴールド・ミニシェアーズ・トラスト"/>
    <n v="45"/>
    <n v="35.92"/>
    <n v="36.630000000000003"/>
    <n v="210675"/>
    <n v="0"/>
    <n v="4084"/>
    <n v="1.9800000000000002E-2"/>
    <s v="02-A子 SBI証券"/>
    <m/>
    <m/>
    <m/>
    <m/>
    <m/>
    <m/>
    <m/>
    <m/>
    <m/>
    <x v="4"/>
    <x v="4"/>
    <s v="ゴールド"/>
    <s v="米国・ゴールド"/>
    <s v="02 米ドル（円換算）"/>
  </r>
  <r>
    <m/>
    <x v="0"/>
    <n v="145"/>
    <x v="3"/>
    <s v="SBI証券"/>
    <m/>
    <s v="IWM"/>
    <s v="iシェアーズ ラッセル 2000 ETF"/>
    <n v="2"/>
    <n v="222.17"/>
    <n v="176.08"/>
    <s v="45,009円"/>
    <s v="0円"/>
    <s v="-11,782円"/>
    <n v="-0.20749999999999999"/>
    <s v="02-A子 SBI証券"/>
    <m/>
    <m/>
    <m/>
    <m/>
    <m/>
    <m/>
    <m/>
    <m/>
    <m/>
    <m/>
    <s v="現物"/>
    <m/>
    <s v="IWM"/>
    <s v="iシェアーズ ラッセル 2000 ETF"/>
    <n v="2"/>
    <n v="222.17"/>
    <n v="176.08"/>
    <n v="45009"/>
    <n v="0"/>
    <n v="-11782"/>
    <n v="-0.20749999999999999"/>
    <s v="02-A子 SBI証券"/>
    <m/>
    <m/>
    <m/>
    <m/>
    <m/>
    <m/>
    <m/>
    <m/>
    <m/>
    <x v="3"/>
    <x v="3"/>
    <s v="指数"/>
    <s v="ラッセル指数"/>
    <s v="02 米ドル（円換算）"/>
  </r>
  <r>
    <m/>
    <x v="0"/>
    <n v="146"/>
    <x v="3"/>
    <s v="SBI証券"/>
    <m/>
    <s v="IYR"/>
    <s v="iシェアーズ 米国不動産 ETF"/>
    <n v="8"/>
    <n v="69.099999999999994"/>
    <n v="94.88"/>
    <s v="97,012円"/>
    <s v="0円"/>
    <s v="26,360円"/>
    <n v="0.37309999999999999"/>
    <s v="02-A子 SBI証券"/>
    <m/>
    <m/>
    <m/>
    <m/>
    <m/>
    <m/>
    <m/>
    <m/>
    <m/>
    <m/>
    <s v="現物"/>
    <m/>
    <s v="IYR"/>
    <s v="iシェアーズ 米国不動産 ETF"/>
    <n v="8"/>
    <n v="69.099999999999994"/>
    <n v="94.88"/>
    <n v="97012"/>
    <n v="0"/>
    <n v="26360"/>
    <n v="0.37309999999999999"/>
    <s v="02-A子 SBI証券"/>
    <m/>
    <m/>
    <m/>
    <m/>
    <m/>
    <m/>
    <m/>
    <m/>
    <m/>
    <x v="3"/>
    <x v="3"/>
    <s v="不動産"/>
    <s v="米国・不動産ETF"/>
    <s v="02 米ドル（円換算）"/>
  </r>
  <r>
    <m/>
    <x v="0"/>
    <n v="147"/>
    <x v="3"/>
    <s v="SBI証券"/>
    <m/>
    <s v="LUV"/>
    <s v="サウスウエスト エアラインズ"/>
    <n v="5"/>
    <n v="48.34"/>
    <n v="42.65"/>
    <s v="27,255円"/>
    <s v="0円"/>
    <s v="-3,636円"/>
    <n v="-0.1177"/>
    <s v="02-A子 SBI証券"/>
    <m/>
    <m/>
    <m/>
    <m/>
    <m/>
    <m/>
    <m/>
    <m/>
    <m/>
    <m/>
    <s v="現物"/>
    <m/>
    <s v="LUV"/>
    <s v="サウスウエスト・エアライン"/>
    <n v="5"/>
    <n v="48.34"/>
    <n v="42.65"/>
    <n v="27255"/>
    <n v="0"/>
    <n v="-3636"/>
    <n v="-0.1177"/>
    <s v="02-A子 SBI証券"/>
    <m/>
    <m/>
    <m/>
    <m/>
    <m/>
    <m/>
    <m/>
    <m/>
    <m/>
    <x v="3"/>
    <x v="3"/>
    <s v="観光"/>
    <s v="航空・米国"/>
    <s v="02 米ドル（円換算）"/>
  </r>
  <r>
    <m/>
    <x v="0"/>
    <n v="148"/>
    <x v="3"/>
    <s v="SBI証券"/>
    <m/>
    <s v="NCLH"/>
    <s v="ノルウェージャン クルーズ ライン"/>
    <n v="30"/>
    <n v="27.55"/>
    <n v="15.3"/>
    <s v="58,664円"/>
    <s v="0円"/>
    <s v="-46,970円"/>
    <n v="-0.4446"/>
    <s v="02-A子 SBI証券"/>
    <m/>
    <m/>
    <m/>
    <m/>
    <m/>
    <m/>
    <m/>
    <m/>
    <m/>
    <m/>
    <s v="現物"/>
    <m/>
    <s v="NCLH"/>
    <s v="ノルウェージャン・クルーズ・ライン"/>
    <n v="30"/>
    <n v="27.55"/>
    <n v="15.3"/>
    <n v="58664"/>
    <n v="0"/>
    <n v="-46970"/>
    <n v="-0.4446"/>
    <s v="02-A子 SBI証券"/>
    <m/>
    <m/>
    <m/>
    <m/>
    <m/>
    <m/>
    <m/>
    <m/>
    <m/>
    <x v="3"/>
    <x v="3"/>
    <s v="観光"/>
    <s v="船・米国"/>
    <s v="02 米ドル（円換算）"/>
  </r>
  <r>
    <m/>
    <x v="0"/>
    <n v="149"/>
    <x v="3"/>
    <s v="SBI証券"/>
    <m/>
    <s v="PFF"/>
    <s v="iシェアーズ優先株式&amp;インカム証券ETF"/>
    <n v="28"/>
    <n v="31.66"/>
    <n v="32.96"/>
    <s v="117,953円"/>
    <s v="0円"/>
    <s v="4,652円"/>
    <n v="4.1099999999999998E-2"/>
    <s v="02-A子 SBI証券"/>
    <m/>
    <m/>
    <m/>
    <m/>
    <m/>
    <m/>
    <m/>
    <m/>
    <m/>
    <m/>
    <s v="現物"/>
    <m/>
    <s v="PFF"/>
    <s v="PFF iシェアーズ優先株式&amp;インカム証券ETF"/>
    <n v="28"/>
    <n v="31.66"/>
    <n v="32.96"/>
    <n v="117953"/>
    <n v="0"/>
    <n v="4652"/>
    <n v="4.1099999999999998E-2"/>
    <s v="02-A子 SBI証券"/>
    <m/>
    <m/>
    <m/>
    <m/>
    <m/>
    <m/>
    <m/>
    <m/>
    <m/>
    <x v="3"/>
    <x v="3"/>
    <s v="高配当ETF"/>
    <s v="高配当ETF"/>
    <s v="02 米ドル（円換算）"/>
  </r>
  <r>
    <m/>
    <x v="0"/>
    <n v="150"/>
    <x v="3"/>
    <s v="SBI証券"/>
    <m/>
    <s v="QQQ"/>
    <s v="インベスコ QQQ トラスト シリーズ1 ET"/>
    <n v="15"/>
    <n v="201.52"/>
    <n v="288.68"/>
    <s v="553,442円"/>
    <s v="0円"/>
    <s v="167,099円"/>
    <n v="0.4325"/>
    <s v="02-A子 SBI証券"/>
    <m/>
    <m/>
    <m/>
    <m/>
    <m/>
    <m/>
    <m/>
    <m/>
    <m/>
    <m/>
    <s v="現物"/>
    <m/>
    <s v="QQQ"/>
    <s v="インベスコ QQQ トラスト シリーズ"/>
    <n v="15"/>
    <n v="201.52"/>
    <n v="288.68"/>
    <n v="553442"/>
    <n v="0"/>
    <n v="167099"/>
    <n v="0.4325"/>
    <s v="02-A子 SBI証券"/>
    <m/>
    <m/>
    <m/>
    <m/>
    <m/>
    <m/>
    <m/>
    <m/>
    <m/>
    <x v="3"/>
    <x v="3"/>
    <s v="指数"/>
    <s v="ナスダック指数"/>
    <s v="02 米ドル（円換算）"/>
  </r>
  <r>
    <m/>
    <x v="0"/>
    <n v="151"/>
    <x v="3"/>
    <s v="SBI証券"/>
    <m/>
    <s v="RCL"/>
    <s v="ロイヤル カリビアン クルーズ"/>
    <n v="10"/>
    <n v="87.19"/>
    <n v="55.41"/>
    <s v="70,819円"/>
    <s v="0円"/>
    <s v="-40,618円"/>
    <n v="-0.36449999999999999"/>
    <s v="02-A子 SBI証券"/>
    <m/>
    <m/>
    <m/>
    <m/>
    <m/>
    <m/>
    <m/>
    <m/>
    <m/>
    <m/>
    <s v="現物"/>
    <m/>
    <s v="RCL"/>
    <s v="ロイヤル・カリビアン・グループ"/>
    <n v="10"/>
    <n v="87.19"/>
    <n v="55.41"/>
    <n v="70819"/>
    <n v="0"/>
    <n v="-40618"/>
    <n v="-0.36449999999999999"/>
    <s v="02-A子 SBI証券"/>
    <m/>
    <m/>
    <m/>
    <m/>
    <m/>
    <m/>
    <m/>
    <m/>
    <m/>
    <x v="3"/>
    <x v="3"/>
    <s v="観光"/>
    <s v="船・米国"/>
    <s v="02 米ドル（円換算）"/>
  </r>
  <r>
    <m/>
    <x v="0"/>
    <n v="152"/>
    <x v="3"/>
    <s v="SBI証券"/>
    <m/>
    <s v="TLT"/>
    <s v="iシェアーズ 米国国債 20年超 ETF"/>
    <n v="6"/>
    <n v="140.66"/>
    <n v="118.51"/>
    <s v="90,880円"/>
    <s v="0円"/>
    <s v="-16,986円"/>
    <n v="-0.1575"/>
    <s v="02-A子 SBI証券"/>
    <m/>
    <m/>
    <m/>
    <m/>
    <m/>
    <m/>
    <m/>
    <m/>
    <m/>
    <m/>
    <s v="現物"/>
    <m/>
    <s v="TLT"/>
    <s v="iシェアーズ 米国国債 20年超 ETF"/>
    <n v="6"/>
    <n v="140.66"/>
    <n v="118.51"/>
    <n v="90880"/>
    <n v="0"/>
    <n v="-16986"/>
    <n v="-0.1575"/>
    <s v="02-A子 SBI証券"/>
    <m/>
    <m/>
    <m/>
    <m/>
    <m/>
    <m/>
    <m/>
    <m/>
    <m/>
    <x v="1"/>
    <x v="5"/>
    <s v="債券"/>
    <s v="米国債"/>
    <s v="02 米ドル（円換算）"/>
  </r>
  <r>
    <m/>
    <x v="0"/>
    <n v="153"/>
    <x v="3"/>
    <s v="SBI証券"/>
    <m/>
    <s v="UAL"/>
    <s v="ユナイテッド エアラインズ"/>
    <n v="16"/>
    <n v="49.69"/>
    <n v="43.55"/>
    <s v="89,058円"/>
    <s v="0円"/>
    <s v="-12,556円"/>
    <n v="-0.1236"/>
    <s v="02-A子 SBI証券"/>
    <m/>
    <m/>
    <m/>
    <m/>
    <m/>
    <m/>
    <m/>
    <m/>
    <m/>
    <m/>
    <s v="現物"/>
    <m/>
    <s v="UAL"/>
    <s v="ユナイテッド・エアラインズ・ホールディングス"/>
    <n v="16"/>
    <n v="49.69"/>
    <n v="43.55"/>
    <n v="89058"/>
    <n v="0"/>
    <n v="-12556"/>
    <n v="-0.1236"/>
    <s v="02-A子 SBI証券"/>
    <m/>
    <m/>
    <m/>
    <m/>
    <m/>
    <m/>
    <m/>
    <m/>
    <m/>
    <x v="3"/>
    <x v="3"/>
    <s v="観光"/>
    <s v="航空・米国"/>
    <s v="02 米ドル（円換算）"/>
  </r>
  <r>
    <m/>
    <x v="0"/>
    <n v="154"/>
    <x v="3"/>
    <s v="SBI証券"/>
    <m/>
    <s v="VGLT"/>
    <s v="バンガード 米国長期国債 ETF"/>
    <n v="23"/>
    <n v="84.28"/>
    <n v="72.430000000000007"/>
    <s v="212,917円"/>
    <s v="0円"/>
    <s v="-34,835円"/>
    <n v="-0.1406"/>
    <s v="02-A子 SBI証券"/>
    <m/>
    <m/>
    <m/>
    <m/>
    <m/>
    <m/>
    <m/>
    <m/>
    <m/>
    <m/>
    <s v="現物"/>
    <m/>
    <s v="VGLT"/>
    <s v="バンガード 米国長期国債 ETF"/>
    <n v="23"/>
    <n v="84.28"/>
    <n v="72.430000000000007"/>
    <n v="212917"/>
    <n v="0"/>
    <n v="-34835"/>
    <n v="-0.1406"/>
    <s v="02-A子 SBI証券"/>
    <m/>
    <m/>
    <m/>
    <m/>
    <m/>
    <m/>
    <m/>
    <m/>
    <m/>
    <x v="1"/>
    <x v="5"/>
    <s v="債券"/>
    <s v="米国債"/>
    <s v="02 米ドル（円換算）"/>
  </r>
  <r>
    <m/>
    <x v="0"/>
    <n v="155"/>
    <x v="3"/>
    <s v="SBI証券"/>
    <m/>
    <s v="VIG"/>
    <s v="バンガード 米国増配株式ETF"/>
    <n v="13"/>
    <n v="110.57"/>
    <n v="145.80000000000001"/>
    <s v="242,251円"/>
    <s v="0円"/>
    <s v="58,536円"/>
    <n v="0.31859999999999999"/>
    <s v="02-A子 SBI証券"/>
    <m/>
    <m/>
    <m/>
    <m/>
    <m/>
    <m/>
    <m/>
    <m/>
    <m/>
    <m/>
    <s v="現物"/>
    <m/>
    <s v="VIG"/>
    <s v="バンガード・米国増配株式ETF"/>
    <n v="13"/>
    <n v="110.57"/>
    <n v="145.80000000000001"/>
    <n v="242251"/>
    <n v="0"/>
    <n v="58536"/>
    <n v="0.31859999999999999"/>
    <s v="02-A子 SBI証券"/>
    <m/>
    <m/>
    <m/>
    <m/>
    <m/>
    <m/>
    <m/>
    <m/>
    <m/>
    <x v="3"/>
    <x v="3"/>
    <s v="高配当ETF"/>
    <s v="高配当ETF"/>
    <s v="02 米ドル（円換算）"/>
  </r>
  <r>
    <m/>
    <x v="0"/>
    <n v="156"/>
    <x v="3"/>
    <s v="SBI証券"/>
    <m/>
    <s v="VOO"/>
    <s v="バンガード S&amp;P 500 ETF"/>
    <n v="22"/>
    <n v="260.02"/>
    <n v="358.02"/>
    <s v="1,006,687円"/>
    <s v="0円"/>
    <s v="275,558円"/>
    <n v="0.37690000000000001"/>
    <s v="02-A子 SBI証券"/>
    <m/>
    <m/>
    <m/>
    <m/>
    <m/>
    <m/>
    <m/>
    <m/>
    <m/>
    <m/>
    <s v="現物"/>
    <m/>
    <s v="VOO"/>
    <s v="バンガード S&amp;P 500 ETF"/>
    <n v="22"/>
    <n v="260.02"/>
    <n v="358.02"/>
    <n v="1006687"/>
    <n v="0"/>
    <n v="275558"/>
    <n v="0.37690000000000001"/>
    <s v="02-A子 SBI証券"/>
    <m/>
    <m/>
    <m/>
    <m/>
    <m/>
    <m/>
    <m/>
    <m/>
    <m/>
    <x v="3"/>
    <x v="3"/>
    <s v="指数"/>
    <s v="SP500指数"/>
    <s v="02 米ドル（円換算）"/>
  </r>
  <r>
    <m/>
    <x v="0"/>
    <n v="157"/>
    <x v="3"/>
    <s v="SBI証券"/>
    <m/>
    <s v="VT"/>
    <s v="バンガード トータル ワールド ストックETF"/>
    <n v="13"/>
    <n v="66.67"/>
    <n v="89.35"/>
    <s v="148,457円"/>
    <s v="0円"/>
    <s v="37,684円"/>
    <n v="0.3402"/>
    <s v="02-A子 SBI証券"/>
    <m/>
    <m/>
    <m/>
    <m/>
    <m/>
    <m/>
    <m/>
    <m/>
    <m/>
    <m/>
    <s v="現物"/>
    <m/>
    <s v="VT"/>
    <s v="バンガード・トータル・ワールド・ストックETF"/>
    <n v="13"/>
    <n v="66.67"/>
    <n v="89.35"/>
    <n v="148457"/>
    <n v="0"/>
    <n v="37684"/>
    <n v="0.3402"/>
    <s v="02-A子 SBI証券"/>
    <m/>
    <m/>
    <m/>
    <m/>
    <m/>
    <m/>
    <m/>
    <m/>
    <m/>
    <x v="3"/>
    <x v="3"/>
    <s v="指数"/>
    <s v="全世界指数"/>
    <s v="02 米ドル（円換算）"/>
  </r>
  <r>
    <m/>
    <x v="0"/>
    <n v="158"/>
    <x v="3"/>
    <s v="SBI証券"/>
    <m/>
    <s v="XLE"/>
    <s v="エネルギーセレクトセクターSPDRファンド"/>
    <n v="4"/>
    <n v="44.65"/>
    <n v="81.77"/>
    <s v="41,804円"/>
    <s v="0円"/>
    <s v="18,977円"/>
    <n v="0.83140000000000003"/>
    <s v="02-A子 SBI証券"/>
    <m/>
    <m/>
    <m/>
    <m/>
    <m/>
    <m/>
    <m/>
    <m/>
    <m/>
    <m/>
    <s v="現物"/>
    <m/>
    <s v="XLE"/>
    <s v="XLE エネルギーセレクトセクターSPDRファンド"/>
    <n v="4"/>
    <n v="44.65"/>
    <n v="81.77"/>
    <n v="41804"/>
    <n v="0"/>
    <n v="18977"/>
    <n v="0.83140000000000003"/>
    <s v="02-A子 SBI証券"/>
    <m/>
    <m/>
    <m/>
    <m/>
    <m/>
    <m/>
    <m/>
    <m/>
    <m/>
    <x v="3"/>
    <x v="3"/>
    <s v="エネルギー"/>
    <s v="エネルギー"/>
    <s v="02 米ドル（円換算）"/>
  </r>
  <r>
    <m/>
    <x v="0"/>
    <n v="159"/>
    <x v="3"/>
    <s v="SBI証券"/>
    <m/>
    <s v="XLF"/>
    <s v="金融セレクト セクター SPDR ファンド"/>
    <n v="20"/>
    <n v="23.78"/>
    <n v="32.92"/>
    <s v="84,150円"/>
    <s v="0円"/>
    <s v="23,364円"/>
    <n v="0.38440000000000002"/>
    <s v="02-A子 SBI証券"/>
    <m/>
    <m/>
    <m/>
    <m/>
    <m/>
    <m/>
    <m/>
    <m/>
    <m/>
    <m/>
    <s v="現物"/>
    <m/>
    <s v="XLF"/>
    <s v="金融セレクト・セクター SPDR ファンド"/>
    <n v="20"/>
    <n v="23.78"/>
    <n v="32.92"/>
    <n v="84150"/>
    <n v="0"/>
    <n v="23364"/>
    <n v="0.38440000000000002"/>
    <s v="02-A子 SBI証券"/>
    <m/>
    <m/>
    <m/>
    <m/>
    <m/>
    <m/>
    <m/>
    <m/>
    <m/>
    <x v="3"/>
    <x v="3"/>
    <s v="金融"/>
    <s v="銀行業"/>
    <s v="02 米ドル（円換算）"/>
  </r>
  <r>
    <m/>
    <x v="0"/>
    <n v="160"/>
    <x v="1"/>
    <s v="楽天証券"/>
    <m/>
    <s v="VTI"/>
    <s v="バンガード・トータル・ストック・マーケットETF"/>
    <n v="10"/>
    <n v="218.53"/>
    <n v="195.32"/>
    <s v="249,736円"/>
    <s v="0円"/>
    <s v="-29,676円"/>
    <n v="-0.1062"/>
    <s v="00-PP 楽天証券"/>
    <m/>
    <m/>
    <m/>
    <m/>
    <m/>
    <m/>
    <m/>
    <m/>
    <m/>
    <m/>
    <s v="現物"/>
    <m/>
    <s v="VTI"/>
    <s v="バンガード・トータル・ストック・マーケットETF"/>
    <n v="10"/>
    <n v="218.53"/>
    <n v="195.32"/>
    <n v="249736"/>
    <n v="0"/>
    <n v="-29676"/>
    <n v="-0.1062"/>
    <s v="00-PP 楽天証券"/>
    <m/>
    <m/>
    <m/>
    <m/>
    <m/>
    <m/>
    <m/>
    <m/>
    <m/>
    <x v="3"/>
    <x v="3"/>
    <s v="指数"/>
    <s v="全米国指数"/>
    <s v="02 米ドル（円換算）"/>
  </r>
  <r>
    <m/>
    <x v="0"/>
    <n v="161"/>
    <x v="1"/>
    <s v="楽天証券"/>
    <m/>
    <s v="VWO"/>
    <s v="バンガード・FTSE・エマージング・マーケッツETF"/>
    <n v="10"/>
    <n v="43.95"/>
    <n v="42.18"/>
    <s v="53,931円"/>
    <s v="0円"/>
    <s v="-2,257円"/>
    <n v="-4.02E-2"/>
    <s v="00-PP 楽天証券"/>
    <m/>
    <m/>
    <m/>
    <m/>
    <m/>
    <m/>
    <m/>
    <m/>
    <m/>
    <m/>
    <s v="現物"/>
    <m/>
    <s v="VWO"/>
    <s v="バンガード・FTSE・エマージング・マーケッツETF"/>
    <n v="10"/>
    <n v="43.95"/>
    <n v="42.18"/>
    <n v="53931"/>
    <n v="0"/>
    <n v="-2257"/>
    <n v="-4.02E-2"/>
    <s v="00-PP 楽天証券"/>
    <m/>
    <m/>
    <m/>
    <m/>
    <m/>
    <m/>
    <m/>
    <m/>
    <m/>
    <x v="3"/>
    <x v="3"/>
    <s v="新興国"/>
    <s v="新興国ETF"/>
    <s v="02 米ドル（円換算）"/>
  </r>
  <r>
    <m/>
    <x v="0"/>
    <n v="162"/>
    <x v="1"/>
    <s v="楽天証券"/>
    <m/>
    <s v="SLV"/>
    <s v="iシェアーズ シルバー・トラスト"/>
    <n v="30"/>
    <n v="23.58"/>
    <n v="20.07"/>
    <s v="76,984円"/>
    <s v="0円"/>
    <s v="-13,447円"/>
    <n v="-0.1487"/>
    <s v="00-PP 楽天証券"/>
    <m/>
    <m/>
    <m/>
    <m/>
    <m/>
    <m/>
    <m/>
    <m/>
    <m/>
    <m/>
    <s v="現物"/>
    <m/>
    <s v="SLV"/>
    <s v="iシェアーズ シルバー・トラスト"/>
    <n v="30"/>
    <n v="23.58"/>
    <n v="20.07"/>
    <n v="76984"/>
    <n v="0"/>
    <n v="-13447"/>
    <n v="-0.1487"/>
    <s v="00-PP 楽天証券"/>
    <m/>
    <m/>
    <m/>
    <m/>
    <m/>
    <m/>
    <m/>
    <m/>
    <m/>
    <x v="4"/>
    <x v="4"/>
    <s v="シルバー"/>
    <s v="米国・シルバー"/>
    <s v="02 米ドル（円換算）"/>
  </r>
  <r>
    <m/>
    <x v="0"/>
    <n v="163"/>
    <x v="1"/>
    <s v="楽天証券"/>
    <m/>
    <s v="VT"/>
    <s v="バンガード・トータル・ワールド・ストックETF"/>
    <n v="1"/>
    <n v="68.209999999999994"/>
    <n v="89.35"/>
    <s v="11,424円"/>
    <s v="0円"/>
    <s v="2,703円"/>
    <n v="0.30990000000000001"/>
    <s v="00-PP 楽天証券"/>
    <m/>
    <m/>
    <m/>
    <m/>
    <m/>
    <m/>
    <m/>
    <m/>
    <m/>
    <m/>
    <s v="現物"/>
    <m/>
    <s v="VT"/>
    <s v="バンガード・トータル・ワールド・ストックETF"/>
    <n v="1"/>
    <n v="68.209999999999994"/>
    <n v="89.35"/>
    <n v="11424"/>
    <n v="0"/>
    <n v="2703"/>
    <n v="0.30990000000000001"/>
    <s v="00-PP 楽天証券"/>
    <m/>
    <m/>
    <m/>
    <m/>
    <m/>
    <m/>
    <m/>
    <m/>
    <m/>
    <x v="3"/>
    <x v="3"/>
    <s v="指数"/>
    <s v="全世界指数"/>
    <s v="02 米ドル（円換算）"/>
  </r>
  <r>
    <m/>
    <x v="0"/>
    <n v="164"/>
    <x v="1"/>
    <s v="楽天証券"/>
    <m/>
    <s v="BND"/>
    <s v="バンガード・米国トータル債券市場ETF"/>
    <n v="6"/>
    <n v="87.04"/>
    <n v="76.319999999999993"/>
    <s v="58,549円"/>
    <s v="0円"/>
    <s v="-8,226円"/>
    <n v="-0.1232"/>
    <s v="00-PP 楽天証券"/>
    <m/>
    <m/>
    <m/>
    <m/>
    <m/>
    <m/>
    <m/>
    <m/>
    <m/>
    <m/>
    <s v="現物"/>
    <m/>
    <s v="BND"/>
    <s v="バンガード・米国トータル債券市場ETF"/>
    <n v="6"/>
    <n v="87.04"/>
    <n v="76.319999999999993"/>
    <n v="58549"/>
    <n v="0"/>
    <n v="-8226"/>
    <n v="-0.1232"/>
    <s v="00-PP 楽天証券"/>
    <m/>
    <m/>
    <m/>
    <m/>
    <m/>
    <m/>
    <m/>
    <m/>
    <m/>
    <x v="1"/>
    <x v="5"/>
    <s v="債券"/>
    <s v="米国債"/>
    <s v="02 米ドル（円換算）"/>
  </r>
  <r>
    <m/>
    <x v="0"/>
    <n v="165"/>
    <x v="1"/>
    <s v="楽天証券"/>
    <m/>
    <s v="UAL"/>
    <s v="ユナイテッド・エアラインズ・ホールディングス"/>
    <n v="17"/>
    <n v="42.51"/>
    <n v="43.55"/>
    <s v="94,661円"/>
    <s v="0円"/>
    <s v="2,250円"/>
    <n v="2.4400000000000002E-2"/>
    <s v="00-PP 楽天証券"/>
    <m/>
    <m/>
    <m/>
    <m/>
    <m/>
    <m/>
    <m/>
    <m/>
    <m/>
    <m/>
    <s v="現物"/>
    <m/>
    <s v="UAL"/>
    <s v="ユナイテッド・エアラインズ・ホールディングス"/>
    <n v="17"/>
    <n v="42.51"/>
    <n v="43.55"/>
    <n v="94661"/>
    <n v="0"/>
    <n v="2250"/>
    <n v="2.4400000000000002E-2"/>
    <s v="00-PP 楽天証券"/>
    <m/>
    <m/>
    <m/>
    <m/>
    <m/>
    <m/>
    <m/>
    <m/>
    <m/>
    <x v="3"/>
    <x v="3"/>
    <s v="観光"/>
    <s v="航空・米国"/>
    <s v="02 米ドル（円換算）"/>
  </r>
  <r>
    <m/>
    <x v="0"/>
    <n v="166"/>
    <x v="1"/>
    <s v="楽天証券"/>
    <m/>
    <s v="UAL"/>
    <s v="ユナイテッド・エアラインズ・ホールディングス"/>
    <n v="10"/>
    <n v="46.67"/>
    <n v="43.55"/>
    <s v="55,683円"/>
    <s v="0円"/>
    <s v="-3,987円"/>
    <n v="-6.6799999999999998E-2"/>
    <s v="00-PP 楽天証券"/>
    <m/>
    <m/>
    <m/>
    <m/>
    <m/>
    <m/>
    <m/>
    <m/>
    <m/>
    <m/>
    <s v="現物"/>
    <m/>
    <s v="UAL"/>
    <s v="ユナイテッド・エアラインズ・ホールディングス"/>
    <n v="10"/>
    <n v="46.67"/>
    <n v="43.55"/>
    <n v="55683"/>
    <n v="0"/>
    <n v="-3987"/>
    <n v="-6.6799999999999998E-2"/>
    <s v="00-PP 楽天証券"/>
    <m/>
    <m/>
    <m/>
    <m/>
    <m/>
    <m/>
    <m/>
    <m/>
    <m/>
    <x v="3"/>
    <x v="3"/>
    <s v="観光"/>
    <s v="航空・米国"/>
    <s v="02 米ドル（円換算）"/>
  </r>
  <r>
    <m/>
    <x v="0"/>
    <n v="167"/>
    <x v="1"/>
    <s v="楽天証券"/>
    <m/>
    <s v="EIDO"/>
    <s v="iシェアーズ MSCI インドネシア ETF"/>
    <n v="34"/>
    <n v="22.92"/>
    <n v="23.54"/>
    <s v="102,334円"/>
    <s v="0円"/>
    <s v="2,694円"/>
    <n v="2.7E-2"/>
    <s v="00-PP 楽天証券"/>
    <m/>
    <m/>
    <m/>
    <m/>
    <m/>
    <m/>
    <m/>
    <m/>
    <m/>
    <m/>
    <s v="現物"/>
    <m/>
    <s v="EIDO"/>
    <s v="iシェアーズ MSCI インドネシア ETF"/>
    <n v="34"/>
    <n v="22.92"/>
    <n v="23.54"/>
    <n v="102334"/>
    <n v="0"/>
    <n v="2694"/>
    <n v="2.7E-2"/>
    <s v="00-PP 楽天証券"/>
    <m/>
    <m/>
    <m/>
    <m/>
    <m/>
    <m/>
    <m/>
    <m/>
    <m/>
    <x v="3"/>
    <x v="3"/>
    <s v="新興国"/>
    <s v="インドネシア"/>
    <s v="02 米ドル（円換算）"/>
  </r>
  <r>
    <m/>
    <x v="0"/>
    <n v="168"/>
    <x v="1"/>
    <s v="楽天証券"/>
    <m/>
    <s v="THD"/>
    <s v="iシェアーズ MSCI タイ ETF"/>
    <n v="4"/>
    <n v="75.22"/>
    <n v="73.95"/>
    <s v="37,820円"/>
    <s v="0円"/>
    <s v="-651円"/>
    <n v="-1.6899999999999998E-2"/>
    <s v="00-PP 楽天証券"/>
    <m/>
    <m/>
    <m/>
    <m/>
    <m/>
    <m/>
    <m/>
    <m/>
    <m/>
    <m/>
    <s v="現物"/>
    <m/>
    <s v="THD"/>
    <s v="iシェアーズ MSCI タイ ETF"/>
    <n v="4"/>
    <n v="75.22"/>
    <n v="73.95"/>
    <n v="37820"/>
    <n v="0"/>
    <n v="-651"/>
    <n v="-1.6899999999999998E-2"/>
    <s v="00-PP 楽天証券"/>
    <m/>
    <m/>
    <m/>
    <m/>
    <m/>
    <m/>
    <m/>
    <m/>
    <m/>
    <x v="3"/>
    <x v="3"/>
    <s v="新興国"/>
    <s v="タイ"/>
    <s v="02 米ドル（円換算）"/>
  </r>
  <r>
    <m/>
    <x v="0"/>
    <n v="169"/>
    <x v="1"/>
    <s v="楽天証券"/>
    <m/>
    <s v="EPHE"/>
    <s v="iシェアーズ MSCI フィリピン ETF"/>
    <n v="16"/>
    <n v="31.83"/>
    <n v="29.04"/>
    <s v="59,408円"/>
    <s v="0円"/>
    <s v="-5,697円"/>
    <n v="-8.7499999999999994E-2"/>
    <s v="00-PP 楽天証券"/>
    <m/>
    <m/>
    <m/>
    <m/>
    <m/>
    <m/>
    <m/>
    <m/>
    <m/>
    <m/>
    <s v="現物"/>
    <m/>
    <s v="EPHE"/>
    <s v="iシェアーズ MSCI フィリピン ETF"/>
    <n v="16"/>
    <n v="31.83"/>
    <n v="29.04"/>
    <n v="59408"/>
    <n v="0"/>
    <n v="-5697"/>
    <n v="-8.7499999999999994E-2"/>
    <s v="00-PP 楽天証券"/>
    <m/>
    <m/>
    <m/>
    <m/>
    <m/>
    <m/>
    <m/>
    <m/>
    <m/>
    <x v="3"/>
    <x v="3"/>
    <s v="新興国"/>
    <s v="フィリピン"/>
    <s v="02 米ドル（円換算）"/>
  </r>
  <r>
    <m/>
    <x v="0"/>
    <n v="170"/>
    <x v="1"/>
    <s v="楽天証券"/>
    <m/>
    <s v="EPHE"/>
    <s v="iシェアーズ MSCI フィリピン ETF"/>
    <n v="4"/>
    <n v="30.14"/>
    <n v="29.04"/>
    <s v="14,852円"/>
    <s v="0円"/>
    <s v="-560円"/>
    <n v="-3.6299999999999999E-2"/>
    <s v="00-PP 楽天証券"/>
    <m/>
    <m/>
    <m/>
    <m/>
    <m/>
    <m/>
    <m/>
    <m/>
    <m/>
    <m/>
    <s v="現物"/>
    <m/>
    <s v="EPHE"/>
    <s v="iシェアーズ MSCI フィリピン ETF"/>
    <n v="4"/>
    <n v="30.14"/>
    <n v="29.04"/>
    <n v="14852"/>
    <n v="0"/>
    <n v="-560"/>
    <n v="-3.6299999999999999E-2"/>
    <s v="00-PP 楽天証券"/>
    <m/>
    <m/>
    <m/>
    <m/>
    <m/>
    <m/>
    <m/>
    <m/>
    <m/>
    <x v="3"/>
    <x v="3"/>
    <s v="新興国"/>
    <s v="フィリピン"/>
    <s v="02 米ドル（円換算）"/>
  </r>
  <r>
    <m/>
    <x v="0"/>
    <n v="171"/>
    <x v="1"/>
    <s v="楽天証券"/>
    <m/>
    <s v="DBA"/>
    <s v="インベスコDBアグリカルチャー・ファンド"/>
    <n v="68"/>
    <n v="16.579999999999998"/>
    <n v="22.24"/>
    <s v="193,365円"/>
    <s v="0円"/>
    <s v="49,211円"/>
    <n v="0.34139999999999998"/>
    <s v="00-PP 楽天証券"/>
    <m/>
    <m/>
    <m/>
    <m/>
    <m/>
    <m/>
    <m/>
    <m/>
    <m/>
    <m/>
    <s v="現物"/>
    <m/>
    <s v="DBA"/>
    <s v="インベスコDBアグリカルチャー・ファンド"/>
    <n v="68"/>
    <n v="16.579999999999998"/>
    <n v="22.24"/>
    <n v="193365"/>
    <n v="0"/>
    <n v="49211"/>
    <n v="0.34139999999999998"/>
    <s v="00-PP 楽天証券"/>
    <m/>
    <m/>
    <m/>
    <m/>
    <m/>
    <m/>
    <m/>
    <m/>
    <m/>
    <x v="4"/>
    <x v="6"/>
    <s v="コモ・その他"/>
    <s v="コモ・農業"/>
    <s v="02 米ドル（円換算）"/>
  </r>
  <r>
    <m/>
    <x v="0"/>
    <n v="172"/>
    <x v="1"/>
    <s v="楽天証券"/>
    <m/>
    <s v="DBA"/>
    <s v="インベスコDBアグリカルチャー・ファンド"/>
    <n v="60"/>
    <n v="16.36"/>
    <n v="22.24"/>
    <s v="170,616円"/>
    <s v="0円"/>
    <s v="45,076円"/>
    <n v="0.35909999999999997"/>
    <s v="00-PP 楽天証券"/>
    <m/>
    <m/>
    <m/>
    <m/>
    <m/>
    <m/>
    <m/>
    <m/>
    <m/>
    <m/>
    <s v="現物"/>
    <m/>
    <s v="DBA"/>
    <s v="インベスコDBアグリカルチャー・ファンド"/>
    <n v="60"/>
    <n v="16.36"/>
    <n v="22.24"/>
    <n v="170616"/>
    <n v="0"/>
    <n v="45076"/>
    <n v="0.35909999999999997"/>
    <s v="00-PP 楽天証券"/>
    <m/>
    <m/>
    <m/>
    <m/>
    <m/>
    <m/>
    <m/>
    <m/>
    <m/>
    <x v="4"/>
    <x v="6"/>
    <s v="コモ・その他"/>
    <s v="コモ・農業"/>
    <s v="02 米ドル（円換算）"/>
  </r>
  <r>
    <m/>
    <x v="0"/>
    <n v="173"/>
    <x v="1"/>
    <s v="楽天証券"/>
    <m/>
    <s v="DBC"/>
    <s v="インベスコDB コモディティ・インデックス・トラッキング・ファンド"/>
    <n v="20"/>
    <n v="14.69"/>
    <n v="27.96"/>
    <s v="71,499円"/>
    <s v="0円"/>
    <s v="33,929円"/>
    <n v="0.90310000000000001"/>
    <s v="00-PP 楽天証券"/>
    <m/>
    <m/>
    <m/>
    <m/>
    <m/>
    <m/>
    <m/>
    <m/>
    <m/>
    <m/>
    <s v="現物"/>
    <m/>
    <s v="DBC"/>
    <s v="インベスコDB コモディティ・インデックス・トラッキング・ファンド"/>
    <n v="20"/>
    <n v="14.69"/>
    <n v="27.96"/>
    <n v="71499"/>
    <n v="0"/>
    <n v="33929"/>
    <n v="0.90310000000000001"/>
    <s v="00-PP 楽天証券"/>
    <m/>
    <m/>
    <m/>
    <m/>
    <m/>
    <m/>
    <m/>
    <m/>
    <m/>
    <x v="4"/>
    <x v="6"/>
    <s v="コモ・その他"/>
    <s v="コモ・全体"/>
    <s v="02 米ドル（円換算）"/>
  </r>
  <r>
    <m/>
    <x v="0"/>
    <n v="174"/>
    <x v="1"/>
    <s v="楽天証券"/>
    <m/>
    <s v="GDX"/>
    <s v="ヴァンエック・金鉱株ETF"/>
    <n v="2"/>
    <n v="35.49"/>
    <n v="32.06"/>
    <s v="8,198円"/>
    <s v="0円"/>
    <s v="-876円"/>
    <n v="-9.6600000000000005E-2"/>
    <s v="00-PP 楽天証券"/>
    <m/>
    <m/>
    <m/>
    <m/>
    <m/>
    <m/>
    <m/>
    <m/>
    <m/>
    <m/>
    <s v="現物"/>
    <m/>
    <s v="GDX"/>
    <s v="ヴァンエック・ベクトル・金鉱株ETF"/>
    <n v="2"/>
    <n v="35.49"/>
    <n v="32.06"/>
    <n v="8198"/>
    <n v="0"/>
    <n v="-876"/>
    <n v="-9.6600000000000005E-2"/>
    <s v="00-PP 楽天証券"/>
    <m/>
    <m/>
    <m/>
    <m/>
    <m/>
    <m/>
    <m/>
    <m/>
    <m/>
    <x v="4"/>
    <x v="4"/>
    <s v="金鉱株"/>
    <s v="米国・金鉱株"/>
    <s v="02 米ドル（円換算）"/>
  </r>
  <r>
    <m/>
    <x v="0"/>
    <n v="175"/>
    <x v="1"/>
    <s v="楽天証券"/>
    <m/>
    <s v="GDX"/>
    <s v="ヴァンエック・金鉱株ETF"/>
    <n v="5"/>
    <n v="34.5"/>
    <n v="32.06"/>
    <s v="20,495円"/>
    <s v="0円"/>
    <s v="-1,559円"/>
    <n v="-7.0699999999999999E-2"/>
    <s v="00-PP 楽天証券"/>
    <m/>
    <m/>
    <m/>
    <m/>
    <m/>
    <m/>
    <m/>
    <m/>
    <m/>
    <m/>
    <s v="現物"/>
    <m/>
    <s v="GDX"/>
    <s v="ヴァンエック・ベクトル・金鉱株ETF"/>
    <n v="5"/>
    <n v="34.5"/>
    <n v="32.06"/>
    <n v="20495"/>
    <n v="0"/>
    <n v="-1559"/>
    <n v="-7.0699999999999999E-2"/>
    <s v="00-PP 楽天証券"/>
    <m/>
    <m/>
    <m/>
    <m/>
    <m/>
    <m/>
    <m/>
    <m/>
    <m/>
    <x v="4"/>
    <x v="4"/>
    <s v="金鉱株"/>
    <s v="米国・金鉱株"/>
    <s v="02 米ドル（円換算）"/>
  </r>
  <r>
    <m/>
    <x v="0"/>
    <n v="176"/>
    <x v="1"/>
    <s v="楽天証券"/>
    <m/>
    <s v="AFK"/>
    <s v="ヴァンエック・アフリカ・インデックスETF"/>
    <n v="37"/>
    <n v="21.01"/>
    <n v="18.760000000000002"/>
    <s v="88,750円"/>
    <s v="0円"/>
    <s v="-10,626円"/>
    <n v="-0.1069"/>
    <s v="00-PP 楽天証券"/>
    <m/>
    <m/>
    <m/>
    <m/>
    <m/>
    <m/>
    <m/>
    <m/>
    <m/>
    <m/>
    <s v="現物"/>
    <m/>
    <s v="AFK"/>
    <s v="ヴァンエック・ベクトル・アフリカ・インデックスETF"/>
    <n v="37"/>
    <n v="21.01"/>
    <n v="18.760000000000002"/>
    <n v="88750"/>
    <n v="0"/>
    <n v="-10626"/>
    <n v="-0.1069"/>
    <s v="00-PP 楽天証券"/>
    <m/>
    <m/>
    <m/>
    <m/>
    <m/>
    <m/>
    <m/>
    <m/>
    <m/>
    <x v="3"/>
    <x v="3"/>
    <s v="新興国"/>
    <s v="アフリカ"/>
    <s v="02 米ドル（円換算）"/>
  </r>
  <r>
    <m/>
    <x v="0"/>
    <n v="177"/>
    <x v="1"/>
    <s v="楽天証券"/>
    <m/>
    <s v="DAL"/>
    <s v="デルタ航空"/>
    <n v="12"/>
    <n v="41.04"/>
    <n v="38.64"/>
    <s v="59,286円"/>
    <s v="0円"/>
    <s v="-3,677円"/>
    <n v="-5.8400000000000001E-2"/>
    <s v="00-PP 楽天証券"/>
    <m/>
    <m/>
    <m/>
    <m/>
    <m/>
    <m/>
    <m/>
    <m/>
    <m/>
    <m/>
    <s v="現物"/>
    <m/>
    <s v="DAL"/>
    <s v="デルタ航空"/>
    <n v="12"/>
    <n v="41.04"/>
    <n v="38.64"/>
    <n v="59286"/>
    <n v="0"/>
    <n v="-3677"/>
    <n v="-5.8400000000000001E-2"/>
    <s v="00-PP 楽天証券"/>
    <m/>
    <m/>
    <m/>
    <m/>
    <m/>
    <m/>
    <m/>
    <m/>
    <m/>
    <x v="3"/>
    <x v="3"/>
    <s v="観光"/>
    <s v="航空・米国"/>
    <s v="02 米ドル（円換算）"/>
  </r>
  <r>
    <m/>
    <x v="0"/>
    <n v="178"/>
    <x v="1"/>
    <s v="楽天証券"/>
    <m/>
    <s v="NCLH"/>
    <s v="ノルウェージャン・クルーズ・ライン"/>
    <n v="25"/>
    <n v="22.53"/>
    <n v="15.3"/>
    <s v="48,906円"/>
    <s v="0円"/>
    <s v="-23,113円"/>
    <n v="-0.32090000000000002"/>
    <s v="00-PP 楽天証券"/>
    <m/>
    <m/>
    <m/>
    <m/>
    <m/>
    <m/>
    <m/>
    <m/>
    <m/>
    <m/>
    <s v="現物"/>
    <m/>
    <s v="NCLH"/>
    <s v="ノルウェージャン・クルーズ・ライン"/>
    <n v="25"/>
    <n v="22.53"/>
    <n v="15.3"/>
    <n v="48906"/>
    <n v="0"/>
    <n v="-23113"/>
    <n v="-0.32090000000000002"/>
    <s v="00-PP 楽天証券"/>
    <m/>
    <m/>
    <m/>
    <m/>
    <m/>
    <m/>
    <m/>
    <m/>
    <m/>
    <x v="3"/>
    <x v="3"/>
    <s v="観光"/>
    <s v="船・米国"/>
    <s v="02 米ドル（円換算）"/>
  </r>
  <r>
    <m/>
    <x v="0"/>
    <n v="179"/>
    <x v="1"/>
    <s v="楽天証券"/>
    <m/>
    <s v="EPI"/>
    <s v="ウィズダムツリー インド株収益ファンド"/>
    <n v="28"/>
    <n v="31.74"/>
    <n v="33.36"/>
    <s v="119,431円"/>
    <s v="0円"/>
    <s v="5,792円"/>
    <n v="5.0999999999999997E-2"/>
    <s v="00-PP 楽天証券"/>
    <m/>
    <m/>
    <m/>
    <m/>
    <m/>
    <m/>
    <m/>
    <m/>
    <m/>
    <m/>
    <s v="現物"/>
    <m/>
    <s v="EPI"/>
    <s v="ウィズダムツリー  インド株収益ファンド"/>
    <n v="28"/>
    <n v="31.74"/>
    <n v="33.36"/>
    <n v="119431"/>
    <n v="0"/>
    <n v="5792"/>
    <n v="5.0999999999999997E-2"/>
    <s v="00-PP 楽天証券"/>
    <m/>
    <m/>
    <m/>
    <m/>
    <m/>
    <m/>
    <m/>
    <m/>
    <m/>
    <x v="3"/>
    <x v="3"/>
    <s v="新興国"/>
    <s v="インド"/>
    <s v="02 米ドル（円換算）"/>
  </r>
  <r>
    <m/>
    <x v="0"/>
    <n v="180"/>
    <x v="1"/>
    <s v="楽天証券"/>
    <m/>
    <s v="VIG"/>
    <s v="バンガード・米国増配株式ETF"/>
    <n v="14"/>
    <n v="119.94"/>
    <n v="145.80000000000001"/>
    <s v="260,987円"/>
    <s v="0円"/>
    <s v="46,293円"/>
    <n v="0.21560000000000001"/>
    <s v="00-PP 楽天証券"/>
    <m/>
    <m/>
    <m/>
    <m/>
    <m/>
    <m/>
    <m/>
    <m/>
    <m/>
    <m/>
    <s v="現物"/>
    <m/>
    <s v="VIG"/>
    <s v="バンガード・米国増配株式ETF"/>
    <n v="14"/>
    <n v="119.94"/>
    <n v="145.80000000000001"/>
    <n v="260987"/>
    <n v="0"/>
    <n v="46293"/>
    <n v="0.21560000000000001"/>
    <s v="00-PP 楽天証券"/>
    <m/>
    <m/>
    <m/>
    <m/>
    <m/>
    <m/>
    <m/>
    <m/>
    <m/>
    <x v="3"/>
    <x v="3"/>
    <s v="高配当ETF"/>
    <s v="高配当ETF"/>
    <s v="02 米ドル（円換算）"/>
  </r>
  <r>
    <m/>
    <x v="0"/>
    <n v="181"/>
    <x v="1"/>
    <s v="楽天証券"/>
    <m/>
    <s v="AAL"/>
    <s v="アメリカン・エアーラインズ・グループ"/>
    <n v="27"/>
    <n v="17.5"/>
    <n v="16.260000000000002"/>
    <s v="56,133円"/>
    <s v="0円"/>
    <s v="-4,278円"/>
    <n v="-7.0800000000000002E-2"/>
    <s v="00-PP 楽天証券"/>
    <m/>
    <m/>
    <m/>
    <m/>
    <m/>
    <m/>
    <m/>
    <m/>
    <m/>
    <m/>
    <s v="現物"/>
    <m/>
    <s v="AAL"/>
    <s v="アメリカン・エアーラインズ・グループ"/>
    <n v="27"/>
    <n v="17.5"/>
    <n v="16.260000000000002"/>
    <n v="56133"/>
    <n v="0"/>
    <n v="-4278"/>
    <n v="-7.0800000000000002E-2"/>
    <s v="00-PP 楽天証券"/>
    <m/>
    <m/>
    <m/>
    <m/>
    <m/>
    <m/>
    <m/>
    <m/>
    <m/>
    <x v="3"/>
    <x v="3"/>
    <s v="観光"/>
    <s v="航空・米国"/>
    <s v="02 米ドル（円換算）"/>
  </r>
  <r>
    <m/>
    <x v="0"/>
    <n v="182"/>
    <x v="1"/>
    <s v="楽天証券"/>
    <m/>
    <s v="AAL"/>
    <s v="アメリカン・エアーラインズ・グループ"/>
    <n v="25"/>
    <n v="19.170000000000002"/>
    <n v="16.260000000000002"/>
    <s v="51,975円"/>
    <s v="0円"/>
    <s v="-9,299円"/>
    <n v="-0.15179999999999999"/>
    <s v="00-PP 楽天証券"/>
    <m/>
    <m/>
    <m/>
    <m/>
    <m/>
    <m/>
    <m/>
    <m/>
    <m/>
    <m/>
    <s v="現物"/>
    <m/>
    <s v="AAL"/>
    <s v="アメリカン・エアーラインズ・グループ"/>
    <n v="25"/>
    <n v="19.170000000000002"/>
    <n v="16.260000000000002"/>
    <n v="51975"/>
    <n v="0"/>
    <n v="-9299"/>
    <n v="-0.15179999999999999"/>
    <s v="00-PP 楽天証券"/>
    <m/>
    <m/>
    <m/>
    <m/>
    <m/>
    <m/>
    <m/>
    <m/>
    <m/>
    <x v="3"/>
    <x v="3"/>
    <s v="観光"/>
    <s v="航空・米国"/>
    <s v="02 米ドル（円換算）"/>
  </r>
  <r>
    <m/>
    <x v="0"/>
    <n v="183"/>
    <x v="1"/>
    <s v="楽天証券"/>
    <m/>
    <s v="XLF"/>
    <s v="金融セレクト・セクター SPDR ファンド"/>
    <n v="20"/>
    <n v="23.75"/>
    <n v="32.92"/>
    <s v="84,183円"/>
    <s v="0円"/>
    <s v="23,458円"/>
    <n v="0.38629999999999998"/>
    <s v="00-PP 楽天証券"/>
    <m/>
    <m/>
    <m/>
    <m/>
    <m/>
    <m/>
    <m/>
    <m/>
    <m/>
    <m/>
    <s v="現物"/>
    <m/>
    <s v="XLF"/>
    <s v="金融セレクト・セクター SPDR ファンド"/>
    <n v="20"/>
    <n v="23.75"/>
    <n v="32.92"/>
    <n v="84183"/>
    <n v="0"/>
    <n v="23458"/>
    <n v="0.38629999999999998"/>
    <s v="00-PP 楽天証券"/>
    <m/>
    <m/>
    <m/>
    <m/>
    <m/>
    <m/>
    <m/>
    <m/>
    <m/>
    <x v="3"/>
    <x v="3"/>
    <s v="金融"/>
    <s v="銀行業"/>
    <s v="02 米ドル（円換算）"/>
  </r>
  <r>
    <m/>
    <x v="0"/>
    <n v="184"/>
    <x v="1"/>
    <s v="楽天証券"/>
    <m/>
    <s v="XLI"/>
    <s v="資本財セレクト・セクター SPDR ファンド"/>
    <n v="3"/>
    <n v="104.1"/>
    <n v="89.74"/>
    <s v="34,422円"/>
    <s v="0円"/>
    <s v="-5,507円"/>
    <n v="-0.13789999999999999"/>
    <s v="00-PP 楽天証券"/>
    <m/>
    <m/>
    <m/>
    <m/>
    <m/>
    <m/>
    <m/>
    <m/>
    <m/>
    <m/>
    <s v="現物"/>
    <m/>
    <s v="XLI"/>
    <s v="資本財セレクト・セクター SPDR ファンド"/>
    <n v="3"/>
    <n v="104.1"/>
    <n v="89.74"/>
    <n v="34422"/>
    <n v="0"/>
    <n v="-5507"/>
    <n v="-0.13789999999999999"/>
    <s v="00-PP 楽天証券"/>
    <m/>
    <m/>
    <m/>
    <m/>
    <m/>
    <m/>
    <m/>
    <m/>
    <m/>
    <x v="3"/>
    <x v="3"/>
    <s v="資本財"/>
    <s v="資本財"/>
    <s v="02 米ドル（円換算）"/>
  </r>
  <r>
    <m/>
    <x v="0"/>
    <n v="185"/>
    <x v="1"/>
    <s v="楽天証券"/>
    <m/>
    <s v="CCL"/>
    <s v="カーニバル"/>
    <n v="25"/>
    <n v="21.9"/>
    <n v="13.13"/>
    <s v="41,970円"/>
    <s v="0円"/>
    <s v="-28,042円"/>
    <n v="-0.40050000000000002"/>
    <s v="00-PP 楽天証券"/>
    <m/>
    <m/>
    <m/>
    <m/>
    <m/>
    <m/>
    <m/>
    <m/>
    <m/>
    <m/>
    <s v="現物"/>
    <m/>
    <s v="CCL"/>
    <s v="カーニバル"/>
    <n v="25"/>
    <n v="21.9"/>
    <n v="13.13"/>
    <n v="41970"/>
    <n v="0"/>
    <n v="-28042"/>
    <n v="-0.40050000000000002"/>
    <s v="00-PP 楽天証券"/>
    <m/>
    <m/>
    <m/>
    <m/>
    <m/>
    <m/>
    <m/>
    <m/>
    <m/>
    <x v="3"/>
    <x v="3"/>
    <s v="観光"/>
    <s v="船・米国"/>
    <s v="02 米ドル（円換算）"/>
  </r>
  <r>
    <m/>
    <x v="0"/>
    <n v="186"/>
    <x v="1"/>
    <s v="楽天証券"/>
    <m/>
    <s v="T"/>
    <s v="AT&amp;T"/>
    <n v="20"/>
    <n v="26.45"/>
    <n v="20.399999999999999"/>
    <s v="52,166円"/>
    <s v="0円"/>
    <s v="-15,483円"/>
    <n v="-0.22889999999999999"/>
    <s v="00-PP 楽天証券"/>
    <m/>
    <m/>
    <m/>
    <m/>
    <m/>
    <m/>
    <m/>
    <m/>
    <m/>
    <m/>
    <s v="現物"/>
    <m/>
    <s v="T"/>
    <s v="AT&amp;T"/>
    <n v="20"/>
    <n v="26.45"/>
    <n v="20.399999999999999"/>
    <n v="52166"/>
    <n v="0"/>
    <n v="-15483"/>
    <n v="-0.22889999999999999"/>
    <s v="00-PP 楽天証券"/>
    <m/>
    <m/>
    <m/>
    <m/>
    <m/>
    <m/>
    <m/>
    <m/>
    <m/>
    <x v="3"/>
    <x v="3"/>
    <s v="通信"/>
    <s v="米国･通信"/>
    <s v="02 米ドル（円換算）"/>
  </r>
  <r>
    <m/>
    <x v="0"/>
    <n v="187"/>
    <x v="1"/>
    <s v="楽天証券"/>
    <m/>
    <s v="RCL"/>
    <s v="ロイヤル・カリビアン・グループ"/>
    <n v="8"/>
    <n v="71.63"/>
    <n v="55.41"/>
    <s v="56,677円"/>
    <s v="0円"/>
    <s v="-16,595円"/>
    <n v="-0.22650000000000001"/>
    <s v="00-PP 楽天証券"/>
    <m/>
    <m/>
    <m/>
    <m/>
    <m/>
    <m/>
    <m/>
    <m/>
    <m/>
    <m/>
    <s v="現物"/>
    <m/>
    <s v="RCL"/>
    <s v="ロイヤル・カリビアン・グループ"/>
    <n v="8"/>
    <n v="71.63"/>
    <n v="55.41"/>
    <n v="56677"/>
    <n v="0"/>
    <n v="-16595"/>
    <n v="-0.22650000000000001"/>
    <s v="00-PP 楽天証券"/>
    <m/>
    <m/>
    <m/>
    <m/>
    <m/>
    <m/>
    <m/>
    <m/>
    <m/>
    <x v="3"/>
    <x v="3"/>
    <s v="観光"/>
    <s v="船・米国"/>
    <s v="02 米ドル（円換算）"/>
  </r>
  <r>
    <m/>
    <x v="0"/>
    <n v="188"/>
    <x v="1"/>
    <s v="楽天証券"/>
    <m/>
    <s v="RCL"/>
    <s v="ロイヤル・カリビアン・グループ"/>
    <n v="6"/>
    <n v="82.63"/>
    <n v="55.41"/>
    <s v="42,508円"/>
    <s v="0円"/>
    <s v="-20,883円"/>
    <n v="-0.32940000000000003"/>
    <s v="00-PP 楽天証券"/>
    <m/>
    <m/>
    <m/>
    <m/>
    <m/>
    <m/>
    <m/>
    <m/>
    <m/>
    <m/>
    <s v="現物"/>
    <m/>
    <s v="RCL"/>
    <s v="ロイヤル・カリビアン・グループ"/>
    <n v="6"/>
    <n v="82.63"/>
    <n v="55.41"/>
    <n v="42508"/>
    <n v="0"/>
    <n v="-20883"/>
    <n v="-0.32940000000000003"/>
    <s v="00-PP 楽天証券"/>
    <m/>
    <m/>
    <m/>
    <m/>
    <m/>
    <m/>
    <m/>
    <m/>
    <m/>
    <x v="3"/>
    <x v="3"/>
    <s v="観光"/>
    <s v="船・米国"/>
    <s v="02 米ドル（円換算）"/>
  </r>
  <r>
    <m/>
    <x v="0"/>
    <n v="189"/>
    <x v="1"/>
    <s v="楽天証券"/>
    <m/>
    <s v="EZA"/>
    <s v="iシェアーズ MSCI 南アフリカ ETF"/>
    <n v="9"/>
    <n v="44.31"/>
    <n v="45.64"/>
    <s v="52,519円"/>
    <s v="0円"/>
    <s v="1,533円"/>
    <n v="3.0099999999999998E-2"/>
    <s v="00-PP 楽天証券"/>
    <m/>
    <m/>
    <m/>
    <m/>
    <m/>
    <m/>
    <m/>
    <m/>
    <m/>
    <m/>
    <s v="現物"/>
    <m/>
    <s v="EZA"/>
    <s v="iシェアーズ MSCI 南アフリカ ETF"/>
    <n v="9"/>
    <n v="44.31"/>
    <n v="45.64"/>
    <n v="52519"/>
    <n v="0"/>
    <n v="1533"/>
    <n v="3.0099999999999998E-2"/>
    <s v="00-PP 楽天証券"/>
    <m/>
    <m/>
    <m/>
    <m/>
    <m/>
    <m/>
    <m/>
    <m/>
    <m/>
    <x v="3"/>
    <x v="3"/>
    <s v="新興国"/>
    <s v="南アフリカ"/>
    <s v="02 米ドル（円換算）"/>
  </r>
  <r>
    <m/>
    <x v="0"/>
    <n v="190"/>
    <x v="1"/>
    <s v="楽天証券"/>
    <m/>
    <s v="AGG"/>
    <s v="iシェアーズ コア米国総合債券ETF"/>
    <n v="14"/>
    <n v="118.87"/>
    <n v="103.16"/>
    <s v="184,660円"/>
    <s v="0円"/>
    <s v="-28,119円"/>
    <n v="-0.13220000000000001"/>
    <s v="00-PP 楽天証券"/>
    <m/>
    <m/>
    <m/>
    <m/>
    <m/>
    <m/>
    <m/>
    <m/>
    <m/>
    <m/>
    <s v="現物"/>
    <m/>
    <s v="AGG"/>
    <s v="iシェアーズ　コア米国総合債券ETF"/>
    <n v="14"/>
    <n v="118.87"/>
    <n v="103.16"/>
    <n v="184660"/>
    <n v="0"/>
    <n v="-28119"/>
    <n v="-0.13220000000000001"/>
    <s v="00-PP 楽天証券"/>
    <m/>
    <m/>
    <m/>
    <m/>
    <m/>
    <m/>
    <m/>
    <m/>
    <m/>
    <x v="1"/>
    <x v="5"/>
    <s v="債券"/>
    <s v="米国債"/>
    <s v="02 米ドル（円換算）"/>
  </r>
  <r>
    <m/>
    <x v="0"/>
    <n v="191"/>
    <x v="1"/>
    <s v="楽天証券"/>
    <m/>
    <s v="IWM"/>
    <s v="iシェアーズ ラッセル 2000 ETF"/>
    <n v="2"/>
    <n v="222.09"/>
    <n v="176.08"/>
    <s v="45,027円"/>
    <s v="0円"/>
    <s v="-11,764円"/>
    <n v="-0.2072"/>
    <s v="00-PP 楽天証券"/>
    <m/>
    <m/>
    <m/>
    <m/>
    <m/>
    <m/>
    <m/>
    <m/>
    <m/>
    <m/>
    <s v="現物"/>
    <m/>
    <s v="IWM"/>
    <s v="iシェアーズ ラッセル 2000 ETF"/>
    <n v="2"/>
    <n v="222.09"/>
    <n v="176.08"/>
    <n v="45027"/>
    <n v="0"/>
    <n v="-11764"/>
    <n v="-0.2072"/>
    <s v="00-PP 楽天証券"/>
    <m/>
    <m/>
    <m/>
    <m/>
    <m/>
    <m/>
    <m/>
    <m/>
    <m/>
    <x v="3"/>
    <x v="3"/>
    <s v="指数"/>
    <s v="ラッセル指数"/>
    <s v="02 米ドル（円換算）"/>
  </r>
  <r>
    <m/>
    <x v="0"/>
    <n v="192"/>
    <x v="3"/>
    <s v="楽天証券"/>
    <m/>
    <s v="VTI"/>
    <s v="バンガード・トータル・ストック・マーケットETF"/>
    <n v="10"/>
    <n v="218.18"/>
    <n v="195.32"/>
    <s v="249,736円"/>
    <s v="0円"/>
    <s v="-29,229円"/>
    <n v="-0.1048"/>
    <s v="02-A子 楽天証券"/>
    <m/>
    <m/>
    <m/>
    <m/>
    <m/>
    <m/>
    <m/>
    <m/>
    <m/>
    <m/>
    <s v="現物"/>
    <m/>
    <s v="VTI"/>
    <s v="バンガード・トータル・ストック・マーケットETF"/>
    <n v="10"/>
    <n v="218.18"/>
    <n v="195.32"/>
    <n v="249736"/>
    <n v="0"/>
    <n v="-29229"/>
    <n v="-0.1048"/>
    <s v="02-A子 楽天証券"/>
    <m/>
    <m/>
    <m/>
    <m/>
    <m/>
    <m/>
    <m/>
    <m/>
    <m/>
    <x v="3"/>
    <x v="3"/>
    <s v="指数"/>
    <s v="全米国指数"/>
    <s v="02 米ドル（円換算）"/>
  </r>
  <r>
    <m/>
    <x v="0"/>
    <n v="193"/>
    <x v="3"/>
    <s v="楽天証券"/>
    <m/>
    <s v="VWO"/>
    <s v="バンガード・FTSE・エマージング・マーケッツETF"/>
    <n v="10"/>
    <n v="43.95"/>
    <n v="42.18"/>
    <s v="53,931円"/>
    <s v="0円"/>
    <s v="-2,257円"/>
    <n v="-4.02E-2"/>
    <s v="02-A子 楽天証券"/>
    <m/>
    <m/>
    <m/>
    <m/>
    <m/>
    <m/>
    <m/>
    <m/>
    <m/>
    <m/>
    <s v="現物"/>
    <m/>
    <s v="VWO"/>
    <s v="バンガード・FTSE・エマージング・マーケッツETF"/>
    <n v="10"/>
    <n v="43.95"/>
    <n v="42.18"/>
    <n v="53931"/>
    <n v="0"/>
    <n v="-2257"/>
    <n v="-4.02E-2"/>
    <s v="02-A子 楽天証券"/>
    <m/>
    <m/>
    <m/>
    <m/>
    <m/>
    <m/>
    <m/>
    <m/>
    <m/>
    <x v="3"/>
    <x v="3"/>
    <s v="新興国"/>
    <s v="新興国ETF"/>
    <s v="02 米ドル（円換算）"/>
  </r>
  <r>
    <m/>
    <x v="0"/>
    <n v="194"/>
    <x v="3"/>
    <s v="楽天証券"/>
    <m/>
    <s v="VT"/>
    <s v="バンガード・トータル・ワールド・ストックETF"/>
    <n v="4"/>
    <n v="72.78"/>
    <n v="89.35"/>
    <s v="45,697円"/>
    <s v="0円"/>
    <s v="8,475円"/>
    <n v="0.22770000000000001"/>
    <s v="02-A子 楽天証券"/>
    <m/>
    <m/>
    <m/>
    <m/>
    <m/>
    <m/>
    <m/>
    <m/>
    <m/>
    <m/>
    <s v="現物"/>
    <m/>
    <s v="VT"/>
    <s v="バンガード・トータル・ワールド・ストックETF"/>
    <n v="4"/>
    <n v="72.78"/>
    <n v="89.35"/>
    <n v="45697"/>
    <n v="0"/>
    <n v="8475"/>
    <n v="0.22770000000000001"/>
    <s v="02-A子 楽天証券"/>
    <m/>
    <m/>
    <m/>
    <m/>
    <m/>
    <m/>
    <m/>
    <m/>
    <m/>
    <x v="3"/>
    <x v="3"/>
    <s v="指数"/>
    <s v="全世界指数"/>
    <s v="02 米ドル（円換算）"/>
  </r>
  <r>
    <m/>
    <x v="0"/>
    <n v="195"/>
    <x v="3"/>
    <s v="楽天証券"/>
    <m/>
    <s v="BND"/>
    <s v="バンガード・米国トータル債券市場ETF"/>
    <n v="25"/>
    <n v="88.46"/>
    <n v="76.319999999999993"/>
    <s v="243,956円"/>
    <s v="0円"/>
    <s v="-38,814円"/>
    <n v="-0.13730000000000001"/>
    <s v="02-A子 楽天証券"/>
    <m/>
    <m/>
    <m/>
    <m/>
    <m/>
    <m/>
    <m/>
    <m/>
    <m/>
    <m/>
    <s v="現物"/>
    <m/>
    <s v="BND"/>
    <s v="バンガード・米国トータル債券市場ETF"/>
    <n v="25"/>
    <n v="88.46"/>
    <n v="76.319999999999993"/>
    <n v="243956"/>
    <n v="0"/>
    <n v="-38814"/>
    <n v="-0.13730000000000001"/>
    <s v="02-A子 楽天証券"/>
    <m/>
    <m/>
    <m/>
    <m/>
    <m/>
    <m/>
    <m/>
    <m/>
    <m/>
    <x v="1"/>
    <x v="5"/>
    <s v="債券"/>
    <s v="米国債"/>
    <s v="02 米ドル（円換算）"/>
  </r>
  <r>
    <m/>
    <x v="0"/>
    <n v="196"/>
    <x v="3"/>
    <s v="楽天証券"/>
    <m/>
    <s v="UAL"/>
    <s v="ユナイテッド・エアラインズ・ホールディングス"/>
    <n v="7"/>
    <n v="42.74"/>
    <n v="43.55"/>
    <s v="38,978円"/>
    <s v="0円"/>
    <s v="726円"/>
    <n v="1.9E-2"/>
    <s v="02-A子 楽天証券"/>
    <m/>
    <m/>
    <m/>
    <m/>
    <m/>
    <m/>
    <m/>
    <m/>
    <m/>
    <m/>
    <s v="現物"/>
    <m/>
    <s v="UAL"/>
    <s v="ユナイテッド・エアラインズ・ホールディングス"/>
    <n v="7"/>
    <n v="42.74"/>
    <n v="43.55"/>
    <n v="38978"/>
    <n v="0"/>
    <n v="726"/>
    <n v="1.9E-2"/>
    <s v="02-A子 楽天証券"/>
    <m/>
    <m/>
    <m/>
    <m/>
    <m/>
    <m/>
    <m/>
    <m/>
    <m/>
    <x v="3"/>
    <x v="3"/>
    <s v="観光"/>
    <s v="航空・米国"/>
    <s v="02 米ドル（円換算）"/>
  </r>
  <r>
    <m/>
    <x v="0"/>
    <n v="197"/>
    <x v="3"/>
    <s v="楽天証券"/>
    <m/>
    <s v="UAL"/>
    <s v="ユナイテッド・エアラインズ・ホールディングス"/>
    <n v="10"/>
    <n v="46.42"/>
    <n v="43.55"/>
    <s v="55,683円"/>
    <s v="0円"/>
    <s v="-3,666円"/>
    <n v="-6.1800000000000001E-2"/>
    <s v="02-A子 楽天証券"/>
    <m/>
    <m/>
    <m/>
    <m/>
    <m/>
    <m/>
    <m/>
    <m/>
    <m/>
    <m/>
    <s v="現物"/>
    <m/>
    <s v="UAL"/>
    <s v="ユナイテッド・エアラインズ・ホールディングス"/>
    <n v="10"/>
    <n v="46.42"/>
    <n v="43.55"/>
    <n v="55683"/>
    <n v="0"/>
    <n v="-3666"/>
    <n v="-6.1800000000000001E-2"/>
    <s v="02-A子 楽天証券"/>
    <m/>
    <m/>
    <m/>
    <m/>
    <m/>
    <m/>
    <m/>
    <m/>
    <m/>
    <x v="3"/>
    <x v="3"/>
    <s v="観光"/>
    <s v="航空・米国"/>
    <s v="02 米ドル（円換算）"/>
  </r>
  <r>
    <m/>
    <x v="0"/>
    <n v="198"/>
    <x v="3"/>
    <s v="楽天証券"/>
    <m/>
    <s v="EIDO"/>
    <s v="iシェアーズ MSCI インドネシア ETF"/>
    <n v="13"/>
    <n v="23.19"/>
    <n v="23.54"/>
    <s v="39,127円"/>
    <s v="0円"/>
    <s v="577円"/>
    <n v="1.4999999999999999E-2"/>
    <s v="02-A子 楽天証券"/>
    <m/>
    <m/>
    <m/>
    <m/>
    <m/>
    <m/>
    <m/>
    <m/>
    <m/>
    <m/>
    <s v="現物"/>
    <m/>
    <s v="EIDO"/>
    <s v="iシェアーズ MSCI インドネシア ETF"/>
    <n v="13"/>
    <n v="23.19"/>
    <n v="23.54"/>
    <n v="39127"/>
    <n v="0"/>
    <n v="577"/>
    <n v="1.4999999999999999E-2"/>
    <s v="02-A子 楽天証券"/>
    <m/>
    <m/>
    <m/>
    <m/>
    <m/>
    <m/>
    <m/>
    <m/>
    <m/>
    <x v="3"/>
    <x v="3"/>
    <s v="新興国"/>
    <s v="インドネシア"/>
    <s v="02 米ドル（円換算）"/>
  </r>
  <r>
    <m/>
    <x v="0"/>
    <n v="199"/>
    <x v="3"/>
    <s v="楽天証券"/>
    <m/>
    <s v="THD"/>
    <s v="iシェアーズ MSCI タイ ETF"/>
    <n v="3"/>
    <n v="74.66"/>
    <n v="73.95"/>
    <s v="28,365円"/>
    <s v="0円"/>
    <s v="-271円"/>
    <n v="-9.4999999999999998E-3"/>
    <s v="02-A子 楽天証券"/>
    <m/>
    <m/>
    <m/>
    <m/>
    <m/>
    <m/>
    <m/>
    <m/>
    <m/>
    <m/>
    <s v="現物"/>
    <m/>
    <s v="THD"/>
    <s v="iシェアーズ MSCI タイ ETF"/>
    <n v="3"/>
    <n v="74.66"/>
    <n v="73.95"/>
    <n v="28365"/>
    <n v="0"/>
    <n v="-271"/>
    <n v="-9.4999999999999998E-3"/>
    <s v="02-A子 楽天証券"/>
    <m/>
    <m/>
    <m/>
    <m/>
    <m/>
    <m/>
    <m/>
    <m/>
    <m/>
    <x v="3"/>
    <x v="3"/>
    <s v="新興国"/>
    <s v="タイ"/>
    <s v="02 米ドル（円換算）"/>
  </r>
  <r>
    <m/>
    <x v="0"/>
    <n v="200"/>
    <x v="3"/>
    <s v="楽天証券"/>
    <m/>
    <s v="EPHE"/>
    <s v="iシェアーズ MSCI フィリピン ETF"/>
    <n v="40"/>
    <n v="31.83"/>
    <n v="29.04"/>
    <s v="148,522円"/>
    <s v="0円"/>
    <s v="-14,268円"/>
    <n v="-8.7599999999999997E-2"/>
    <s v="02-A子 楽天証券"/>
    <m/>
    <m/>
    <m/>
    <m/>
    <m/>
    <m/>
    <m/>
    <m/>
    <m/>
    <m/>
    <s v="現物"/>
    <m/>
    <s v="EPHE"/>
    <s v="iシェアーズ MSCI フィリピン ETF"/>
    <n v="40"/>
    <n v="31.83"/>
    <n v="29.04"/>
    <n v="148522"/>
    <n v="0"/>
    <n v="-14268"/>
    <n v="-8.7599999999999997E-2"/>
    <s v="02-A子 楽天証券"/>
    <m/>
    <m/>
    <m/>
    <m/>
    <m/>
    <m/>
    <m/>
    <m/>
    <m/>
    <x v="3"/>
    <x v="3"/>
    <s v="新興国"/>
    <s v="フィリピン"/>
    <s v="02 米ドル（円換算）"/>
  </r>
  <r>
    <m/>
    <x v="0"/>
    <n v="201"/>
    <x v="3"/>
    <s v="楽天証券"/>
    <m/>
    <s v="VZ"/>
    <s v="ベライゾン・コミュニケーションズ"/>
    <n v="9"/>
    <n v="56.16"/>
    <n v="49.53"/>
    <s v="56,996円"/>
    <s v="0円"/>
    <s v="-7,624円"/>
    <n v="-0.11799999999999999"/>
    <s v="02-A子 楽天証券"/>
    <m/>
    <m/>
    <m/>
    <m/>
    <m/>
    <m/>
    <m/>
    <m/>
    <m/>
    <m/>
    <s v="現物"/>
    <m/>
    <s v="VZ"/>
    <s v="ベライゾン"/>
    <n v="9"/>
    <n v="56.16"/>
    <n v="49.53"/>
    <n v="56996"/>
    <n v="0"/>
    <n v="-7624"/>
    <n v="-0.11799999999999999"/>
    <s v="02-A子 楽天証券"/>
    <m/>
    <m/>
    <m/>
    <m/>
    <m/>
    <m/>
    <m/>
    <m/>
    <m/>
    <x v="3"/>
    <x v="3"/>
    <s v="通信"/>
    <s v="米国･通信"/>
    <s v="02 米ドル（円換算）"/>
  </r>
  <r>
    <m/>
    <x v="0"/>
    <n v="202"/>
    <x v="3"/>
    <s v="楽天証券"/>
    <m/>
    <s v="DBA"/>
    <s v="インベスコDBアグリカルチャー・ファンド"/>
    <n v="24"/>
    <n v="15.93"/>
    <n v="22.24"/>
    <s v="68,246円"/>
    <s v="0円"/>
    <s v="19,370円"/>
    <n v="0.39629999999999999"/>
    <s v="02-A子 楽天証券"/>
    <m/>
    <m/>
    <m/>
    <m/>
    <m/>
    <m/>
    <m/>
    <m/>
    <m/>
    <m/>
    <s v="現物"/>
    <m/>
    <s v="DBA"/>
    <s v="インベスコDBアグリカルチャー・ファンド"/>
    <n v="24"/>
    <n v="15.93"/>
    <n v="22.24"/>
    <n v="68246"/>
    <n v="0"/>
    <n v="19370"/>
    <n v="0.39629999999999999"/>
    <s v="02-A子 楽天証券"/>
    <m/>
    <m/>
    <m/>
    <m/>
    <m/>
    <m/>
    <m/>
    <m/>
    <m/>
    <x v="4"/>
    <x v="6"/>
    <s v="コモ・その他"/>
    <s v="コモ・農業"/>
    <s v="02 米ドル（円換算）"/>
  </r>
  <r>
    <m/>
    <x v="0"/>
    <n v="203"/>
    <x v="3"/>
    <s v="楽天証券"/>
    <m/>
    <s v="DBC"/>
    <s v="インベスコDB コモディティ・インデックス・トラッキング・ファンド"/>
    <n v="18"/>
    <n v="14.69"/>
    <n v="27.96"/>
    <s v="64,349円"/>
    <s v="0円"/>
    <s v="30,538円"/>
    <n v="0.9032"/>
    <s v="02-A子 楽天証券"/>
    <m/>
    <m/>
    <m/>
    <m/>
    <m/>
    <m/>
    <m/>
    <m/>
    <m/>
    <m/>
    <s v="現物"/>
    <m/>
    <s v="DBC"/>
    <s v="インベスコDB コモディティ・インデックス・トラッキング・ファンド"/>
    <n v="18"/>
    <n v="14.69"/>
    <n v="27.96"/>
    <n v="64349"/>
    <n v="0"/>
    <n v="30538"/>
    <n v="0.9032"/>
    <s v="02-A子 楽天証券"/>
    <m/>
    <m/>
    <m/>
    <m/>
    <m/>
    <m/>
    <m/>
    <m/>
    <m/>
    <x v="4"/>
    <x v="6"/>
    <s v="コモ・その他"/>
    <s v="コモ・全体"/>
    <s v="02 米ドル（円換算）"/>
  </r>
  <r>
    <m/>
    <x v="0"/>
    <n v="204"/>
    <x v="3"/>
    <s v="楽天証券"/>
    <m/>
    <s v="AFK"/>
    <s v="ヴァンエック・アフリカ・インデックスETF"/>
    <n v="35"/>
    <n v="20.75"/>
    <n v="18.760000000000002"/>
    <s v="83,952円"/>
    <s v="0円"/>
    <s v="-8,885円"/>
    <n v="-9.5699999999999993E-2"/>
    <s v="02-A子 楽天証券"/>
    <m/>
    <m/>
    <m/>
    <m/>
    <m/>
    <m/>
    <m/>
    <m/>
    <m/>
    <m/>
    <s v="現物"/>
    <m/>
    <s v="AFK"/>
    <s v="ヴァンエック・ベクトル・アフリカ・インデックスETF"/>
    <n v="35"/>
    <n v="20.75"/>
    <n v="18.760000000000002"/>
    <n v="83952"/>
    <n v="0"/>
    <n v="-8885"/>
    <n v="-9.5699999999999993E-2"/>
    <s v="02-A子 楽天証券"/>
    <m/>
    <m/>
    <m/>
    <m/>
    <m/>
    <m/>
    <m/>
    <m/>
    <m/>
    <x v="3"/>
    <x v="3"/>
    <s v="新興国"/>
    <s v="アフリカ"/>
    <s v="02 米ドル（円換算）"/>
  </r>
  <r>
    <m/>
    <x v="0"/>
    <n v="205"/>
    <x v="3"/>
    <s v="楽天証券"/>
    <m/>
    <s v="DAL"/>
    <s v="デルタ航空"/>
    <n v="12"/>
    <n v="40.9"/>
    <n v="38.64"/>
    <s v="59,286円"/>
    <s v="0円"/>
    <s v="-3,468円"/>
    <n v="-5.5300000000000002E-2"/>
    <s v="02-A子 楽天証券"/>
    <m/>
    <m/>
    <m/>
    <m/>
    <m/>
    <m/>
    <m/>
    <m/>
    <m/>
    <m/>
    <s v="現物"/>
    <m/>
    <s v="DAL"/>
    <s v="デルタ航空"/>
    <n v="12"/>
    <n v="40.9"/>
    <n v="38.64"/>
    <n v="59286"/>
    <n v="0"/>
    <n v="-3468"/>
    <n v="-5.5300000000000002E-2"/>
    <s v="02-A子 楽天証券"/>
    <m/>
    <m/>
    <m/>
    <m/>
    <m/>
    <m/>
    <m/>
    <m/>
    <m/>
    <x v="3"/>
    <x v="3"/>
    <s v="観光"/>
    <s v="航空・米国"/>
    <s v="02 米ドル（円換算）"/>
  </r>
  <r>
    <m/>
    <x v="0"/>
    <n v="206"/>
    <x v="3"/>
    <s v="楽天証券"/>
    <m/>
    <s v="NCLH"/>
    <s v="ノルウェージャン・クルーズ・ライン"/>
    <n v="24"/>
    <n v="22.41"/>
    <n v="15.3"/>
    <s v="46,950円"/>
    <s v="0円"/>
    <s v="-21,818円"/>
    <n v="-0.31730000000000003"/>
    <s v="02-A子 楽天証券"/>
    <m/>
    <m/>
    <m/>
    <m/>
    <m/>
    <m/>
    <m/>
    <m/>
    <m/>
    <m/>
    <s v="現物"/>
    <m/>
    <s v="NCLH"/>
    <s v="ノルウェージャン・クルーズ・ライン"/>
    <n v="24"/>
    <n v="22.41"/>
    <n v="15.3"/>
    <n v="46950"/>
    <n v="0"/>
    <n v="-21818"/>
    <n v="-0.31730000000000003"/>
    <s v="02-A子 楽天証券"/>
    <m/>
    <m/>
    <m/>
    <m/>
    <m/>
    <m/>
    <m/>
    <m/>
    <m/>
    <x v="3"/>
    <x v="3"/>
    <s v="観光"/>
    <s v="船・米国"/>
    <s v="02 米ドル（円換算）"/>
  </r>
  <r>
    <m/>
    <x v="0"/>
    <n v="207"/>
    <x v="3"/>
    <s v="楽天証券"/>
    <m/>
    <s v="EPI"/>
    <s v="ウィズダムツリー インド株収益ファンド"/>
    <n v="28"/>
    <n v="30.36"/>
    <n v="33.36"/>
    <s v="119,431円"/>
    <s v="0円"/>
    <s v="10,748円"/>
    <n v="9.8900000000000002E-2"/>
    <s v="02-A子 楽天証券"/>
    <m/>
    <m/>
    <m/>
    <m/>
    <m/>
    <m/>
    <m/>
    <m/>
    <m/>
    <m/>
    <s v="現物"/>
    <m/>
    <s v="EPI"/>
    <s v="ウィズダムツリー  インド株収益ファンド"/>
    <n v="28"/>
    <n v="30.36"/>
    <n v="33.36"/>
    <n v="119431"/>
    <n v="0"/>
    <n v="10748"/>
    <n v="9.8900000000000002E-2"/>
    <s v="02-A子 楽天証券"/>
    <m/>
    <m/>
    <m/>
    <m/>
    <m/>
    <m/>
    <m/>
    <m/>
    <m/>
    <x v="3"/>
    <x v="3"/>
    <s v="新興国"/>
    <s v="インド"/>
    <s v="02 米ドル（円換算）"/>
  </r>
  <r>
    <m/>
    <x v="0"/>
    <n v="208"/>
    <x v="3"/>
    <s v="楽天証券"/>
    <m/>
    <s v="VIG"/>
    <s v="バンガード・米国増配株式ETF"/>
    <n v="3"/>
    <n v="116.11"/>
    <n v="145.80000000000001"/>
    <s v="55,925円"/>
    <s v="0円"/>
    <s v="11,390円"/>
    <n v="0.25569999999999998"/>
    <s v="02-A子 楽天証券"/>
    <m/>
    <m/>
    <m/>
    <m/>
    <m/>
    <m/>
    <m/>
    <m/>
    <m/>
    <m/>
    <s v="現物"/>
    <m/>
    <s v="VIG"/>
    <s v="バンガード・米国増配株式ETF"/>
    <n v="3"/>
    <n v="116.11"/>
    <n v="145.80000000000001"/>
    <n v="55925"/>
    <n v="0"/>
    <n v="11390"/>
    <n v="0.25569999999999998"/>
    <s v="02-A子 楽天証券"/>
    <m/>
    <m/>
    <m/>
    <m/>
    <m/>
    <m/>
    <m/>
    <m/>
    <m/>
    <x v="3"/>
    <x v="3"/>
    <s v="高配当ETF"/>
    <s v="高配当ETF"/>
    <s v="02 米ドル（円換算）"/>
  </r>
  <r>
    <m/>
    <x v="0"/>
    <n v="209"/>
    <x v="3"/>
    <s v="楽天証券"/>
    <m/>
    <s v="AAL"/>
    <s v="アメリカン・エアーラインズ・グループ"/>
    <n v="16"/>
    <n v="17.46"/>
    <n v="16.260000000000002"/>
    <s v="33,264円"/>
    <s v="0円"/>
    <s v="-2,446円"/>
    <n v="-6.8500000000000005E-2"/>
    <s v="02-A子 楽天証券"/>
    <m/>
    <m/>
    <m/>
    <m/>
    <m/>
    <m/>
    <m/>
    <m/>
    <m/>
    <m/>
    <s v="現物"/>
    <m/>
    <s v="AAL"/>
    <s v="アメリカン・エアーラインズ・グループ"/>
    <n v="16"/>
    <n v="17.46"/>
    <n v="16.260000000000002"/>
    <n v="33264"/>
    <n v="0"/>
    <n v="-2446"/>
    <n v="-6.8500000000000005E-2"/>
    <s v="02-A子 楽天証券"/>
    <m/>
    <m/>
    <m/>
    <m/>
    <m/>
    <m/>
    <m/>
    <m/>
    <m/>
    <x v="3"/>
    <x v="3"/>
    <s v="観光"/>
    <s v="航空・米国"/>
    <s v="02 米ドル（円換算）"/>
  </r>
  <r>
    <m/>
    <x v="0"/>
    <n v="210"/>
    <x v="3"/>
    <s v="楽天証券"/>
    <m/>
    <s v="AAL"/>
    <s v="アメリカン・エアーラインズ・グループ"/>
    <n v="25"/>
    <n v="19.14"/>
    <n v="16.260000000000002"/>
    <s v="51,975円"/>
    <s v="0円"/>
    <s v="-9,203円"/>
    <n v="-0.15040000000000001"/>
    <s v="02-A子 楽天証券"/>
    <m/>
    <m/>
    <m/>
    <m/>
    <m/>
    <m/>
    <m/>
    <m/>
    <m/>
    <m/>
    <s v="現物"/>
    <m/>
    <s v="AAL"/>
    <s v="アメリカン・エアーラインズ・グループ"/>
    <n v="25"/>
    <n v="19.14"/>
    <n v="16.260000000000002"/>
    <n v="51975"/>
    <n v="0"/>
    <n v="-9203"/>
    <n v="-0.15040000000000001"/>
    <s v="02-A子 楽天証券"/>
    <m/>
    <m/>
    <m/>
    <m/>
    <m/>
    <m/>
    <m/>
    <m/>
    <m/>
    <x v="3"/>
    <x v="3"/>
    <s v="観光"/>
    <s v="航空・米国"/>
    <s v="02 米ドル（円換算）"/>
  </r>
  <r>
    <m/>
    <x v="0"/>
    <n v="211"/>
    <x v="3"/>
    <s v="楽天証券"/>
    <m/>
    <s v="XLI"/>
    <s v="資本財セレクト・セクター SPDR ファンド"/>
    <n v="3"/>
    <n v="104.18"/>
    <n v="89.74"/>
    <s v="34,422円"/>
    <s v="0円"/>
    <s v="-5,540円"/>
    <n v="-0.1386"/>
    <s v="02-A子 楽天証券"/>
    <m/>
    <m/>
    <m/>
    <m/>
    <m/>
    <m/>
    <m/>
    <m/>
    <m/>
    <m/>
    <s v="現物"/>
    <m/>
    <s v="XLI"/>
    <s v="資本財セレクト・セクター SPDR ファンド"/>
    <n v="3"/>
    <n v="104.18"/>
    <n v="89.74"/>
    <n v="34422"/>
    <n v="0"/>
    <n v="-5540"/>
    <n v="-0.1386"/>
    <s v="02-A子 楽天証券"/>
    <m/>
    <m/>
    <m/>
    <m/>
    <m/>
    <m/>
    <m/>
    <m/>
    <m/>
    <x v="3"/>
    <x v="3"/>
    <s v="資本財"/>
    <s v="資本財"/>
    <s v="02 米ドル（円換算）"/>
  </r>
  <r>
    <m/>
    <x v="0"/>
    <n v="212"/>
    <x v="3"/>
    <s v="楽天証券"/>
    <m/>
    <s v="XLB"/>
    <s v="素材セレクト・セクター SPDR ファンド"/>
    <n v="4"/>
    <n v="87.38"/>
    <n v="82.42"/>
    <s v="42,152円"/>
    <s v="0円"/>
    <s v="-2,535円"/>
    <n v="-5.67E-2"/>
    <s v="02-A子 楽天証券"/>
    <m/>
    <m/>
    <m/>
    <m/>
    <m/>
    <m/>
    <m/>
    <m/>
    <m/>
    <m/>
    <s v="現物"/>
    <m/>
    <s v="XLB"/>
    <s v="素材セレクト・セクター SPDR ファンド"/>
    <n v="4"/>
    <n v="87.38"/>
    <n v="82.42"/>
    <n v="42152"/>
    <n v="0"/>
    <n v="-2535"/>
    <n v="-5.67E-2"/>
    <s v="02-A子 楽天証券"/>
    <m/>
    <m/>
    <m/>
    <m/>
    <m/>
    <m/>
    <m/>
    <m/>
    <m/>
    <x v="3"/>
    <x v="3"/>
    <s v="素材"/>
    <s v="素材"/>
    <s v="02 米ドル（円換算）"/>
  </r>
  <r>
    <m/>
    <x v="0"/>
    <n v="213"/>
    <x v="3"/>
    <s v="楽天証券"/>
    <m/>
    <s v="CCL"/>
    <s v="カーニバル"/>
    <n v="25"/>
    <n v="21.72"/>
    <n v="13.13"/>
    <s v="41,970円"/>
    <s v="0円"/>
    <s v="-27,464円"/>
    <n v="-0.39550000000000002"/>
    <s v="02-A子 楽天証券"/>
    <m/>
    <m/>
    <m/>
    <m/>
    <m/>
    <m/>
    <m/>
    <m/>
    <m/>
    <m/>
    <s v="現物"/>
    <m/>
    <s v="CCL"/>
    <s v="カーニバル"/>
    <n v="25"/>
    <n v="21.72"/>
    <n v="13.13"/>
    <n v="41970"/>
    <n v="0"/>
    <n v="-27464"/>
    <n v="-0.39550000000000002"/>
    <s v="02-A子 楽天証券"/>
    <m/>
    <m/>
    <m/>
    <m/>
    <m/>
    <m/>
    <m/>
    <m/>
    <m/>
    <x v="3"/>
    <x v="3"/>
    <s v="観光"/>
    <s v="船・米国"/>
    <s v="02 米ドル（円換算）"/>
  </r>
  <r>
    <m/>
    <x v="0"/>
    <n v="214"/>
    <x v="3"/>
    <s v="楽天証券"/>
    <m/>
    <s v="QQQ"/>
    <s v="インベスコQQQ 信託シリーズ1"/>
    <n v="3"/>
    <n v="313.43"/>
    <n v="288.68"/>
    <s v="110,731円"/>
    <s v="0円"/>
    <s v="-9,492円"/>
    <n v="-7.9000000000000001E-2"/>
    <s v="02-A子 楽天証券"/>
    <m/>
    <m/>
    <m/>
    <m/>
    <m/>
    <m/>
    <m/>
    <m/>
    <m/>
    <m/>
    <s v="現物"/>
    <m/>
    <s v="QQQ"/>
    <s v="インベスコ QQQ トラスト シリーズ"/>
    <n v="3"/>
    <n v="313.43"/>
    <n v="288.68"/>
    <n v="110731"/>
    <n v="0"/>
    <n v="-9492"/>
    <n v="-7.9000000000000001E-2"/>
    <s v="02-A子 楽天証券"/>
    <m/>
    <m/>
    <m/>
    <m/>
    <m/>
    <m/>
    <m/>
    <m/>
    <m/>
    <x v="3"/>
    <x v="3"/>
    <s v="指数"/>
    <s v="ナスダック指数"/>
    <s v="02 米ドル（円換算）"/>
  </r>
  <r>
    <m/>
    <x v="0"/>
    <n v="215"/>
    <x v="3"/>
    <s v="楽天証券"/>
    <m/>
    <s v="RCL"/>
    <s v="ロイヤル・カリビアン・グループ"/>
    <n v="4"/>
    <n v="72.31"/>
    <n v="55.41"/>
    <s v="28,338円"/>
    <s v="0円"/>
    <s v="-8,645円"/>
    <n v="-0.23369999999999999"/>
    <s v="02-A子 楽天証券"/>
    <m/>
    <m/>
    <m/>
    <m/>
    <m/>
    <m/>
    <m/>
    <m/>
    <m/>
    <m/>
    <s v="現物"/>
    <m/>
    <s v="RCL"/>
    <s v="ロイヤル・カリビアン・グループ"/>
    <n v="4"/>
    <n v="72.31"/>
    <n v="55.41"/>
    <n v="28338"/>
    <n v="0"/>
    <n v="-8645"/>
    <n v="-0.23369999999999999"/>
    <s v="02-A子 楽天証券"/>
    <m/>
    <m/>
    <m/>
    <m/>
    <m/>
    <m/>
    <m/>
    <m/>
    <m/>
    <x v="3"/>
    <x v="3"/>
    <s v="観光"/>
    <s v="船・米国"/>
    <s v="02 米ドル（円換算）"/>
  </r>
  <r>
    <m/>
    <x v="0"/>
    <n v="216"/>
    <x v="3"/>
    <s v="楽天証券"/>
    <m/>
    <s v="RCL"/>
    <s v="ロイヤル・カリビアン・グループ"/>
    <n v="6"/>
    <n v="82.67"/>
    <n v="55.41"/>
    <s v="42,508円"/>
    <s v="0円"/>
    <s v="-20,910円"/>
    <n v="-0.32969999999999999"/>
    <s v="02-A子 楽天証券"/>
    <m/>
    <m/>
    <m/>
    <m/>
    <m/>
    <m/>
    <m/>
    <m/>
    <m/>
    <m/>
    <s v="現物"/>
    <m/>
    <s v="RCL"/>
    <s v="ロイヤル・カリビアン・グループ"/>
    <n v="6"/>
    <n v="82.67"/>
    <n v="55.41"/>
    <n v="42508"/>
    <n v="0"/>
    <n v="-20910"/>
    <n v="-0.32969999999999999"/>
    <s v="02-A子 楽天証券"/>
    <m/>
    <m/>
    <m/>
    <m/>
    <m/>
    <m/>
    <m/>
    <m/>
    <m/>
    <x v="3"/>
    <x v="3"/>
    <s v="観光"/>
    <s v="船・米国"/>
    <s v="02 米ドル（円換算）"/>
  </r>
  <r>
    <m/>
    <x v="0"/>
    <n v="217"/>
    <x v="3"/>
    <s v="楽天証券"/>
    <m/>
    <s v="EZA"/>
    <s v="iシェアーズ MSCI 南アフリカ ETF"/>
    <n v="4"/>
    <n v="43.62"/>
    <n v="45.64"/>
    <s v="23,342円"/>
    <s v="0円"/>
    <s v="1,032円"/>
    <n v="4.6199999999999998E-2"/>
    <s v="02-A子 楽天証券"/>
    <m/>
    <m/>
    <m/>
    <m/>
    <m/>
    <m/>
    <m/>
    <m/>
    <m/>
    <m/>
    <s v="現物"/>
    <m/>
    <s v="EZA"/>
    <s v="iシェアーズ MSCI 南アフリカ ETF"/>
    <n v="4"/>
    <n v="43.62"/>
    <n v="45.64"/>
    <n v="23342"/>
    <n v="0"/>
    <n v="1032"/>
    <n v="4.6199999999999998E-2"/>
    <s v="02-A子 楽天証券"/>
    <m/>
    <m/>
    <m/>
    <m/>
    <m/>
    <m/>
    <m/>
    <m/>
    <m/>
    <x v="3"/>
    <x v="3"/>
    <s v="新興国"/>
    <s v="南アフリカ"/>
    <s v="02 米ドル（円換算）"/>
  </r>
  <r>
    <m/>
    <x v="0"/>
    <n v="218"/>
    <x v="3"/>
    <s v="楽天証券"/>
    <m/>
    <s v="AGG"/>
    <s v="iシェアーズ コア米国総合債券ETF"/>
    <n v="17"/>
    <n v="118.9"/>
    <n v="103.16"/>
    <s v="224,230円"/>
    <s v="0円"/>
    <s v="-34,208円"/>
    <n v="-0.13239999999999999"/>
    <s v="02-A子 楽天証券"/>
    <m/>
    <m/>
    <m/>
    <m/>
    <m/>
    <m/>
    <m/>
    <m/>
    <m/>
    <m/>
    <s v="現物"/>
    <m/>
    <s v="AGG"/>
    <s v="iシェアーズ　コア米国総合債券ETF"/>
    <n v="17"/>
    <n v="118.9"/>
    <n v="103.16"/>
    <n v="224230"/>
    <n v="0"/>
    <n v="-34208"/>
    <n v="-0.13239999999999999"/>
    <s v="02-A子 楽天証券"/>
    <m/>
    <m/>
    <m/>
    <m/>
    <m/>
    <m/>
    <m/>
    <m/>
    <m/>
    <x v="1"/>
    <x v="5"/>
    <s v="債券"/>
    <s v="米国債"/>
    <s v="02 米ドル（円換算）"/>
  </r>
  <r>
    <m/>
    <x v="0"/>
    <n v="219"/>
    <x v="1"/>
    <s v="楽天証券"/>
    <m/>
    <s v="00941"/>
    <s v="チャイナ・モバイル"/>
    <n v="500"/>
    <n v="42.68"/>
    <n v="52.45"/>
    <s v="427,204円"/>
    <s v="0円"/>
    <s v="79,550円"/>
    <n v="0.2288"/>
    <s v="00-PP 楽天証券"/>
    <m/>
    <m/>
    <m/>
    <m/>
    <m/>
    <m/>
    <m/>
    <m/>
    <m/>
    <m/>
    <s v="現物"/>
    <m/>
    <s v="941"/>
    <s v="チャイナ・モバイル"/>
    <n v="500"/>
    <n v="42.68"/>
    <n v="52.45"/>
    <n v="427204"/>
    <n v="0"/>
    <n v="79550"/>
    <n v="0.2288"/>
    <s v="00-PP 楽天証券"/>
    <m/>
    <m/>
    <m/>
    <m/>
    <m/>
    <m/>
    <m/>
    <m/>
    <m/>
    <x v="3"/>
    <x v="3"/>
    <s v="通信"/>
    <s v="中国・通信"/>
    <s v="03 香港ドル(円換算）"/>
  </r>
  <r>
    <m/>
    <x v="0"/>
    <n v="220"/>
    <x v="3"/>
    <s v="SBI証券"/>
    <m/>
    <s v="02800"/>
    <s v="Tracker Fund of Hong Kong"/>
    <n v="500"/>
    <n v="24.69"/>
    <n v="20.86"/>
    <s v="169,800円"/>
    <s v="0円"/>
    <s v="-31,176円"/>
    <n v="-0.15509999999999999"/>
    <s v="02-A子 SBI証券"/>
    <m/>
    <m/>
    <m/>
    <m/>
    <m/>
    <m/>
    <m/>
    <m/>
    <m/>
    <m/>
    <s v="現物"/>
    <m/>
    <s v="2800"/>
    <s v="Tracker Fund香港"/>
    <n v="500"/>
    <n v="24.69"/>
    <n v="20.86"/>
    <n v="169800"/>
    <n v="0"/>
    <n v="-31176"/>
    <n v="-0.15509999999999999"/>
    <s v="02-A子 SBI証券"/>
    <m/>
    <m/>
    <m/>
    <m/>
    <m/>
    <m/>
    <m/>
    <m/>
    <m/>
    <x v="3"/>
    <x v="3"/>
    <s v="指数"/>
    <s v="指数・香港"/>
    <s v="03 香港ドル(円換算）"/>
  </r>
  <r>
    <m/>
    <x v="0"/>
    <n v="221"/>
    <x v="4"/>
    <s v=""/>
    <m/>
    <m/>
    <m/>
    <m/>
    <m/>
    <m/>
    <m/>
    <m/>
    <m/>
    <m/>
    <m/>
    <m/>
    <m/>
    <m/>
    <m/>
    <m/>
    <m/>
    <m/>
    <m/>
    <m/>
    <m/>
    <s v="現物"/>
    <m/>
    <s v="0"/>
    <e v="#N/A"/>
    <n v="0"/>
    <n v="0"/>
    <n v="0"/>
    <s v=""/>
    <s v=""/>
    <s v=""/>
    <n v="0"/>
    <n v="0"/>
    <m/>
    <m/>
    <m/>
    <m/>
    <m/>
    <m/>
    <m/>
    <m/>
    <m/>
    <x v="2"/>
    <x v="2"/>
    <e v="#N/A"/>
    <e v="#N/A"/>
    <e v="#N/A"/>
  </r>
  <r>
    <m/>
    <x v="0"/>
    <n v="222"/>
    <x v="4"/>
    <s v=""/>
    <m/>
    <m/>
    <m/>
    <m/>
    <m/>
    <m/>
    <m/>
    <m/>
    <m/>
    <m/>
    <m/>
    <m/>
    <m/>
    <m/>
    <m/>
    <m/>
    <m/>
    <m/>
    <m/>
    <m/>
    <m/>
    <s v="現物"/>
    <m/>
    <s v="0"/>
    <e v="#N/A"/>
    <n v="0"/>
    <n v="0"/>
    <n v="0"/>
    <s v=""/>
    <s v=""/>
    <s v=""/>
    <n v="0"/>
    <n v="0"/>
    <m/>
    <m/>
    <m/>
    <m/>
    <m/>
    <m/>
    <m/>
    <m/>
    <m/>
    <x v="2"/>
    <x v="2"/>
    <e v="#N/A"/>
    <e v="#N/A"/>
    <e v="#N/A"/>
  </r>
  <r>
    <m/>
    <x v="0"/>
    <n v="223"/>
    <x v="4"/>
    <s v=""/>
    <m/>
    <m/>
    <m/>
    <m/>
    <m/>
    <m/>
    <m/>
    <m/>
    <m/>
    <m/>
    <m/>
    <m/>
    <m/>
    <m/>
    <m/>
    <m/>
    <m/>
    <m/>
    <m/>
    <m/>
    <m/>
    <s v="現物"/>
    <m/>
    <s v="0"/>
    <e v="#N/A"/>
    <n v="0"/>
    <n v="0"/>
    <n v="0"/>
    <s v=""/>
    <s v=""/>
    <s v=""/>
    <n v="0"/>
    <n v="0"/>
    <m/>
    <m/>
    <m/>
    <m/>
    <m/>
    <m/>
    <m/>
    <m/>
    <m/>
    <x v="2"/>
    <x v="2"/>
    <e v="#N/A"/>
    <e v="#N/A"/>
    <e v="#N/A"/>
  </r>
  <r>
    <m/>
    <x v="0"/>
    <n v="224"/>
    <x v="4"/>
    <s v=""/>
    <m/>
    <m/>
    <m/>
    <m/>
    <m/>
    <m/>
    <m/>
    <m/>
    <m/>
    <m/>
    <m/>
    <m/>
    <m/>
    <m/>
    <m/>
    <m/>
    <m/>
    <m/>
    <m/>
    <m/>
    <m/>
    <s v="現物"/>
    <m/>
    <s v="0"/>
    <e v="#N/A"/>
    <n v="0"/>
    <n v="0"/>
    <n v="0"/>
    <s v=""/>
    <s v=""/>
    <s v=""/>
    <n v="0"/>
    <n v="0"/>
    <m/>
    <m/>
    <m/>
    <m/>
    <m/>
    <m/>
    <m/>
    <m/>
    <m/>
    <x v="2"/>
    <x v="2"/>
    <e v="#N/A"/>
    <e v="#N/A"/>
    <e v="#N/A"/>
  </r>
  <r>
    <m/>
    <x v="0"/>
    <n v="225"/>
    <x v="4"/>
    <s v=""/>
    <m/>
    <m/>
    <m/>
    <m/>
    <m/>
    <m/>
    <m/>
    <m/>
    <m/>
    <m/>
    <m/>
    <m/>
    <m/>
    <m/>
    <m/>
    <m/>
    <m/>
    <m/>
    <m/>
    <m/>
    <m/>
    <s v="現物"/>
    <m/>
    <s v="0"/>
    <e v="#N/A"/>
    <n v="0"/>
    <n v="0"/>
    <n v="0"/>
    <s v=""/>
    <s v=""/>
    <s v=""/>
    <n v="0"/>
    <n v="0"/>
    <m/>
    <m/>
    <m/>
    <m/>
    <m/>
    <m/>
    <m/>
    <m/>
    <m/>
    <x v="2"/>
    <x v="2"/>
    <e v="#N/A"/>
    <e v="#N/A"/>
    <e v="#N/A"/>
  </r>
  <r>
    <m/>
    <x v="0"/>
    <n v="226"/>
    <x v="4"/>
    <s v=""/>
    <m/>
    <m/>
    <m/>
    <m/>
    <m/>
    <m/>
    <m/>
    <m/>
    <m/>
    <m/>
    <m/>
    <m/>
    <m/>
    <m/>
    <m/>
    <m/>
    <m/>
    <m/>
    <m/>
    <m/>
    <m/>
    <s v="現物"/>
    <m/>
    <s v="0"/>
    <e v="#N/A"/>
    <n v="0"/>
    <n v="0"/>
    <n v="0"/>
    <s v=""/>
    <s v=""/>
    <s v=""/>
    <n v="0"/>
    <n v="0"/>
    <m/>
    <m/>
    <m/>
    <m/>
    <m/>
    <m/>
    <m/>
    <m/>
    <m/>
    <x v="2"/>
    <x v="2"/>
    <e v="#N/A"/>
    <e v="#N/A"/>
    <e v="#N/A"/>
  </r>
  <r>
    <m/>
    <x v="0"/>
    <n v="227"/>
    <x v="4"/>
    <s v=""/>
    <m/>
    <m/>
    <m/>
    <m/>
    <m/>
    <m/>
    <m/>
    <m/>
    <m/>
    <m/>
    <m/>
    <m/>
    <m/>
    <m/>
    <m/>
    <m/>
    <m/>
    <m/>
    <m/>
    <m/>
    <m/>
    <s v="現物"/>
    <m/>
    <s v="0"/>
    <e v="#N/A"/>
    <n v="0"/>
    <n v="0"/>
    <n v="0"/>
    <s v=""/>
    <s v=""/>
    <s v=""/>
    <n v="0"/>
    <n v="0"/>
    <m/>
    <m/>
    <m/>
    <m/>
    <m/>
    <m/>
    <m/>
    <m/>
    <m/>
    <x v="2"/>
    <x v="2"/>
    <e v="#N/A"/>
    <e v="#N/A"/>
    <e v="#N/A"/>
  </r>
  <r>
    <m/>
    <x v="0"/>
    <n v="228"/>
    <x v="4"/>
    <s v=""/>
    <m/>
    <m/>
    <m/>
    <m/>
    <m/>
    <m/>
    <m/>
    <m/>
    <m/>
    <m/>
    <m/>
    <m/>
    <m/>
    <m/>
    <m/>
    <m/>
    <m/>
    <m/>
    <m/>
    <m/>
    <m/>
    <s v="現物"/>
    <m/>
    <s v="0"/>
    <e v="#N/A"/>
    <n v="0"/>
    <n v="0"/>
    <n v="0"/>
    <s v=""/>
    <s v=""/>
    <s v=""/>
    <n v="0"/>
    <n v="0"/>
    <m/>
    <m/>
    <m/>
    <m/>
    <m/>
    <m/>
    <m/>
    <m/>
    <m/>
    <x v="2"/>
    <x v="2"/>
    <e v="#N/A"/>
    <e v="#N/A"/>
    <e v="#N/A"/>
  </r>
  <r>
    <m/>
    <x v="0"/>
    <n v="229"/>
    <x v="4"/>
    <s v=""/>
    <m/>
    <m/>
    <m/>
    <m/>
    <m/>
    <m/>
    <m/>
    <m/>
    <m/>
    <m/>
    <m/>
    <m/>
    <m/>
    <m/>
    <m/>
    <m/>
    <m/>
    <m/>
    <m/>
    <m/>
    <m/>
    <s v="現物"/>
    <m/>
    <s v="0"/>
    <e v="#N/A"/>
    <n v="0"/>
    <n v="0"/>
    <n v="0"/>
    <s v=""/>
    <s v=""/>
    <s v=""/>
    <n v="0"/>
    <n v="0"/>
    <m/>
    <m/>
    <m/>
    <m/>
    <m/>
    <m/>
    <m/>
    <m/>
    <m/>
    <x v="2"/>
    <x v="2"/>
    <e v="#N/A"/>
    <e v="#N/A"/>
    <e v="#N/A"/>
  </r>
  <r>
    <m/>
    <x v="0"/>
    <n v="230"/>
    <x v="4"/>
    <s v=""/>
    <m/>
    <m/>
    <m/>
    <m/>
    <m/>
    <m/>
    <m/>
    <m/>
    <m/>
    <m/>
    <m/>
    <m/>
    <m/>
    <m/>
    <m/>
    <m/>
    <m/>
    <m/>
    <m/>
    <m/>
    <m/>
    <s v="現物"/>
    <m/>
    <s v="0"/>
    <e v="#N/A"/>
    <n v="0"/>
    <n v="0"/>
    <n v="0"/>
    <s v=""/>
    <s v=""/>
    <s v=""/>
    <n v="0"/>
    <n v="0"/>
    <m/>
    <m/>
    <m/>
    <m/>
    <m/>
    <m/>
    <m/>
    <m/>
    <m/>
    <x v="2"/>
    <x v="2"/>
    <e v="#N/A"/>
    <e v="#N/A"/>
    <e v="#N/A"/>
  </r>
  <r>
    <m/>
    <x v="0"/>
    <n v="231"/>
    <x v="4"/>
    <s v=""/>
    <m/>
    <m/>
    <m/>
    <m/>
    <m/>
    <m/>
    <m/>
    <m/>
    <m/>
    <m/>
    <m/>
    <m/>
    <m/>
    <m/>
    <m/>
    <m/>
    <m/>
    <m/>
    <m/>
    <m/>
    <m/>
    <s v="現物"/>
    <m/>
    <s v="0"/>
    <e v="#N/A"/>
    <n v="0"/>
    <n v="0"/>
    <n v="0"/>
    <s v=""/>
    <s v=""/>
    <s v=""/>
    <n v="0"/>
    <n v="0"/>
    <m/>
    <m/>
    <m/>
    <m/>
    <m/>
    <m/>
    <m/>
    <m/>
    <m/>
    <x v="2"/>
    <x v="2"/>
    <e v="#N/A"/>
    <e v="#N/A"/>
    <e v="#N/A"/>
  </r>
  <r>
    <m/>
    <x v="0"/>
    <n v="232"/>
    <x v="4"/>
    <s v=""/>
    <m/>
    <m/>
    <m/>
    <m/>
    <m/>
    <m/>
    <m/>
    <m/>
    <m/>
    <m/>
    <m/>
    <m/>
    <m/>
    <m/>
    <m/>
    <m/>
    <m/>
    <m/>
    <m/>
    <m/>
    <m/>
    <s v="現物"/>
    <m/>
    <s v="0"/>
    <e v="#N/A"/>
    <n v="0"/>
    <n v="0"/>
    <n v="0"/>
    <s v=""/>
    <s v=""/>
    <s v=""/>
    <n v="0"/>
    <n v="0"/>
    <m/>
    <m/>
    <m/>
    <m/>
    <m/>
    <m/>
    <m/>
    <m/>
    <m/>
    <x v="2"/>
    <x v="2"/>
    <e v="#N/A"/>
    <e v="#N/A"/>
    <e v="#N/A"/>
  </r>
  <r>
    <m/>
    <x v="0"/>
    <n v="233"/>
    <x v="4"/>
    <s v=""/>
    <m/>
    <m/>
    <m/>
    <m/>
    <m/>
    <m/>
    <m/>
    <m/>
    <m/>
    <m/>
    <m/>
    <m/>
    <m/>
    <m/>
    <m/>
    <m/>
    <m/>
    <m/>
    <m/>
    <m/>
    <m/>
    <s v="現物"/>
    <m/>
    <s v="0"/>
    <e v="#N/A"/>
    <n v="0"/>
    <n v="0"/>
    <n v="0"/>
    <s v=""/>
    <s v=""/>
    <s v=""/>
    <n v="0"/>
    <n v="0"/>
    <m/>
    <m/>
    <m/>
    <m/>
    <m/>
    <m/>
    <m/>
    <m/>
    <m/>
    <x v="2"/>
    <x v="2"/>
    <e v="#N/A"/>
    <e v="#N/A"/>
    <e v="#N/A"/>
  </r>
  <r>
    <m/>
    <x v="0"/>
    <n v="234"/>
    <x v="4"/>
    <s v=""/>
    <m/>
    <m/>
    <m/>
    <m/>
    <m/>
    <m/>
    <m/>
    <m/>
    <m/>
    <m/>
    <m/>
    <m/>
    <m/>
    <m/>
    <m/>
    <m/>
    <m/>
    <m/>
    <m/>
    <m/>
    <m/>
    <s v="現物"/>
    <m/>
    <s v="0"/>
    <e v="#N/A"/>
    <n v="0"/>
    <n v="0"/>
    <n v="0"/>
    <s v=""/>
    <s v=""/>
    <s v=""/>
    <n v="0"/>
    <n v="0"/>
    <m/>
    <m/>
    <m/>
    <m/>
    <m/>
    <m/>
    <m/>
    <m/>
    <m/>
    <x v="2"/>
    <x v="2"/>
    <e v="#N/A"/>
    <e v="#N/A"/>
    <e v="#N/A"/>
  </r>
  <r>
    <m/>
    <x v="0"/>
    <n v="235"/>
    <x v="4"/>
    <s v=""/>
    <m/>
    <m/>
    <m/>
    <m/>
    <m/>
    <m/>
    <m/>
    <m/>
    <m/>
    <m/>
    <m/>
    <m/>
    <m/>
    <m/>
    <m/>
    <m/>
    <m/>
    <m/>
    <m/>
    <m/>
    <m/>
    <s v="現物"/>
    <m/>
    <s v="0"/>
    <e v="#N/A"/>
    <n v="0"/>
    <n v="0"/>
    <n v="0"/>
    <s v=""/>
    <s v=""/>
    <s v=""/>
    <n v="0"/>
    <n v="0"/>
    <m/>
    <m/>
    <m/>
    <m/>
    <m/>
    <m/>
    <m/>
    <m/>
    <m/>
    <x v="2"/>
    <x v="2"/>
    <e v="#N/A"/>
    <e v="#N/A"/>
    <e v="#N/A"/>
  </r>
  <r>
    <m/>
    <x v="0"/>
    <n v="236"/>
    <x v="4"/>
    <s v=""/>
    <m/>
    <m/>
    <m/>
    <m/>
    <m/>
    <m/>
    <m/>
    <m/>
    <m/>
    <m/>
    <m/>
    <m/>
    <m/>
    <m/>
    <m/>
    <m/>
    <m/>
    <m/>
    <m/>
    <m/>
    <m/>
    <s v="現物"/>
    <m/>
    <s v="0"/>
    <e v="#N/A"/>
    <n v="0"/>
    <n v="0"/>
    <n v="0"/>
    <s v=""/>
    <s v=""/>
    <s v=""/>
    <n v="0"/>
    <n v="0"/>
    <m/>
    <m/>
    <m/>
    <m/>
    <m/>
    <m/>
    <m/>
    <m/>
    <m/>
    <x v="2"/>
    <x v="2"/>
    <e v="#N/A"/>
    <e v="#N/A"/>
    <e v="#N/A"/>
  </r>
  <r>
    <m/>
    <x v="0"/>
    <n v="237"/>
    <x v="4"/>
    <s v=""/>
    <m/>
    <m/>
    <m/>
    <m/>
    <m/>
    <m/>
    <m/>
    <m/>
    <m/>
    <m/>
    <m/>
    <m/>
    <m/>
    <m/>
    <m/>
    <m/>
    <m/>
    <m/>
    <m/>
    <m/>
    <m/>
    <s v="現物"/>
    <m/>
    <s v="0"/>
    <e v="#N/A"/>
    <n v="0"/>
    <n v="0"/>
    <n v="0"/>
    <s v=""/>
    <s v=""/>
    <s v=""/>
    <n v="0"/>
    <n v="0"/>
    <m/>
    <m/>
    <m/>
    <m/>
    <m/>
    <m/>
    <m/>
    <m/>
    <m/>
    <x v="2"/>
    <x v="2"/>
    <e v="#N/A"/>
    <e v="#N/A"/>
    <e v="#N/A"/>
  </r>
  <r>
    <m/>
    <x v="0"/>
    <n v="238"/>
    <x v="4"/>
    <s v=""/>
    <m/>
    <m/>
    <m/>
    <m/>
    <m/>
    <m/>
    <m/>
    <m/>
    <m/>
    <m/>
    <m/>
    <m/>
    <m/>
    <m/>
    <m/>
    <m/>
    <m/>
    <m/>
    <m/>
    <m/>
    <m/>
    <s v="現物"/>
    <m/>
    <s v="0"/>
    <e v="#N/A"/>
    <n v="0"/>
    <n v="0"/>
    <n v="0"/>
    <s v=""/>
    <s v=""/>
    <s v=""/>
    <n v="0"/>
    <n v="0"/>
    <m/>
    <m/>
    <m/>
    <m/>
    <m/>
    <m/>
    <m/>
    <m/>
    <m/>
    <x v="2"/>
    <x v="2"/>
    <e v="#N/A"/>
    <e v="#N/A"/>
    <e v="#N/A"/>
  </r>
  <r>
    <m/>
    <x v="0"/>
    <n v="239"/>
    <x v="4"/>
    <s v=""/>
    <m/>
    <m/>
    <m/>
    <m/>
    <m/>
    <m/>
    <m/>
    <m/>
    <m/>
    <m/>
    <m/>
    <m/>
    <m/>
    <m/>
    <m/>
    <m/>
    <m/>
    <m/>
    <m/>
    <m/>
    <m/>
    <s v="現物"/>
    <m/>
    <s v="0"/>
    <e v="#N/A"/>
    <n v="0"/>
    <n v="0"/>
    <n v="0"/>
    <s v=""/>
    <s v=""/>
    <s v=""/>
    <n v="0"/>
    <n v="0"/>
    <m/>
    <m/>
    <m/>
    <m/>
    <m/>
    <m/>
    <m/>
    <m/>
    <m/>
    <x v="2"/>
    <x v="2"/>
    <e v="#N/A"/>
    <e v="#N/A"/>
    <e v="#N/A"/>
  </r>
  <r>
    <m/>
    <x v="0"/>
    <n v="240"/>
    <x v="4"/>
    <s v=""/>
    <m/>
    <m/>
    <m/>
    <m/>
    <m/>
    <m/>
    <m/>
    <m/>
    <m/>
    <m/>
    <m/>
    <m/>
    <m/>
    <m/>
    <m/>
    <m/>
    <m/>
    <m/>
    <m/>
    <m/>
    <m/>
    <s v="現物"/>
    <m/>
    <s v="0"/>
    <e v="#N/A"/>
    <n v="0"/>
    <n v="0"/>
    <n v="0"/>
    <s v=""/>
    <s v=""/>
    <s v=""/>
    <n v="0"/>
    <n v="0"/>
    <m/>
    <m/>
    <m/>
    <m/>
    <m/>
    <m/>
    <m/>
    <m/>
    <m/>
    <x v="2"/>
    <x v="2"/>
    <e v="#N/A"/>
    <e v="#N/A"/>
    <e v="#N/A"/>
  </r>
  <r>
    <m/>
    <x v="0"/>
    <n v="241"/>
    <x v="4"/>
    <s v=""/>
    <m/>
    <m/>
    <m/>
    <m/>
    <m/>
    <m/>
    <m/>
    <m/>
    <m/>
    <m/>
    <m/>
    <m/>
    <m/>
    <m/>
    <m/>
    <m/>
    <m/>
    <m/>
    <m/>
    <m/>
    <m/>
    <s v="現物"/>
    <m/>
    <s v="0"/>
    <e v="#N/A"/>
    <n v="0"/>
    <n v="0"/>
    <n v="0"/>
    <s v=""/>
    <s v=""/>
    <s v=""/>
    <n v="0"/>
    <n v="0"/>
    <m/>
    <m/>
    <m/>
    <m/>
    <m/>
    <m/>
    <m/>
    <m/>
    <m/>
    <x v="2"/>
    <x v="2"/>
    <e v="#N/A"/>
    <e v="#N/A"/>
    <e v="#N/A"/>
  </r>
  <r>
    <m/>
    <x v="0"/>
    <n v="242"/>
    <x v="0"/>
    <m/>
    <m/>
    <s v="投資信託"/>
    <m/>
    <m/>
    <m/>
    <m/>
    <m/>
    <m/>
    <m/>
    <m/>
    <m/>
    <m/>
    <m/>
    <m/>
    <m/>
    <m/>
    <m/>
    <m/>
    <m/>
    <m/>
    <m/>
    <s v="投信"/>
    <m/>
    <m/>
    <m/>
    <m/>
    <m/>
    <m/>
    <m/>
    <m/>
    <m/>
    <m/>
    <m/>
    <m/>
    <m/>
    <m/>
    <m/>
    <m/>
    <m/>
    <m/>
    <m/>
    <m/>
    <x v="0"/>
    <x v="0"/>
    <m/>
    <m/>
    <m/>
  </r>
  <r>
    <m/>
    <x v="0"/>
    <n v="243"/>
    <x v="0"/>
    <m/>
    <m/>
    <s v="合計："/>
    <m/>
    <m/>
    <m/>
    <m/>
    <m/>
    <m/>
    <m/>
    <m/>
    <m/>
    <m/>
    <m/>
    <m/>
    <m/>
    <m/>
    <m/>
    <m/>
    <m/>
    <m/>
    <m/>
    <s v="投信"/>
    <m/>
    <m/>
    <m/>
    <m/>
    <m/>
    <m/>
    <m/>
    <m/>
    <m/>
    <m/>
    <m/>
    <m/>
    <m/>
    <m/>
    <m/>
    <m/>
    <m/>
    <m/>
    <m/>
    <m/>
    <x v="0"/>
    <x v="0"/>
    <m/>
    <m/>
    <m/>
  </r>
  <r>
    <m/>
    <x v="0"/>
    <n v="244"/>
    <x v="0"/>
    <m/>
    <m/>
    <s v="銘柄名"/>
    <s v="保有数"/>
    <s v="平均取得単価"/>
    <s v="基準価額"/>
    <s v="評価額"/>
    <s v="前日比"/>
    <s v="評価損益"/>
    <s v="評価損益率"/>
    <s v="保有金融機関"/>
    <m/>
    <m/>
    <m/>
    <m/>
    <m/>
    <m/>
    <m/>
    <m/>
    <m/>
    <m/>
    <m/>
    <s v="投信"/>
    <m/>
    <s v="銘柄コード"/>
    <s v="銘柄名"/>
    <s v="保有数"/>
    <s v="平均取得単価"/>
    <s v="基準価額"/>
    <s v="評価額"/>
    <s v="前日比"/>
    <s v="評価損益"/>
    <s v="評価損益率"/>
    <s v="保有金融機関"/>
    <m/>
    <m/>
    <m/>
    <m/>
    <m/>
    <m/>
    <m/>
    <m/>
    <m/>
    <x v="0"/>
    <x v="0"/>
    <m/>
    <m/>
    <m/>
  </r>
  <r>
    <m/>
    <x v="0"/>
    <n v="245"/>
    <x v="0"/>
    <m/>
    <m/>
    <m/>
    <m/>
    <m/>
    <m/>
    <m/>
    <m/>
    <m/>
    <m/>
    <m/>
    <m/>
    <m/>
    <m/>
    <m/>
    <m/>
    <m/>
    <m/>
    <m/>
    <m/>
    <m/>
    <m/>
    <s v="投信"/>
    <m/>
    <m/>
    <m/>
    <m/>
    <m/>
    <m/>
    <m/>
    <m/>
    <m/>
    <m/>
    <m/>
    <m/>
    <m/>
    <m/>
    <m/>
    <m/>
    <m/>
    <m/>
    <m/>
    <m/>
    <x v="0"/>
    <x v="0"/>
    <m/>
    <m/>
    <m/>
  </r>
  <r>
    <m/>
    <x v="0"/>
    <n v="246"/>
    <x v="1"/>
    <s v="SBI証券"/>
    <s v="●ここにコピペ→"/>
    <s v="SBI-SBI・V・S&amp;P500インデックス・ファンド"/>
    <n v="198531"/>
    <n v="15111"/>
    <n v="16003"/>
    <s v="317,709円"/>
    <s v="0円"/>
    <s v="17,709円"/>
    <n v="5.8999999999999997E-2"/>
    <s v="00-PP SBI証券"/>
    <m/>
    <m/>
    <m/>
    <m/>
    <m/>
    <m/>
    <m/>
    <m/>
    <m/>
    <m/>
    <m/>
    <s v="投信"/>
    <m/>
    <s v="SBI-SBI・V・S&amp;P500インデックス・ファンド"/>
    <s v="ＳＢＩ－ＳＢＩ・Ｖ・Ｓ＆Ｐ５００インデックス・ファンド"/>
    <n v="198531"/>
    <n v="15111"/>
    <n v="16003"/>
    <n v="317709"/>
    <n v="0"/>
    <n v="17709"/>
    <n v="5.8999999999999997E-2"/>
    <s v="00-PP SBI証券"/>
    <m/>
    <m/>
    <m/>
    <m/>
    <m/>
    <m/>
    <m/>
    <m/>
    <m/>
    <x v="3"/>
    <x v="7"/>
    <s v="指数"/>
    <s v="SP500指数"/>
    <s v="01 日本円"/>
  </r>
  <r>
    <m/>
    <x v="0"/>
    <n v="247"/>
    <x v="2"/>
    <s v="SBI証券"/>
    <m/>
    <s v="三菱UFJ国際-eMAXIS Slim 全世界株式(オール・カントリー)"/>
    <n v="536088"/>
    <n v="13661"/>
    <n v="15584"/>
    <s v="835,439円"/>
    <s v="0円"/>
    <s v="103,090円"/>
    <n v="0.14080000000000001"/>
    <s v="01-MM SBI証券"/>
    <m/>
    <m/>
    <m/>
    <m/>
    <m/>
    <m/>
    <m/>
    <m/>
    <m/>
    <m/>
    <m/>
    <s v="投信"/>
    <m/>
    <s v="三菱UFJ国際-eMAXIS Slim 全世界株式(オール・カントリー)"/>
    <s v="三菱ＵＦＪ国際－ｅＭＡＸＩＳ　Ｓｌｉｍ　全世界株式（オール・カントリー）"/>
    <n v="536088"/>
    <n v="13661"/>
    <n v="15584"/>
    <n v="835439"/>
    <n v="0"/>
    <n v="103090"/>
    <n v="0.14080000000000001"/>
    <s v="01-MM SBI証券"/>
    <m/>
    <m/>
    <m/>
    <m/>
    <m/>
    <m/>
    <m/>
    <m/>
    <m/>
    <x v="3"/>
    <x v="7"/>
    <s v="指数"/>
    <s v="全世界指数"/>
    <s v="01 日本円"/>
  </r>
  <r>
    <m/>
    <x v="0"/>
    <n v="248"/>
    <x v="2"/>
    <s v="SBI証券"/>
    <m/>
    <s v="SBI-SBI・V・S&amp;P500インデックス・ファンド"/>
    <n v="209131"/>
    <n v="11205"/>
    <n v="16003"/>
    <s v="334,672円"/>
    <s v="0円"/>
    <s v="100,341円"/>
    <n v="0.42820000000000003"/>
    <s v="01-MM SBI証券"/>
    <m/>
    <m/>
    <m/>
    <m/>
    <m/>
    <m/>
    <m/>
    <m/>
    <m/>
    <m/>
    <m/>
    <s v="投信"/>
    <m/>
    <s v="SBI-SBI・V・S&amp;P500インデックス・ファンド"/>
    <s v="ＳＢＩ－ＳＢＩ・Ｖ・Ｓ＆Ｐ５００インデックス・ファンド"/>
    <n v="209131"/>
    <n v="11205"/>
    <n v="16003"/>
    <n v="334672"/>
    <n v="0"/>
    <n v="100341"/>
    <n v="0.42820000000000003"/>
    <s v="01-MM SBI証券"/>
    <m/>
    <m/>
    <m/>
    <m/>
    <m/>
    <m/>
    <m/>
    <m/>
    <m/>
    <x v="3"/>
    <x v="7"/>
    <s v="指数"/>
    <s v="SP500指数"/>
    <s v="01 日本円"/>
  </r>
  <r>
    <m/>
    <x v="0"/>
    <n v="249"/>
    <x v="3"/>
    <s v="SBI証券"/>
    <m/>
    <s v="三菱UFJ国際-eMAXIS Slim 全世界株式(オール・カントリー)"/>
    <n v="749009"/>
    <n v="14011"/>
    <n v="15584"/>
    <s v="1,167,255円"/>
    <s v="0円"/>
    <s v="117,819円"/>
    <n v="0.1123"/>
    <s v="02-A子 SBI証券"/>
    <m/>
    <m/>
    <m/>
    <m/>
    <m/>
    <m/>
    <m/>
    <m/>
    <m/>
    <m/>
    <m/>
    <s v="投信"/>
    <m/>
    <s v="三菱UFJ国際-eMAXIS Slim 全世界株式(オール・カントリー)"/>
    <s v="三菱ＵＦＪ国際－ｅＭＡＸＩＳ　Ｓｌｉｍ　全世界株式（オール・カントリー）"/>
    <n v="749009"/>
    <n v="14011"/>
    <n v="15584"/>
    <n v="1167255"/>
    <n v="0"/>
    <n v="117819"/>
    <n v="0.1123"/>
    <s v="02-A子 SBI証券"/>
    <m/>
    <m/>
    <m/>
    <m/>
    <m/>
    <m/>
    <m/>
    <m/>
    <m/>
    <x v="3"/>
    <x v="7"/>
    <s v="指数"/>
    <s v="全世界指数"/>
    <s v="01 日本円"/>
  </r>
  <r>
    <m/>
    <x v="0"/>
    <n v="250"/>
    <x v="3"/>
    <s v="SBI証券"/>
    <m/>
    <s v="SBI-SBI・V・S&amp;P500インデックス・ファンド"/>
    <n v="99266"/>
    <n v="15111"/>
    <n v="16003"/>
    <s v="158,855円"/>
    <s v="0円"/>
    <s v="8,855円"/>
    <n v="5.8999999999999997E-2"/>
    <s v="02-A子 SBI証券"/>
    <m/>
    <m/>
    <m/>
    <m/>
    <m/>
    <m/>
    <m/>
    <m/>
    <m/>
    <m/>
    <m/>
    <s v="投信"/>
    <m/>
    <s v="SBI-SBI・V・S&amp;P500インデックス・ファンド"/>
    <s v="ＳＢＩ－ＳＢＩ・Ｖ・Ｓ＆Ｐ５００インデックス・ファンド"/>
    <n v="99266"/>
    <n v="15111"/>
    <n v="16003"/>
    <n v="158855"/>
    <n v="0"/>
    <n v="8855"/>
    <n v="5.8999999999999997E-2"/>
    <s v="02-A子 SBI証券"/>
    <m/>
    <m/>
    <m/>
    <m/>
    <m/>
    <m/>
    <m/>
    <m/>
    <m/>
    <x v="3"/>
    <x v="7"/>
    <s v="指数"/>
    <s v="SP500指数"/>
    <s v="01 日本円"/>
  </r>
  <r>
    <m/>
    <x v="0"/>
    <n v="251"/>
    <x v="3"/>
    <s v="SBI証券"/>
    <m/>
    <s v="SBI-SBI・V・全米株式インデックス・ファンド"/>
    <n v="296677"/>
    <n v="10113"/>
    <n v="10206"/>
    <s v="302,788円"/>
    <s v="0円"/>
    <s v="2,759円"/>
    <n v="9.1999999999999998E-3"/>
    <s v="02-A子 SBI証券"/>
    <m/>
    <m/>
    <m/>
    <m/>
    <m/>
    <m/>
    <m/>
    <m/>
    <m/>
    <m/>
    <m/>
    <s v="投信"/>
    <m/>
    <s v="SBI-SBI・V・全米株式インデックス・ファンド"/>
    <s v="ＳＢＩ－ＳＢＩ・Ｖ・全米株式インデックス・ファンド"/>
    <n v="296677"/>
    <n v="10113"/>
    <n v="10206"/>
    <n v="302788"/>
    <n v="0"/>
    <n v="2759"/>
    <n v="9.1999999999999998E-3"/>
    <s v="02-A子 SBI証券"/>
    <m/>
    <m/>
    <m/>
    <m/>
    <m/>
    <m/>
    <m/>
    <m/>
    <m/>
    <x v="3"/>
    <x v="7"/>
    <s v="指数"/>
    <s v="全米国指数"/>
    <s v="01 日本円"/>
  </r>
  <r>
    <m/>
    <x v="0"/>
    <n v="252"/>
    <x v="1"/>
    <s v="楽天証券"/>
    <m/>
    <s v="楽天・全米株式インデックス・ファンド(楽天・バンガード・ファンド(全米株式))"/>
    <n v="78197"/>
    <n v="19182"/>
    <n v="18009"/>
    <s v="140,825円"/>
    <s v="0円"/>
    <s v="-9,175円"/>
    <n v="-6.1199999999999997E-2"/>
    <s v="00-PP 楽天証券"/>
    <m/>
    <m/>
    <m/>
    <m/>
    <m/>
    <m/>
    <m/>
    <m/>
    <m/>
    <m/>
    <m/>
    <s v="投信"/>
    <m/>
    <s v="楽天・全米株式インデックス・ファンド(楽天・バンガード・ファンド(全米株式))"/>
    <s v="楽天・全米株式インデックス・ファンド（楽天・バンガード・ファンド（全米株式））"/>
    <n v="78197"/>
    <n v="19182"/>
    <n v="18009"/>
    <n v="140825"/>
    <n v="0"/>
    <n v="-9175"/>
    <n v="-6.1199999999999997E-2"/>
    <s v="00-PP 楽天証券"/>
    <m/>
    <m/>
    <m/>
    <m/>
    <m/>
    <m/>
    <m/>
    <m/>
    <m/>
    <x v="3"/>
    <x v="7"/>
    <s v="指数"/>
    <s v="全米株式"/>
    <s v="01 日本円"/>
  </r>
  <r>
    <m/>
    <x v="0"/>
    <n v="253"/>
    <x v="1"/>
    <s v="楽天証券"/>
    <m/>
    <s v="楽天・全米株式インデックス・ファンド(楽天・バンガード・ファンド(全米株式))"/>
    <n v="28082"/>
    <n v="19667"/>
    <n v="18009"/>
    <s v="50,573円"/>
    <s v="0円"/>
    <s v="-4,656円"/>
    <n v="-8.43E-2"/>
    <s v="00-PP 楽天証券"/>
    <m/>
    <m/>
    <m/>
    <m/>
    <m/>
    <m/>
    <m/>
    <m/>
    <m/>
    <m/>
    <m/>
    <s v="投信"/>
    <m/>
    <s v="楽天・全米株式インデックス・ファンド(楽天・バンガード・ファンド(全米株式))"/>
    <s v="楽天・全米株式インデックス・ファンド（楽天・バンガード・ファンド（全米株式））"/>
    <n v="28082"/>
    <n v="19667"/>
    <n v="18009"/>
    <n v="50573"/>
    <n v="0"/>
    <n v="-4656"/>
    <n v="-8.43E-2"/>
    <s v="00-PP 楽天証券"/>
    <m/>
    <m/>
    <m/>
    <m/>
    <m/>
    <m/>
    <m/>
    <m/>
    <m/>
    <x v="3"/>
    <x v="7"/>
    <s v="指数"/>
    <s v="全米株式"/>
    <s v="01 日本円"/>
  </r>
  <r>
    <m/>
    <x v="0"/>
    <n v="254"/>
    <x v="1"/>
    <s v="楽天証券"/>
    <m/>
    <s v="eMAXIS Slim 米国株式(S&amp;P500)"/>
    <n v="165"/>
    <n v="18182"/>
    <n v="17459"/>
    <s v="288円"/>
    <s v="0円"/>
    <s v="-12円"/>
    <n v="-0.04"/>
    <s v="00-PP 楽天証券"/>
    <m/>
    <m/>
    <m/>
    <m/>
    <m/>
    <m/>
    <m/>
    <m/>
    <m/>
    <m/>
    <m/>
    <s v="投信"/>
    <m/>
    <s v="eMAXIS Slim 米国株式(S&amp;P500)"/>
    <s v="eMAXIS Slim 米国株式(S&amp;P500)"/>
    <n v="165"/>
    <n v="18182"/>
    <n v="17459"/>
    <n v="288"/>
    <n v="0"/>
    <n v="-12"/>
    <n v="-0.04"/>
    <s v="00-PP 楽天証券"/>
    <m/>
    <m/>
    <m/>
    <m/>
    <m/>
    <m/>
    <m/>
    <m/>
    <m/>
    <x v="3"/>
    <x v="7"/>
    <s v="指数"/>
    <s v="SP500指数"/>
    <s v="01 日本円"/>
  </r>
  <r>
    <m/>
    <x v="0"/>
    <n v="255"/>
    <x v="3"/>
    <s v="楽天証券"/>
    <m/>
    <s v="楽天・全米株式インデックス・ファンド(楽天・バンガード・ファンド(全米株式))"/>
    <n v="24849"/>
    <n v="20283"/>
    <n v="18009"/>
    <s v="44,751円"/>
    <s v="0円"/>
    <s v="-5,649円"/>
    <n v="-0.11210000000000001"/>
    <s v="02-A子 楽天証券"/>
    <m/>
    <m/>
    <m/>
    <m/>
    <m/>
    <m/>
    <m/>
    <m/>
    <m/>
    <m/>
    <m/>
    <s v="投信"/>
    <m/>
    <s v="楽天・全米株式インデックス・ファンド(楽天・バンガード・ファンド(全米株式))"/>
    <s v="楽天・全米株式インデックス・ファンド（楽天・バンガード・ファンド（全米株式））"/>
    <n v="24849"/>
    <n v="20283"/>
    <n v="18009"/>
    <n v="44751"/>
    <n v="0"/>
    <n v="-5649"/>
    <n v="-0.11210000000000001"/>
    <s v="02-A子 楽天証券"/>
    <m/>
    <m/>
    <m/>
    <m/>
    <m/>
    <m/>
    <m/>
    <m/>
    <m/>
    <x v="3"/>
    <x v="7"/>
    <s v="指数"/>
    <s v="全米株式"/>
    <s v="01 日本円"/>
  </r>
  <r>
    <m/>
    <x v="0"/>
    <n v="256"/>
    <x v="3"/>
    <s v="楽天証券"/>
    <m/>
    <s v="楽天・全米株式インデックス・ファンド(楽天・バンガード・ファンド(全米株式))"/>
    <n v="918820"/>
    <n v="13038"/>
    <n v="18009"/>
    <s v="1,654,703円"/>
    <s v="0円"/>
    <s v="456,703円"/>
    <n v="0.38119999999999998"/>
    <s v="02-A子 楽天証券"/>
    <m/>
    <m/>
    <m/>
    <m/>
    <m/>
    <m/>
    <m/>
    <m/>
    <m/>
    <m/>
    <m/>
    <s v="投信"/>
    <m/>
    <s v="楽天・全米株式インデックス・ファンド(楽天・バンガード・ファンド(全米株式))"/>
    <s v="楽天・全米株式インデックス・ファンド（楽天・バンガード・ファンド（全米株式））"/>
    <n v="918820"/>
    <n v="13038"/>
    <n v="18009"/>
    <n v="1654703"/>
    <n v="0"/>
    <n v="456703"/>
    <n v="0.38119999999999998"/>
    <s v="02-A子 楽天証券"/>
    <m/>
    <m/>
    <m/>
    <m/>
    <m/>
    <m/>
    <m/>
    <m/>
    <m/>
    <x v="3"/>
    <x v="7"/>
    <s v="指数"/>
    <s v="全米株式"/>
    <s v="01 日本円"/>
  </r>
  <r>
    <m/>
    <x v="0"/>
    <n v="257"/>
    <x v="3"/>
    <s v="楽天証券"/>
    <m/>
    <s v="eMAXIS Slim 米国株式(S&amp;P500)"/>
    <n v="273263"/>
    <n v="13485"/>
    <n v="17459"/>
    <s v="477,090円"/>
    <s v="0円"/>
    <s v="108,590円"/>
    <n v="0.29470000000000002"/>
    <s v="02-A子 楽天証券"/>
    <m/>
    <m/>
    <m/>
    <m/>
    <m/>
    <m/>
    <m/>
    <m/>
    <m/>
    <m/>
    <m/>
    <s v="投信"/>
    <m/>
    <s v="eMAXIS Slim 米国株式(S&amp;P500)"/>
    <s v="eMAXIS Slim 米国株式(S&amp;P500)"/>
    <n v="273263"/>
    <n v="13485"/>
    <n v="17459"/>
    <n v="477090"/>
    <n v="0"/>
    <n v="108590"/>
    <n v="0.29470000000000002"/>
    <s v="02-A子 楽天証券"/>
    <m/>
    <m/>
    <m/>
    <m/>
    <m/>
    <m/>
    <m/>
    <m/>
    <m/>
    <x v="3"/>
    <x v="7"/>
    <s v="指数"/>
    <s v="SP500指数"/>
    <s v="01 日本円"/>
  </r>
  <r>
    <m/>
    <x v="0"/>
    <n v="258"/>
    <x v="3"/>
    <s v="楽天証券"/>
    <m/>
    <s v="eMAXIS Slim 米国株式(S&amp;P500)"/>
    <n v="74565"/>
    <n v="18481"/>
    <n v="17459"/>
    <s v="130,183円"/>
    <s v="0円"/>
    <s v="-7,617円"/>
    <n v="-5.5300000000000002E-2"/>
    <s v="02-A子 楽天証券"/>
    <m/>
    <m/>
    <m/>
    <m/>
    <m/>
    <m/>
    <m/>
    <m/>
    <m/>
    <m/>
    <m/>
    <s v="投信"/>
    <m/>
    <s v="eMAXIS Slim 米国株式(S&amp;P500)"/>
    <s v="eMAXIS Slim 米国株式(S&amp;P500)"/>
    <n v="74565"/>
    <n v="18481"/>
    <n v="17459"/>
    <n v="130183"/>
    <n v="0"/>
    <n v="-7617"/>
    <n v="-5.5300000000000002E-2"/>
    <s v="02-A子 楽天証券"/>
    <m/>
    <m/>
    <m/>
    <m/>
    <m/>
    <m/>
    <m/>
    <m/>
    <m/>
    <x v="3"/>
    <x v="7"/>
    <s v="指数"/>
    <s v="SP500指数"/>
    <s v="01 日本円"/>
  </r>
  <r>
    <m/>
    <x v="0"/>
    <n v="259"/>
    <x v="3"/>
    <s v="楽天証券"/>
    <m/>
    <s v="iFreeNEXT NASDAQ100インデックス"/>
    <n v="100093"/>
    <n v="14519"/>
    <n v="17987"/>
    <s v="180,037円"/>
    <s v="0円"/>
    <s v="34,709円"/>
    <n v="0.23880000000000001"/>
    <s v="02-A子 楽天証券"/>
    <m/>
    <m/>
    <m/>
    <m/>
    <m/>
    <m/>
    <m/>
    <m/>
    <m/>
    <m/>
    <m/>
    <s v="投信"/>
    <m/>
    <s v="iFreeNEXT NASDAQ100インデックス"/>
    <s v="iFreeNEXT NASDAQ100インデックス"/>
    <n v="100093"/>
    <n v="14519"/>
    <n v="17987"/>
    <n v="180037"/>
    <n v="0"/>
    <n v="34709"/>
    <n v="0.23880000000000001"/>
    <s v="02-A子 楽天証券"/>
    <m/>
    <m/>
    <m/>
    <m/>
    <m/>
    <m/>
    <m/>
    <m/>
    <m/>
    <x v="3"/>
    <x v="7"/>
    <s v="指数"/>
    <s v="ナスダック指数"/>
    <s v="01 日本円"/>
  </r>
  <r>
    <m/>
    <x v="0"/>
    <n v="260"/>
    <x v="3"/>
    <s v="楽天証券"/>
    <m/>
    <s v="iFreeNEXT NASDAQ100インデックス"/>
    <n v="1991"/>
    <n v="20090"/>
    <n v="17987"/>
    <s v="3,581円"/>
    <s v="0円"/>
    <s v="-419円"/>
    <n v="-0.1048"/>
    <s v="02-A子 楽天証券"/>
    <m/>
    <m/>
    <m/>
    <m/>
    <m/>
    <m/>
    <m/>
    <m/>
    <m/>
    <m/>
    <m/>
    <s v="投信"/>
    <m/>
    <s v="iFreeNEXT NASDAQ100インデックス"/>
    <s v="iFreeNEXT NASDAQ100インデックス"/>
    <n v="1991"/>
    <n v="20090"/>
    <n v="17987"/>
    <n v="3581"/>
    <n v="0"/>
    <n v="-419"/>
    <n v="-0.1048"/>
    <s v="02-A子 楽天証券"/>
    <m/>
    <m/>
    <m/>
    <m/>
    <m/>
    <m/>
    <m/>
    <m/>
    <m/>
    <x v="3"/>
    <x v="7"/>
    <s v="指数"/>
    <s v="ナスダック指数"/>
    <s v="01 日本円"/>
  </r>
  <r>
    <m/>
    <x v="0"/>
    <n v="261"/>
    <x v="2"/>
    <s v="楽天証券"/>
    <m/>
    <s v="eMAXIS Slim 米国株式(S&amp;P500)"/>
    <n v="473948"/>
    <n v="16888"/>
    <n v="17459"/>
    <s v="827,466円"/>
    <s v="0円"/>
    <s v="27,076円"/>
    <n v="3.3799999999999997E-2"/>
    <s v="01-MM 楽天証券"/>
    <m/>
    <m/>
    <m/>
    <m/>
    <m/>
    <m/>
    <m/>
    <m/>
    <m/>
    <m/>
    <m/>
    <s v="投信"/>
    <m/>
    <s v="eMAXIS Slim 米国株式(S&amp;P500)"/>
    <s v="eMAXIS Slim 米国株式(S&amp;P500)"/>
    <n v="473948"/>
    <n v="16888"/>
    <n v="17459"/>
    <n v="827466"/>
    <n v="0"/>
    <n v="27076"/>
    <n v="3.3799999999999997E-2"/>
    <s v="01-MM 楽天証券"/>
    <m/>
    <m/>
    <m/>
    <m/>
    <m/>
    <m/>
    <m/>
    <m/>
    <m/>
    <x v="3"/>
    <x v="7"/>
    <s v="指数"/>
    <s v="SP500指数"/>
    <s v="01 日本円"/>
  </r>
  <r>
    <m/>
    <x v="0"/>
    <n v="262"/>
    <x v="2"/>
    <s v="楽天証券"/>
    <m/>
    <s v="eMAXIS Slim 全世界株式(オール・カントリー)"/>
    <n v="243736"/>
    <n v="15878"/>
    <n v="15584"/>
    <s v="379,838円"/>
    <s v="0円"/>
    <s v="-7,162円"/>
    <n v="-1.8499999999999999E-2"/>
    <s v="01-MM 楽天証券"/>
    <m/>
    <m/>
    <m/>
    <m/>
    <m/>
    <m/>
    <m/>
    <m/>
    <m/>
    <m/>
    <m/>
    <s v="投信"/>
    <m/>
    <s v="eMAXIS Slim 全世界株式(オール・カントリー)"/>
    <s v="三菱ＵＦＪ国際－ｅＭＡＸＩＳ　Ｓｌｉｍ　全世界株式（オール・カントリー）"/>
    <n v="243736"/>
    <n v="15878"/>
    <n v="15584"/>
    <n v="379838"/>
    <n v="0"/>
    <n v="-7162"/>
    <n v="-1.8499999999999999E-2"/>
    <s v="01-MM 楽天証券"/>
    <m/>
    <m/>
    <m/>
    <m/>
    <m/>
    <m/>
    <m/>
    <m/>
    <m/>
    <x v="3"/>
    <x v="7"/>
    <s v="指数"/>
    <s v="全世界指数"/>
    <s v="01 日本円"/>
  </r>
  <r>
    <m/>
    <x v="0"/>
    <n v="263"/>
    <x v="4"/>
    <s v=""/>
    <m/>
    <m/>
    <m/>
    <m/>
    <m/>
    <m/>
    <m/>
    <m/>
    <m/>
    <m/>
    <m/>
    <m/>
    <m/>
    <m/>
    <m/>
    <m/>
    <m/>
    <m/>
    <m/>
    <m/>
    <m/>
    <s v="投信"/>
    <m/>
    <n v="0"/>
    <e v="#N/A"/>
    <n v="0"/>
    <n v="0"/>
    <n v="0"/>
    <s v=""/>
    <s v=""/>
    <s v=""/>
    <n v="0"/>
    <n v="0"/>
    <m/>
    <m/>
    <m/>
    <m/>
    <m/>
    <m/>
    <m/>
    <m/>
    <m/>
    <x v="2"/>
    <x v="2"/>
    <e v="#N/A"/>
    <e v="#N/A"/>
    <e v="#N/A"/>
  </r>
  <r>
    <m/>
    <x v="0"/>
    <n v="264"/>
    <x v="4"/>
    <s v=""/>
    <m/>
    <m/>
    <m/>
    <m/>
    <m/>
    <m/>
    <m/>
    <m/>
    <m/>
    <m/>
    <m/>
    <m/>
    <m/>
    <m/>
    <m/>
    <m/>
    <m/>
    <m/>
    <m/>
    <m/>
    <m/>
    <s v="投信"/>
    <m/>
    <n v="0"/>
    <e v="#N/A"/>
    <n v="0"/>
    <n v="0"/>
    <n v="0"/>
    <s v=""/>
    <s v=""/>
    <s v=""/>
    <n v="0"/>
    <n v="0"/>
    <m/>
    <m/>
    <m/>
    <m/>
    <m/>
    <m/>
    <m/>
    <m/>
    <m/>
    <x v="2"/>
    <x v="2"/>
    <e v="#N/A"/>
    <e v="#N/A"/>
    <e v="#N/A"/>
  </r>
  <r>
    <m/>
    <x v="0"/>
    <n v="265"/>
    <x v="4"/>
    <s v=""/>
    <m/>
    <m/>
    <m/>
    <m/>
    <m/>
    <m/>
    <m/>
    <m/>
    <m/>
    <m/>
    <m/>
    <m/>
    <m/>
    <m/>
    <m/>
    <m/>
    <m/>
    <m/>
    <m/>
    <m/>
    <m/>
    <s v="投信"/>
    <m/>
    <n v="0"/>
    <e v="#N/A"/>
    <n v="0"/>
    <n v="0"/>
    <n v="0"/>
    <s v=""/>
    <s v=""/>
    <s v=""/>
    <n v="0"/>
    <n v="0"/>
    <m/>
    <m/>
    <m/>
    <m/>
    <m/>
    <m/>
    <m/>
    <m/>
    <m/>
    <x v="2"/>
    <x v="2"/>
    <e v="#N/A"/>
    <e v="#N/A"/>
    <e v="#N/A"/>
  </r>
  <r>
    <m/>
    <x v="0"/>
    <n v="266"/>
    <x v="4"/>
    <s v=""/>
    <m/>
    <m/>
    <m/>
    <m/>
    <m/>
    <m/>
    <m/>
    <m/>
    <m/>
    <m/>
    <m/>
    <m/>
    <m/>
    <m/>
    <m/>
    <m/>
    <m/>
    <m/>
    <m/>
    <m/>
    <m/>
    <s v="投信"/>
    <m/>
    <n v="0"/>
    <e v="#N/A"/>
    <n v="0"/>
    <n v="0"/>
    <n v="0"/>
    <s v=""/>
    <s v=""/>
    <s v=""/>
    <n v="0"/>
    <n v="0"/>
    <m/>
    <m/>
    <m/>
    <m/>
    <m/>
    <m/>
    <m/>
    <m/>
    <m/>
    <x v="2"/>
    <x v="2"/>
    <e v="#N/A"/>
    <e v="#N/A"/>
    <e v="#N/A"/>
  </r>
  <r>
    <m/>
    <x v="0"/>
    <n v="267"/>
    <x v="4"/>
    <s v=""/>
    <m/>
    <m/>
    <m/>
    <m/>
    <m/>
    <m/>
    <m/>
    <m/>
    <m/>
    <m/>
    <m/>
    <m/>
    <m/>
    <m/>
    <m/>
    <m/>
    <m/>
    <m/>
    <m/>
    <m/>
    <m/>
    <s v="投信"/>
    <m/>
    <n v="0"/>
    <e v="#N/A"/>
    <n v="0"/>
    <n v="0"/>
    <n v="0"/>
    <s v=""/>
    <s v=""/>
    <s v=""/>
    <n v="0"/>
    <n v="0"/>
    <m/>
    <m/>
    <m/>
    <m/>
    <m/>
    <m/>
    <m/>
    <m/>
    <m/>
    <x v="2"/>
    <x v="2"/>
    <e v="#N/A"/>
    <e v="#N/A"/>
    <e v="#N/A"/>
  </r>
  <r>
    <m/>
    <x v="0"/>
    <n v="268"/>
    <x v="4"/>
    <s v=""/>
    <m/>
    <m/>
    <m/>
    <m/>
    <m/>
    <m/>
    <m/>
    <m/>
    <m/>
    <m/>
    <m/>
    <m/>
    <m/>
    <m/>
    <m/>
    <m/>
    <m/>
    <m/>
    <m/>
    <m/>
    <m/>
    <s v="投信"/>
    <m/>
    <n v="0"/>
    <e v="#N/A"/>
    <n v="0"/>
    <n v="0"/>
    <n v="0"/>
    <s v=""/>
    <s v=""/>
    <s v=""/>
    <n v="0"/>
    <n v="0"/>
    <m/>
    <m/>
    <m/>
    <m/>
    <m/>
    <m/>
    <m/>
    <m/>
    <m/>
    <x v="2"/>
    <x v="2"/>
    <e v="#N/A"/>
    <e v="#N/A"/>
    <e v="#N/A"/>
  </r>
  <r>
    <m/>
    <x v="0"/>
    <n v="269"/>
    <x v="4"/>
    <s v=""/>
    <m/>
    <m/>
    <m/>
    <m/>
    <m/>
    <m/>
    <m/>
    <m/>
    <m/>
    <m/>
    <m/>
    <m/>
    <m/>
    <m/>
    <m/>
    <m/>
    <m/>
    <m/>
    <m/>
    <m/>
    <m/>
    <s v="投信"/>
    <m/>
    <n v="0"/>
    <e v="#N/A"/>
    <n v="0"/>
    <n v="0"/>
    <n v="0"/>
    <s v=""/>
    <s v=""/>
    <s v=""/>
    <n v="0"/>
    <n v="0"/>
    <m/>
    <m/>
    <m/>
    <m/>
    <m/>
    <m/>
    <m/>
    <m/>
    <m/>
    <x v="2"/>
    <x v="2"/>
    <e v="#N/A"/>
    <e v="#N/A"/>
    <e v="#N/A"/>
  </r>
  <r>
    <m/>
    <x v="0"/>
    <n v="270"/>
    <x v="4"/>
    <s v=""/>
    <m/>
    <m/>
    <m/>
    <m/>
    <m/>
    <m/>
    <m/>
    <m/>
    <m/>
    <m/>
    <m/>
    <m/>
    <m/>
    <m/>
    <m/>
    <m/>
    <m/>
    <m/>
    <m/>
    <m/>
    <m/>
    <s v="投信"/>
    <m/>
    <n v="0"/>
    <e v="#N/A"/>
    <n v="0"/>
    <n v="0"/>
    <n v="0"/>
    <s v=""/>
    <s v=""/>
    <s v=""/>
    <n v="0"/>
    <n v="0"/>
    <m/>
    <m/>
    <m/>
    <m/>
    <m/>
    <m/>
    <m/>
    <m/>
    <m/>
    <x v="2"/>
    <x v="2"/>
    <e v="#N/A"/>
    <e v="#N/A"/>
    <e v="#N/A"/>
  </r>
  <r>
    <m/>
    <x v="0"/>
    <n v="271"/>
    <x v="4"/>
    <s v=""/>
    <m/>
    <m/>
    <m/>
    <m/>
    <m/>
    <m/>
    <m/>
    <m/>
    <m/>
    <m/>
    <m/>
    <m/>
    <m/>
    <m/>
    <m/>
    <m/>
    <m/>
    <m/>
    <m/>
    <m/>
    <m/>
    <s v="投信"/>
    <m/>
    <n v="0"/>
    <e v="#N/A"/>
    <n v="0"/>
    <n v="0"/>
    <n v="0"/>
    <s v=""/>
    <s v=""/>
    <s v=""/>
    <n v="0"/>
    <n v="0"/>
    <m/>
    <m/>
    <m/>
    <m/>
    <m/>
    <m/>
    <m/>
    <m/>
    <m/>
    <x v="2"/>
    <x v="2"/>
    <e v="#N/A"/>
    <e v="#N/A"/>
    <e v="#N/A"/>
  </r>
  <r>
    <m/>
    <x v="0"/>
    <n v="272"/>
    <x v="4"/>
    <s v=""/>
    <m/>
    <m/>
    <m/>
    <m/>
    <m/>
    <m/>
    <m/>
    <m/>
    <m/>
    <m/>
    <m/>
    <m/>
    <m/>
    <m/>
    <m/>
    <m/>
    <m/>
    <m/>
    <m/>
    <m/>
    <m/>
    <s v="投信"/>
    <m/>
    <n v="0"/>
    <e v="#N/A"/>
    <n v="0"/>
    <n v="0"/>
    <n v="0"/>
    <s v=""/>
    <s v=""/>
    <s v=""/>
    <n v="0"/>
    <n v="0"/>
    <m/>
    <m/>
    <m/>
    <m/>
    <m/>
    <m/>
    <m/>
    <m/>
    <m/>
    <x v="2"/>
    <x v="2"/>
    <e v="#N/A"/>
    <e v="#N/A"/>
    <e v="#N/A"/>
  </r>
  <r>
    <m/>
    <x v="0"/>
    <n v="273"/>
    <x v="4"/>
    <s v=""/>
    <m/>
    <m/>
    <m/>
    <m/>
    <m/>
    <m/>
    <m/>
    <m/>
    <m/>
    <m/>
    <m/>
    <m/>
    <m/>
    <m/>
    <m/>
    <m/>
    <m/>
    <m/>
    <m/>
    <m/>
    <m/>
    <s v="投信"/>
    <m/>
    <n v="0"/>
    <e v="#N/A"/>
    <n v="0"/>
    <n v="0"/>
    <n v="0"/>
    <s v=""/>
    <s v=""/>
    <s v=""/>
    <n v="0"/>
    <n v="0"/>
    <m/>
    <m/>
    <m/>
    <m/>
    <m/>
    <m/>
    <m/>
    <m/>
    <m/>
    <x v="2"/>
    <x v="2"/>
    <e v="#N/A"/>
    <e v="#N/A"/>
    <e v="#N/A"/>
  </r>
  <r>
    <m/>
    <x v="0"/>
    <n v="274"/>
    <x v="4"/>
    <s v=""/>
    <m/>
    <m/>
    <m/>
    <m/>
    <m/>
    <m/>
    <m/>
    <m/>
    <m/>
    <m/>
    <m/>
    <m/>
    <m/>
    <m/>
    <m/>
    <m/>
    <m/>
    <m/>
    <m/>
    <m/>
    <m/>
    <s v="投信"/>
    <m/>
    <n v="0"/>
    <e v="#N/A"/>
    <n v="0"/>
    <n v="0"/>
    <n v="0"/>
    <s v=""/>
    <s v=""/>
    <s v=""/>
    <n v="0"/>
    <n v="0"/>
    <m/>
    <m/>
    <m/>
    <m/>
    <m/>
    <m/>
    <m/>
    <m/>
    <m/>
    <x v="2"/>
    <x v="2"/>
    <e v="#N/A"/>
    <e v="#N/A"/>
    <e v="#N/A"/>
  </r>
  <r>
    <m/>
    <x v="0"/>
    <n v="275"/>
    <x v="4"/>
    <s v=""/>
    <m/>
    <m/>
    <m/>
    <m/>
    <m/>
    <m/>
    <m/>
    <m/>
    <m/>
    <m/>
    <m/>
    <m/>
    <m/>
    <m/>
    <m/>
    <m/>
    <m/>
    <m/>
    <m/>
    <m/>
    <m/>
    <s v="投信"/>
    <m/>
    <n v="0"/>
    <e v="#N/A"/>
    <n v="0"/>
    <n v="0"/>
    <n v="0"/>
    <s v=""/>
    <s v=""/>
    <s v=""/>
    <n v="0"/>
    <n v="0"/>
    <m/>
    <m/>
    <m/>
    <m/>
    <m/>
    <m/>
    <m/>
    <m/>
    <m/>
    <x v="2"/>
    <x v="2"/>
    <e v="#N/A"/>
    <e v="#N/A"/>
    <e v="#N/A"/>
  </r>
  <r>
    <m/>
    <x v="0"/>
    <n v="276"/>
    <x v="4"/>
    <s v=""/>
    <m/>
    <m/>
    <m/>
    <m/>
    <m/>
    <m/>
    <m/>
    <m/>
    <m/>
    <m/>
    <m/>
    <m/>
    <m/>
    <m/>
    <m/>
    <m/>
    <m/>
    <m/>
    <m/>
    <m/>
    <m/>
    <s v="投信"/>
    <m/>
    <n v="0"/>
    <e v="#N/A"/>
    <n v="0"/>
    <n v="0"/>
    <n v="0"/>
    <s v=""/>
    <s v=""/>
    <s v=""/>
    <n v="0"/>
    <n v="0"/>
    <m/>
    <m/>
    <m/>
    <m/>
    <m/>
    <m/>
    <m/>
    <m/>
    <m/>
    <x v="2"/>
    <x v="2"/>
    <e v="#N/A"/>
    <e v="#N/A"/>
    <e v="#N/A"/>
  </r>
  <r>
    <m/>
    <x v="0"/>
    <n v="277"/>
    <x v="4"/>
    <s v=""/>
    <m/>
    <m/>
    <m/>
    <m/>
    <m/>
    <m/>
    <m/>
    <m/>
    <m/>
    <m/>
    <m/>
    <m/>
    <m/>
    <m/>
    <m/>
    <m/>
    <m/>
    <m/>
    <m/>
    <m/>
    <m/>
    <s v="投信"/>
    <m/>
    <n v="0"/>
    <e v="#N/A"/>
    <n v="0"/>
    <n v="0"/>
    <n v="0"/>
    <s v=""/>
    <s v=""/>
    <s v=""/>
    <n v="0"/>
    <n v="0"/>
    <m/>
    <m/>
    <m/>
    <m/>
    <m/>
    <m/>
    <m/>
    <m/>
    <m/>
    <x v="2"/>
    <x v="2"/>
    <e v="#N/A"/>
    <e v="#N/A"/>
    <e v="#N/A"/>
  </r>
  <r>
    <m/>
    <x v="0"/>
    <n v="278"/>
    <x v="4"/>
    <s v=""/>
    <m/>
    <m/>
    <m/>
    <m/>
    <m/>
    <m/>
    <m/>
    <m/>
    <m/>
    <m/>
    <m/>
    <m/>
    <m/>
    <m/>
    <m/>
    <m/>
    <m/>
    <m/>
    <m/>
    <m/>
    <m/>
    <s v="投信"/>
    <m/>
    <n v="0"/>
    <e v="#N/A"/>
    <n v="0"/>
    <n v="0"/>
    <n v="0"/>
    <s v=""/>
    <s v=""/>
    <s v=""/>
    <n v="0"/>
    <n v="0"/>
    <m/>
    <m/>
    <m/>
    <m/>
    <m/>
    <m/>
    <m/>
    <m/>
    <m/>
    <x v="2"/>
    <x v="2"/>
    <e v="#N/A"/>
    <e v="#N/A"/>
    <e v="#N/A"/>
  </r>
  <r>
    <m/>
    <x v="0"/>
    <n v="279"/>
    <x v="4"/>
    <s v=""/>
    <m/>
    <m/>
    <m/>
    <m/>
    <m/>
    <m/>
    <m/>
    <m/>
    <m/>
    <m/>
    <m/>
    <m/>
    <m/>
    <m/>
    <m/>
    <m/>
    <m/>
    <m/>
    <m/>
    <m/>
    <m/>
    <s v="投信"/>
    <m/>
    <n v="0"/>
    <e v="#N/A"/>
    <n v="0"/>
    <n v="0"/>
    <n v="0"/>
    <s v=""/>
    <s v=""/>
    <s v=""/>
    <n v="0"/>
    <n v="0"/>
    <m/>
    <m/>
    <m/>
    <m/>
    <m/>
    <m/>
    <m/>
    <m/>
    <m/>
    <x v="2"/>
    <x v="2"/>
    <e v="#N/A"/>
    <e v="#N/A"/>
    <e v="#N/A"/>
  </r>
  <r>
    <m/>
    <x v="0"/>
    <n v="280"/>
    <x v="4"/>
    <s v=""/>
    <m/>
    <m/>
    <m/>
    <m/>
    <m/>
    <m/>
    <m/>
    <m/>
    <m/>
    <m/>
    <m/>
    <m/>
    <m/>
    <m/>
    <m/>
    <m/>
    <m/>
    <m/>
    <m/>
    <m/>
    <m/>
    <s v="投信"/>
    <m/>
    <n v="0"/>
    <e v="#N/A"/>
    <n v="0"/>
    <n v="0"/>
    <n v="0"/>
    <s v=""/>
    <s v=""/>
    <s v=""/>
    <n v="0"/>
    <n v="0"/>
    <m/>
    <m/>
    <m/>
    <m/>
    <m/>
    <m/>
    <m/>
    <m/>
    <m/>
    <x v="2"/>
    <x v="2"/>
    <e v="#N/A"/>
    <e v="#N/A"/>
    <e v="#N/A"/>
  </r>
  <r>
    <m/>
    <x v="0"/>
    <n v="281"/>
    <x v="4"/>
    <s v=""/>
    <m/>
    <m/>
    <m/>
    <m/>
    <m/>
    <m/>
    <m/>
    <m/>
    <m/>
    <m/>
    <m/>
    <m/>
    <m/>
    <m/>
    <m/>
    <m/>
    <m/>
    <m/>
    <m/>
    <m/>
    <m/>
    <s v="投信"/>
    <m/>
    <n v="0"/>
    <e v="#N/A"/>
    <n v="0"/>
    <n v="0"/>
    <n v="0"/>
    <s v=""/>
    <s v=""/>
    <s v=""/>
    <n v="0"/>
    <n v="0"/>
    <m/>
    <m/>
    <m/>
    <m/>
    <m/>
    <m/>
    <m/>
    <m/>
    <m/>
    <x v="2"/>
    <x v="2"/>
    <e v="#N/A"/>
    <e v="#N/A"/>
    <e v="#N/A"/>
  </r>
  <r>
    <m/>
    <x v="0"/>
    <n v="282"/>
    <x v="0"/>
    <m/>
    <m/>
    <m/>
    <m/>
    <m/>
    <m/>
    <m/>
    <m/>
    <m/>
    <m/>
    <m/>
    <m/>
    <m/>
    <m/>
    <m/>
    <m/>
    <m/>
    <m/>
    <m/>
    <m/>
    <m/>
    <m/>
    <s v="投信"/>
    <m/>
    <n v="0"/>
    <e v="#N/A"/>
    <n v="0"/>
    <n v="0"/>
    <n v="0"/>
    <s v=""/>
    <s v=""/>
    <s v=""/>
    <n v="0"/>
    <n v="0"/>
    <m/>
    <m/>
    <m/>
    <m/>
    <m/>
    <m/>
    <m/>
    <m/>
    <m/>
    <x v="2"/>
    <x v="2"/>
    <e v="#N/A"/>
    <e v="#N/A"/>
    <e v="#N/A"/>
  </r>
  <r>
    <m/>
    <x v="0"/>
    <n v="283"/>
    <x v="0"/>
    <m/>
    <m/>
    <m/>
    <m/>
    <m/>
    <m/>
    <m/>
    <m/>
    <m/>
    <m/>
    <m/>
    <m/>
    <m/>
    <m/>
    <m/>
    <m/>
    <m/>
    <m/>
    <m/>
    <m/>
    <m/>
    <m/>
    <s v="投信"/>
    <m/>
    <n v="0"/>
    <e v="#N/A"/>
    <n v="0"/>
    <n v="0"/>
    <n v="0"/>
    <s v=""/>
    <s v=""/>
    <s v=""/>
    <n v="0"/>
    <n v="0"/>
    <m/>
    <m/>
    <m/>
    <m/>
    <m/>
    <m/>
    <m/>
    <m/>
    <m/>
    <x v="2"/>
    <x v="2"/>
    <e v="#N/A"/>
    <e v="#N/A"/>
    <e v="#N/A"/>
  </r>
  <r>
    <m/>
    <x v="1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  <x v="0"/>
    <m/>
    <m/>
    <m/>
  </r>
  <r>
    <m/>
    <x v="1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  <x v="0"/>
    <m/>
    <m/>
    <m/>
  </r>
  <r>
    <m/>
    <x v="1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n v="35663601"/>
    <m/>
    <m/>
    <m/>
    <m/>
    <m/>
    <m/>
    <m/>
    <m/>
    <m/>
    <m/>
    <m/>
    <m/>
    <m/>
    <x v="0"/>
    <x v="0"/>
    <m/>
    <m/>
    <m/>
  </r>
  <r>
    <m/>
    <x v="1"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  <x v="0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0741E90-E34D-4410-A4DB-72B695707999}" name="ピボットテーブル2" cacheId="9" applyNumberFormats="0" applyBorderFormats="0" applyFontFormats="0" applyPatternFormats="0" applyAlignmentFormats="0" applyWidthHeightFormats="1" dataCaption="値" updatedVersion="8" minRefreshableVersion="3" showCalcMbrs="0" useAutoFormatting="1" itemPrintTitles="1" createdVersion="3" indent="0" outline="1" outlineData="1" multipleFieldFilters="0">
  <location ref="B21:F32" firstHeaderRow="1" firstDataRow="2" firstDataCol="1" rowPageCount="2" colPageCount="1"/>
  <pivotFields count="53">
    <pivotField showAll="0"/>
    <pivotField axis="axisPage" numFmtId="14" multipleItemSelectionAllowed="1" showAll="0">
      <items count="4">
        <item m="1" x="2"/>
        <item h="1" x="1"/>
        <item x="0"/>
        <item t="default"/>
      </items>
    </pivotField>
    <pivotField showAll="0"/>
    <pivotField axis="axisPage" multipleItemSelectionAllowed="1" showAll="0">
      <items count="6">
        <item h="1" x="0"/>
        <item x="1"/>
        <item x="2"/>
        <item x="3"/>
        <item h="1" x="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dataField="1" showAll="0"/>
    <pivotField showAll="0"/>
    <pivotField multipleItemSelectionAllowe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6">
        <item x="3"/>
        <item x="1"/>
        <item x="4"/>
        <item h="1" x="2"/>
        <item h="1" x="0"/>
        <item t="default"/>
      </items>
    </pivotField>
    <pivotField axis="axisRow" showAll="0">
      <items count="9">
        <item x="3"/>
        <item x="7"/>
        <item x="1"/>
        <item x="5"/>
        <item x="6"/>
        <item x="4"/>
        <item x="2"/>
        <item x="0"/>
        <item t="default"/>
      </items>
    </pivotField>
    <pivotField showAll="0"/>
    <pivotField showAll="0"/>
    <pivotField showAll="0"/>
    <pivotField dataField="1" dragToRow="0" dragToCol="0" dragToPage="0" showAll="0" defaultSubtotal="0"/>
  </pivotFields>
  <rowFields count="2">
    <field x="47"/>
    <field x="48"/>
  </rowFields>
  <rowItems count="10">
    <i>
      <x/>
    </i>
    <i r="1">
      <x/>
    </i>
    <i r="1">
      <x v="1"/>
    </i>
    <i>
      <x v="1"/>
    </i>
    <i r="1">
      <x v="2"/>
    </i>
    <i r="1">
      <x v="3"/>
    </i>
    <i>
      <x v="2"/>
    </i>
    <i r="1">
      <x v="4"/>
    </i>
    <i r="1">
      <x v="5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1" hier="-1"/>
    <pageField fld="3" hier="-1"/>
  </pageFields>
  <dataFields count="4">
    <dataField name="合計 / 時価評価額" fld="33" baseField="0" baseItem="0" numFmtId="178"/>
    <dataField name="合計 / 評価損益" fld="35" baseField="0" baseItem="0" numFmtId="180"/>
    <dataField name="合計 / 時価評価額2" fld="33" showDataAs="percentOfTotal" baseField="33" baseItem="0" numFmtId="10"/>
    <dataField name="合計 / 損益率" fld="52" baseField="0" baseItem="0" numFmtId="10"/>
  </dataFields>
  <formats count="5">
    <format dxfId="9">
      <pivotArea dataOnly="0" labelOnly="1" outline="0" axis="axisValues" fieldPosition="0"/>
    </format>
    <format dxfId="8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7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6">
      <pivotArea outline="0" fieldPosition="0">
        <references count="1">
          <reference field="4294967294" count="1">
            <x v="2"/>
          </reference>
        </references>
      </pivotArea>
    </format>
    <format dxfId="5">
      <pivotArea outline="0" fieldPosition="0">
        <references count="1">
          <reference field="4294967294" count="1"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F0C3EE3-DACB-4F89-A24D-CFF419397CC2}" name="デモテーブル" displayName="デモテーブル" ref="A1:M167" totalsRowShown="0" headerRowDxfId="10">
  <autoFilter ref="A1:M167" xr:uid="{38288940-6D8F-42B1-85AD-D67751DB8F9F}"/>
  <tableColumns count="13">
    <tableColumn id="1" xr3:uid="{7E2B18A0-3196-4AA5-BB1C-11748A4AFB1A}" name="ｺｰﾄﾞ・ﾃｨｯｶｰ等"/>
    <tableColumn id="2" xr3:uid="{C2F43575-7F47-4D87-9692-870EB4915CAA}" name="銘柄"/>
    <tableColumn id="3" xr3:uid="{7BC000D7-231E-4B44-B7EC-DFFFD7A3CA5B}" name="3区分・大"/>
    <tableColumn id="4" xr3:uid="{146C8B93-B17E-4243-8E2E-C83DE65CCFD1}" name="3区分・中"/>
    <tableColumn id="5" xr3:uid="{333451F4-D6A2-4AB1-AEBF-D8EC77011168}" name="セクター・1"/>
    <tableColumn id="6" xr3:uid="{53A5C751-8B54-4E90-9DE3-AAC30B7A7AB7}" name="セクター・2"/>
    <tableColumn id="7" xr3:uid="{7E1EC218-66F0-41CF-B688-20AC8716AE68}" name="通貨"/>
    <tableColumn id="8" xr3:uid="{387062E9-B1E5-459A-BD7C-1DC5C47D0829}" name="対象国など"/>
    <tableColumn id="9" xr3:uid="{9B4BC9D1-5258-4EDD-88FD-9C4358ECBE0A}" name="高配当"/>
    <tableColumn id="10" xr3:uid="{419C8CDA-A322-4337-9390-B20E604DC919}" name="口座区分"/>
    <tableColumn id="11" xr3:uid="{23F416C6-158C-4A9E-A626-E4935898639C}" name="個別・ETF・投信・ほか"/>
    <tableColumn id="12" xr3:uid="{336A381C-C18E-466E-B02A-494D14E77E8A}" name="ｵﾘｼﾞﾅﾙ区分"/>
    <tableColumn id="13" xr3:uid="{35BDD9F7-2B4F-4063-BD94-CCAE298491A5}" name="番号"/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F6CDA-5CA4-461B-AF2F-A32ADF5AE914}">
  <dimension ref="A1"/>
  <sheetViews>
    <sheetView showGridLines="0" topLeftCell="A58" zoomScale="40" zoomScaleNormal="40" workbookViewId="0">
      <selection activeCell="AI206" sqref="AI206"/>
    </sheetView>
  </sheetViews>
  <sheetFormatPr defaultRowHeight="18.75"/>
  <sheetData/>
  <phoneticPr fontId="3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4979E-DE18-4195-BEF0-2E8C06611BBF}">
  <dimension ref="A1:M167"/>
  <sheetViews>
    <sheetView topLeftCell="A136" zoomScaleNormal="100" workbookViewId="0">
      <selection activeCell="A141" sqref="A141"/>
    </sheetView>
  </sheetViews>
  <sheetFormatPr defaultRowHeight="18.75"/>
  <cols>
    <col min="1" max="2" width="67.25" bestFit="1" customWidth="1"/>
    <col min="3" max="4" width="11" customWidth="1"/>
    <col min="5" max="6" width="11.875" customWidth="1"/>
    <col min="8" max="8" width="12.25" customWidth="1"/>
    <col min="10" max="10" width="10.75" customWidth="1"/>
    <col min="11" max="11" width="21.625" customWidth="1"/>
    <col min="12" max="12" width="13.625" customWidth="1"/>
  </cols>
  <sheetData>
    <row r="1" spans="1:13">
      <c r="A1" s="33" t="s">
        <v>243</v>
      </c>
      <c r="B1" s="34" t="s">
        <v>244</v>
      </c>
      <c r="C1" s="34" t="s">
        <v>24</v>
      </c>
      <c r="D1" s="34" t="s">
        <v>25</v>
      </c>
      <c r="E1" s="34" t="s">
        <v>245</v>
      </c>
      <c r="F1" s="34" t="s">
        <v>246</v>
      </c>
      <c r="G1" s="34" t="s">
        <v>28</v>
      </c>
      <c r="H1" s="34" t="s">
        <v>247</v>
      </c>
      <c r="I1" s="34" t="s">
        <v>248</v>
      </c>
      <c r="J1" s="34" t="s">
        <v>249</v>
      </c>
      <c r="K1" s="34" t="s">
        <v>250</v>
      </c>
      <c r="L1" s="34" t="s">
        <v>251</v>
      </c>
      <c r="M1" s="34" t="s">
        <v>252</v>
      </c>
    </row>
    <row r="2" spans="1:13">
      <c r="A2" t="s">
        <v>138</v>
      </c>
      <c r="B2" t="s">
        <v>139</v>
      </c>
      <c r="C2" t="s">
        <v>253</v>
      </c>
      <c r="D2" t="s">
        <v>254</v>
      </c>
      <c r="E2" t="s">
        <v>255</v>
      </c>
      <c r="F2" t="s">
        <v>256</v>
      </c>
      <c r="G2" t="s">
        <v>257</v>
      </c>
      <c r="H2" t="s">
        <v>258</v>
      </c>
      <c r="I2" t="s">
        <v>248</v>
      </c>
      <c r="J2" t="s">
        <v>259</v>
      </c>
      <c r="K2" t="s">
        <v>260</v>
      </c>
      <c r="M2">
        <v>1</v>
      </c>
    </row>
    <row r="3" spans="1:13">
      <c r="A3" t="s">
        <v>261</v>
      </c>
      <c r="B3" t="s">
        <v>262</v>
      </c>
      <c r="C3" t="s">
        <v>253</v>
      </c>
      <c r="D3" t="s">
        <v>254</v>
      </c>
      <c r="E3" t="s">
        <v>263</v>
      </c>
      <c r="F3" t="s">
        <v>264</v>
      </c>
      <c r="G3" t="s">
        <v>257</v>
      </c>
      <c r="H3" t="s">
        <v>258</v>
      </c>
      <c r="J3" t="s">
        <v>259</v>
      </c>
      <c r="K3" t="s">
        <v>265</v>
      </c>
      <c r="M3">
        <v>2</v>
      </c>
    </row>
    <row r="4" spans="1:13">
      <c r="A4" t="s">
        <v>142</v>
      </c>
      <c r="B4" t="s">
        <v>266</v>
      </c>
      <c r="C4" t="s">
        <v>253</v>
      </c>
      <c r="D4" t="s">
        <v>254</v>
      </c>
      <c r="E4" t="s">
        <v>263</v>
      </c>
      <c r="F4" t="s">
        <v>267</v>
      </c>
      <c r="G4" t="s">
        <v>268</v>
      </c>
      <c r="H4" t="s">
        <v>269</v>
      </c>
      <c r="J4" t="s">
        <v>259</v>
      </c>
      <c r="K4" t="s">
        <v>265</v>
      </c>
      <c r="M4">
        <v>3</v>
      </c>
    </row>
    <row r="5" spans="1:13">
      <c r="A5" t="s">
        <v>270</v>
      </c>
      <c r="B5" t="s">
        <v>271</v>
      </c>
      <c r="C5" t="s">
        <v>253</v>
      </c>
      <c r="D5" t="s">
        <v>254</v>
      </c>
      <c r="E5" t="s">
        <v>263</v>
      </c>
      <c r="F5" t="s">
        <v>272</v>
      </c>
      <c r="G5" t="s">
        <v>268</v>
      </c>
      <c r="H5" t="s">
        <v>269</v>
      </c>
      <c r="J5" t="s">
        <v>259</v>
      </c>
      <c r="K5" t="s">
        <v>265</v>
      </c>
      <c r="M5">
        <v>4</v>
      </c>
    </row>
    <row r="6" spans="1:13">
      <c r="A6" t="s">
        <v>144</v>
      </c>
      <c r="B6" t="s">
        <v>273</v>
      </c>
      <c r="C6" t="s">
        <v>253</v>
      </c>
      <c r="D6" t="s">
        <v>254</v>
      </c>
      <c r="E6" t="s">
        <v>274</v>
      </c>
      <c r="F6" t="s">
        <v>275</v>
      </c>
      <c r="G6" t="s">
        <v>268</v>
      </c>
      <c r="H6" t="s">
        <v>269</v>
      </c>
      <c r="I6" t="s">
        <v>248</v>
      </c>
      <c r="J6" t="s">
        <v>259</v>
      </c>
      <c r="K6" t="s">
        <v>265</v>
      </c>
      <c r="M6">
        <v>5</v>
      </c>
    </row>
    <row r="7" spans="1:13">
      <c r="A7" t="s">
        <v>50</v>
      </c>
      <c r="B7" t="s">
        <v>276</v>
      </c>
      <c r="C7" t="s">
        <v>253</v>
      </c>
      <c r="D7" t="s">
        <v>254</v>
      </c>
      <c r="E7" t="s">
        <v>274</v>
      </c>
      <c r="F7" t="s">
        <v>275</v>
      </c>
      <c r="G7" t="s">
        <v>268</v>
      </c>
      <c r="H7" t="s">
        <v>269</v>
      </c>
      <c r="I7" t="s">
        <v>248</v>
      </c>
      <c r="J7" t="s">
        <v>259</v>
      </c>
      <c r="K7" t="s">
        <v>265</v>
      </c>
      <c r="M7">
        <v>6</v>
      </c>
    </row>
    <row r="8" spans="1:13">
      <c r="A8" t="s">
        <v>147</v>
      </c>
      <c r="B8" t="s">
        <v>277</v>
      </c>
      <c r="C8" t="s">
        <v>253</v>
      </c>
      <c r="D8" t="s">
        <v>254</v>
      </c>
      <c r="E8" t="s">
        <v>274</v>
      </c>
      <c r="F8" t="s">
        <v>275</v>
      </c>
      <c r="G8" t="s">
        <v>268</v>
      </c>
      <c r="H8" t="s">
        <v>269</v>
      </c>
      <c r="I8" t="s">
        <v>248</v>
      </c>
      <c r="J8" t="s">
        <v>259</v>
      </c>
      <c r="K8" t="s">
        <v>265</v>
      </c>
      <c r="M8">
        <v>7</v>
      </c>
    </row>
    <row r="9" spans="1:13">
      <c r="A9" t="s">
        <v>149</v>
      </c>
      <c r="B9" t="s">
        <v>278</v>
      </c>
      <c r="C9" t="s">
        <v>253</v>
      </c>
      <c r="D9" t="s">
        <v>254</v>
      </c>
      <c r="E9" t="s">
        <v>274</v>
      </c>
      <c r="F9" t="s">
        <v>275</v>
      </c>
      <c r="G9" t="s">
        <v>268</v>
      </c>
      <c r="H9" t="s">
        <v>269</v>
      </c>
      <c r="I9" t="s">
        <v>248</v>
      </c>
      <c r="J9" t="s">
        <v>259</v>
      </c>
      <c r="K9" t="s">
        <v>265</v>
      </c>
      <c r="M9">
        <v>8</v>
      </c>
    </row>
    <row r="10" spans="1:13">
      <c r="A10" t="s">
        <v>79</v>
      </c>
      <c r="B10" t="s">
        <v>80</v>
      </c>
      <c r="C10" t="s">
        <v>279</v>
      </c>
      <c r="D10" t="s">
        <v>280</v>
      </c>
      <c r="E10" t="s">
        <v>281</v>
      </c>
      <c r="F10" t="s">
        <v>282</v>
      </c>
      <c r="G10" t="s">
        <v>268</v>
      </c>
      <c r="H10" t="s">
        <v>283</v>
      </c>
      <c r="J10" t="s">
        <v>259</v>
      </c>
      <c r="K10" t="s">
        <v>284</v>
      </c>
      <c r="M10">
        <v>9</v>
      </c>
    </row>
    <row r="11" spans="1:13">
      <c r="A11" t="s">
        <v>81</v>
      </c>
      <c r="B11" t="s">
        <v>82</v>
      </c>
      <c r="C11" t="s">
        <v>279</v>
      </c>
      <c r="D11" t="s">
        <v>280</v>
      </c>
      <c r="E11" t="s">
        <v>285</v>
      </c>
      <c r="F11" t="s">
        <v>286</v>
      </c>
      <c r="G11" t="s">
        <v>268</v>
      </c>
      <c r="H11" t="s">
        <v>283</v>
      </c>
      <c r="J11" t="s">
        <v>259</v>
      </c>
      <c r="K11" t="s">
        <v>284</v>
      </c>
      <c r="M11">
        <v>10</v>
      </c>
    </row>
    <row r="12" spans="1:13">
      <c r="A12" t="s">
        <v>287</v>
      </c>
      <c r="B12" t="s">
        <v>288</v>
      </c>
      <c r="C12" t="s">
        <v>279</v>
      </c>
      <c r="D12" t="s">
        <v>280</v>
      </c>
      <c r="E12" t="s">
        <v>289</v>
      </c>
      <c r="F12" t="s">
        <v>290</v>
      </c>
      <c r="G12" t="s">
        <v>268</v>
      </c>
      <c r="H12" t="s">
        <v>283</v>
      </c>
      <c r="J12" t="s">
        <v>259</v>
      </c>
      <c r="K12" t="s">
        <v>284</v>
      </c>
      <c r="M12">
        <v>11</v>
      </c>
    </row>
    <row r="13" spans="1:13">
      <c r="A13" t="s">
        <v>291</v>
      </c>
      <c r="B13" t="s">
        <v>292</v>
      </c>
      <c r="C13" t="s">
        <v>253</v>
      </c>
      <c r="D13" t="s">
        <v>254</v>
      </c>
      <c r="E13" t="s">
        <v>293</v>
      </c>
      <c r="F13" t="s">
        <v>294</v>
      </c>
      <c r="G13" t="s">
        <v>268</v>
      </c>
      <c r="H13" t="s">
        <v>269</v>
      </c>
      <c r="I13" t="s">
        <v>248</v>
      </c>
      <c r="J13" t="s">
        <v>259</v>
      </c>
      <c r="K13" t="s">
        <v>260</v>
      </c>
      <c r="M13">
        <v>12</v>
      </c>
    </row>
    <row r="14" spans="1:13">
      <c r="A14" t="s">
        <v>83</v>
      </c>
      <c r="B14" t="s">
        <v>295</v>
      </c>
      <c r="C14" t="s">
        <v>253</v>
      </c>
      <c r="D14" t="s">
        <v>254</v>
      </c>
      <c r="E14" t="s">
        <v>296</v>
      </c>
      <c r="F14" t="s">
        <v>297</v>
      </c>
      <c r="G14" t="s">
        <v>268</v>
      </c>
      <c r="H14" t="s">
        <v>269</v>
      </c>
      <c r="I14" t="s">
        <v>248</v>
      </c>
      <c r="J14" t="s">
        <v>259</v>
      </c>
      <c r="K14" t="s">
        <v>265</v>
      </c>
      <c r="M14">
        <v>13</v>
      </c>
    </row>
    <row r="15" spans="1:13">
      <c r="A15" t="s">
        <v>153</v>
      </c>
      <c r="B15" t="s">
        <v>298</v>
      </c>
      <c r="C15" t="s">
        <v>253</v>
      </c>
      <c r="D15" t="s">
        <v>254</v>
      </c>
      <c r="E15" t="s">
        <v>263</v>
      </c>
      <c r="F15" t="s">
        <v>299</v>
      </c>
      <c r="G15" t="s">
        <v>268</v>
      </c>
      <c r="H15" t="s">
        <v>300</v>
      </c>
      <c r="J15" t="s">
        <v>259</v>
      </c>
      <c r="K15" t="s">
        <v>265</v>
      </c>
      <c r="M15">
        <v>14</v>
      </c>
    </row>
    <row r="16" spans="1:13">
      <c r="A16" t="s">
        <v>155</v>
      </c>
      <c r="B16" t="s">
        <v>301</v>
      </c>
      <c r="C16" t="s">
        <v>302</v>
      </c>
      <c r="D16" t="s">
        <v>303</v>
      </c>
      <c r="E16" t="s">
        <v>304</v>
      </c>
      <c r="F16" t="s">
        <v>305</v>
      </c>
      <c r="G16" t="s">
        <v>268</v>
      </c>
      <c r="H16" t="s">
        <v>300</v>
      </c>
      <c r="J16" t="s">
        <v>259</v>
      </c>
      <c r="K16" t="s">
        <v>284</v>
      </c>
      <c r="M16">
        <v>15</v>
      </c>
    </row>
    <row r="17" spans="1:13">
      <c r="A17" t="s">
        <v>85</v>
      </c>
      <c r="B17" t="s">
        <v>306</v>
      </c>
      <c r="C17" t="s">
        <v>253</v>
      </c>
      <c r="D17" t="s">
        <v>254</v>
      </c>
      <c r="E17" t="s">
        <v>274</v>
      </c>
      <c r="F17" t="s">
        <v>307</v>
      </c>
      <c r="G17" t="s">
        <v>268</v>
      </c>
      <c r="H17" t="s">
        <v>300</v>
      </c>
      <c r="I17" t="s">
        <v>248</v>
      </c>
      <c r="J17" t="s">
        <v>259</v>
      </c>
      <c r="K17" t="s">
        <v>265</v>
      </c>
      <c r="M17">
        <v>16</v>
      </c>
    </row>
    <row r="18" spans="1:13">
      <c r="A18" t="s">
        <v>87</v>
      </c>
      <c r="B18" t="s">
        <v>308</v>
      </c>
      <c r="C18" t="s">
        <v>253</v>
      </c>
      <c r="D18" t="s">
        <v>254</v>
      </c>
      <c r="E18" t="s">
        <v>309</v>
      </c>
      <c r="F18" t="s">
        <v>310</v>
      </c>
      <c r="G18" t="s">
        <v>268</v>
      </c>
      <c r="H18" t="s">
        <v>311</v>
      </c>
      <c r="J18" t="s">
        <v>259</v>
      </c>
      <c r="K18" t="s">
        <v>265</v>
      </c>
      <c r="M18">
        <v>17</v>
      </c>
    </row>
    <row r="19" spans="1:13">
      <c r="A19" t="s">
        <v>312</v>
      </c>
      <c r="B19" t="s">
        <v>313</v>
      </c>
      <c r="C19" t="s">
        <v>279</v>
      </c>
      <c r="D19" t="s">
        <v>314</v>
      </c>
      <c r="E19" t="s">
        <v>315</v>
      </c>
      <c r="F19" t="s">
        <v>316</v>
      </c>
      <c r="G19" t="s">
        <v>268</v>
      </c>
      <c r="H19" t="s">
        <v>283</v>
      </c>
      <c r="J19" t="s">
        <v>259</v>
      </c>
      <c r="K19" t="s">
        <v>265</v>
      </c>
      <c r="M19">
        <v>18</v>
      </c>
    </row>
    <row r="20" spans="1:13">
      <c r="A20" t="s">
        <v>159</v>
      </c>
      <c r="B20" t="s">
        <v>317</v>
      </c>
      <c r="C20" t="s">
        <v>253</v>
      </c>
      <c r="D20" t="s">
        <v>254</v>
      </c>
      <c r="E20" t="s">
        <v>318</v>
      </c>
      <c r="F20" t="s">
        <v>318</v>
      </c>
      <c r="G20" t="s">
        <v>268</v>
      </c>
      <c r="H20" t="s">
        <v>269</v>
      </c>
      <c r="I20" t="s">
        <v>248</v>
      </c>
      <c r="J20" t="s">
        <v>259</v>
      </c>
      <c r="K20" t="s">
        <v>260</v>
      </c>
      <c r="M20">
        <v>19</v>
      </c>
    </row>
    <row r="21" spans="1:13">
      <c r="A21" t="s">
        <v>161</v>
      </c>
      <c r="B21" t="s">
        <v>162</v>
      </c>
      <c r="C21" t="s">
        <v>253</v>
      </c>
      <c r="D21" t="s">
        <v>254</v>
      </c>
      <c r="E21" t="s">
        <v>318</v>
      </c>
      <c r="F21" t="s">
        <v>318</v>
      </c>
      <c r="G21" t="s">
        <v>268</v>
      </c>
      <c r="H21" t="s">
        <v>269</v>
      </c>
      <c r="I21" t="s">
        <v>248</v>
      </c>
      <c r="J21" t="s">
        <v>259</v>
      </c>
      <c r="K21" t="s">
        <v>260</v>
      </c>
      <c r="M21">
        <v>20</v>
      </c>
    </row>
    <row r="22" spans="1:13">
      <c r="A22" t="s">
        <v>163</v>
      </c>
      <c r="B22" t="s">
        <v>319</v>
      </c>
      <c r="C22" t="s">
        <v>302</v>
      </c>
      <c r="D22" t="s">
        <v>303</v>
      </c>
      <c r="E22" t="s">
        <v>304</v>
      </c>
      <c r="F22" t="s">
        <v>320</v>
      </c>
      <c r="G22" t="s">
        <v>268</v>
      </c>
      <c r="H22" t="s">
        <v>321</v>
      </c>
      <c r="J22" t="s">
        <v>259</v>
      </c>
      <c r="K22" t="s">
        <v>284</v>
      </c>
      <c r="M22">
        <v>21</v>
      </c>
    </row>
    <row r="23" spans="1:13">
      <c r="A23" t="s">
        <v>165</v>
      </c>
      <c r="B23" t="s">
        <v>322</v>
      </c>
      <c r="C23" t="s">
        <v>253</v>
      </c>
      <c r="D23" t="s">
        <v>254</v>
      </c>
      <c r="E23" t="s">
        <v>263</v>
      </c>
      <c r="F23" t="s">
        <v>323</v>
      </c>
      <c r="G23" t="s">
        <v>268</v>
      </c>
      <c r="H23" t="s">
        <v>269</v>
      </c>
      <c r="J23" t="s">
        <v>259</v>
      </c>
      <c r="K23" t="s">
        <v>265</v>
      </c>
      <c r="M23">
        <v>22</v>
      </c>
    </row>
    <row r="24" spans="1:13">
      <c r="A24" t="s">
        <v>167</v>
      </c>
      <c r="B24" t="s">
        <v>324</v>
      </c>
      <c r="C24" t="s">
        <v>253</v>
      </c>
      <c r="D24" t="s">
        <v>254</v>
      </c>
      <c r="E24" t="s">
        <v>274</v>
      </c>
      <c r="F24" t="s">
        <v>275</v>
      </c>
      <c r="G24" t="s">
        <v>268</v>
      </c>
      <c r="H24" t="s">
        <v>269</v>
      </c>
      <c r="I24" t="s">
        <v>248</v>
      </c>
      <c r="J24" t="s">
        <v>259</v>
      </c>
      <c r="K24" t="s">
        <v>265</v>
      </c>
      <c r="M24">
        <v>23</v>
      </c>
    </row>
    <row r="25" spans="1:13">
      <c r="A25" t="s">
        <v>169</v>
      </c>
      <c r="B25" t="s">
        <v>325</v>
      </c>
      <c r="C25" t="s">
        <v>253</v>
      </c>
      <c r="D25" t="s">
        <v>254</v>
      </c>
      <c r="E25" t="s">
        <v>263</v>
      </c>
      <c r="F25" t="s">
        <v>299</v>
      </c>
      <c r="G25" t="s">
        <v>268</v>
      </c>
      <c r="H25" t="s">
        <v>300</v>
      </c>
      <c r="J25" t="s">
        <v>259</v>
      </c>
      <c r="K25" t="s">
        <v>265</v>
      </c>
      <c r="M25">
        <v>24</v>
      </c>
    </row>
    <row r="26" spans="1:13">
      <c r="A26" t="s">
        <v>171</v>
      </c>
      <c r="B26" t="s">
        <v>326</v>
      </c>
      <c r="C26" t="s">
        <v>253</v>
      </c>
      <c r="D26" t="s">
        <v>254</v>
      </c>
      <c r="E26" t="s">
        <v>263</v>
      </c>
      <c r="F26" t="s">
        <v>327</v>
      </c>
      <c r="G26" t="s">
        <v>268</v>
      </c>
      <c r="H26" t="s">
        <v>328</v>
      </c>
      <c r="J26" t="s">
        <v>259</v>
      </c>
      <c r="K26" t="s">
        <v>265</v>
      </c>
      <c r="M26">
        <v>25</v>
      </c>
    </row>
    <row r="27" spans="1:13">
      <c r="A27" t="s">
        <v>329</v>
      </c>
      <c r="B27" t="s">
        <v>330</v>
      </c>
      <c r="C27" t="s">
        <v>253</v>
      </c>
      <c r="D27" t="s">
        <v>254</v>
      </c>
      <c r="E27" t="s">
        <v>263</v>
      </c>
      <c r="F27" t="s">
        <v>331</v>
      </c>
      <c r="G27" t="s">
        <v>268</v>
      </c>
      <c r="H27" t="s">
        <v>300</v>
      </c>
      <c r="J27" t="s">
        <v>259</v>
      </c>
      <c r="K27" t="s">
        <v>265</v>
      </c>
      <c r="M27">
        <v>26</v>
      </c>
    </row>
    <row r="28" spans="1:13">
      <c r="A28" t="s">
        <v>332</v>
      </c>
      <c r="B28" t="s">
        <v>333</v>
      </c>
      <c r="C28" t="s">
        <v>302</v>
      </c>
      <c r="D28" t="s">
        <v>303</v>
      </c>
      <c r="E28" t="s">
        <v>304</v>
      </c>
      <c r="F28" t="s">
        <v>305</v>
      </c>
      <c r="G28" t="s">
        <v>268</v>
      </c>
      <c r="H28" t="s">
        <v>300</v>
      </c>
      <c r="J28" t="s">
        <v>259</v>
      </c>
      <c r="K28" t="s">
        <v>284</v>
      </c>
      <c r="M28">
        <v>27</v>
      </c>
    </row>
    <row r="29" spans="1:13">
      <c r="A29" t="s">
        <v>334</v>
      </c>
      <c r="B29" t="s">
        <v>262</v>
      </c>
      <c r="C29" t="s">
        <v>253</v>
      </c>
      <c r="D29" t="s">
        <v>254</v>
      </c>
      <c r="E29" t="s">
        <v>263</v>
      </c>
      <c r="F29" t="s">
        <v>264</v>
      </c>
      <c r="G29" t="s">
        <v>257</v>
      </c>
      <c r="H29" t="s">
        <v>258</v>
      </c>
      <c r="J29" t="s">
        <v>259</v>
      </c>
      <c r="K29" t="s">
        <v>265</v>
      </c>
      <c r="M29">
        <v>28</v>
      </c>
    </row>
    <row r="30" spans="1:13">
      <c r="A30" t="s">
        <v>335</v>
      </c>
      <c r="B30" t="s">
        <v>336</v>
      </c>
      <c r="C30" t="s">
        <v>253</v>
      </c>
      <c r="D30" t="s">
        <v>254</v>
      </c>
      <c r="E30" t="s">
        <v>337</v>
      </c>
      <c r="F30" t="s">
        <v>337</v>
      </c>
      <c r="G30" t="s">
        <v>268</v>
      </c>
      <c r="H30" t="s">
        <v>269</v>
      </c>
      <c r="I30" t="s">
        <v>248</v>
      </c>
      <c r="J30" t="s">
        <v>259</v>
      </c>
      <c r="K30" t="s">
        <v>260</v>
      </c>
      <c r="M30">
        <v>29</v>
      </c>
    </row>
    <row r="31" spans="1:13">
      <c r="A31" t="s">
        <v>173</v>
      </c>
      <c r="B31" t="s">
        <v>174</v>
      </c>
      <c r="C31" t="s">
        <v>253</v>
      </c>
      <c r="D31" t="s">
        <v>254</v>
      </c>
      <c r="E31" t="s">
        <v>338</v>
      </c>
      <c r="F31" t="s">
        <v>338</v>
      </c>
      <c r="G31" t="s">
        <v>268</v>
      </c>
      <c r="H31" t="s">
        <v>269</v>
      </c>
      <c r="I31" t="s">
        <v>248</v>
      </c>
      <c r="J31" t="s">
        <v>259</v>
      </c>
      <c r="K31" t="s">
        <v>260</v>
      </c>
      <c r="M31">
        <v>30</v>
      </c>
    </row>
    <row r="32" spans="1:13">
      <c r="A32" t="s">
        <v>175</v>
      </c>
      <c r="B32" t="s">
        <v>176</v>
      </c>
      <c r="C32" t="s">
        <v>253</v>
      </c>
      <c r="D32" t="s">
        <v>254</v>
      </c>
      <c r="E32" t="s">
        <v>339</v>
      </c>
      <c r="F32" t="s">
        <v>340</v>
      </c>
      <c r="G32" t="s">
        <v>268</v>
      </c>
      <c r="H32" t="s">
        <v>269</v>
      </c>
      <c r="I32" t="s">
        <v>248</v>
      </c>
      <c r="J32" t="s">
        <v>259</v>
      </c>
      <c r="K32" t="s">
        <v>260</v>
      </c>
      <c r="M32">
        <v>31</v>
      </c>
    </row>
    <row r="33" spans="1:13">
      <c r="A33" t="s">
        <v>178</v>
      </c>
      <c r="B33" t="s">
        <v>179</v>
      </c>
      <c r="C33" t="s">
        <v>253</v>
      </c>
      <c r="D33" t="s">
        <v>254</v>
      </c>
      <c r="E33" t="s">
        <v>341</v>
      </c>
      <c r="F33" t="s">
        <v>341</v>
      </c>
      <c r="G33" t="s">
        <v>268</v>
      </c>
      <c r="H33" t="s">
        <v>269</v>
      </c>
      <c r="I33" t="s">
        <v>248</v>
      </c>
      <c r="J33" t="s">
        <v>259</v>
      </c>
      <c r="K33" t="s">
        <v>260</v>
      </c>
      <c r="M33">
        <v>32</v>
      </c>
    </row>
    <row r="34" spans="1:13">
      <c r="A34" t="s">
        <v>180</v>
      </c>
      <c r="B34" t="s">
        <v>181</v>
      </c>
      <c r="C34" t="s">
        <v>253</v>
      </c>
      <c r="D34" t="s">
        <v>254</v>
      </c>
      <c r="E34" t="s">
        <v>341</v>
      </c>
      <c r="F34" t="s">
        <v>341</v>
      </c>
      <c r="G34" t="s">
        <v>268</v>
      </c>
      <c r="H34" t="s">
        <v>269</v>
      </c>
      <c r="I34" t="s">
        <v>248</v>
      </c>
      <c r="J34" t="s">
        <v>259</v>
      </c>
      <c r="K34" t="s">
        <v>260</v>
      </c>
      <c r="M34">
        <v>33</v>
      </c>
    </row>
    <row r="35" spans="1:13">
      <c r="A35" t="s">
        <v>182</v>
      </c>
      <c r="B35" t="s">
        <v>183</v>
      </c>
      <c r="C35" t="s">
        <v>253</v>
      </c>
      <c r="D35" t="s">
        <v>254</v>
      </c>
      <c r="E35" t="s">
        <v>318</v>
      </c>
      <c r="F35" t="s">
        <v>318</v>
      </c>
      <c r="G35" t="s">
        <v>268</v>
      </c>
      <c r="H35" t="s">
        <v>269</v>
      </c>
      <c r="I35" t="s">
        <v>248</v>
      </c>
      <c r="J35" t="s">
        <v>259</v>
      </c>
      <c r="K35" t="s">
        <v>260</v>
      </c>
      <c r="M35">
        <v>34</v>
      </c>
    </row>
    <row r="36" spans="1:13">
      <c r="A36" t="s">
        <v>185</v>
      </c>
      <c r="B36" t="s">
        <v>186</v>
      </c>
      <c r="C36" t="s">
        <v>253</v>
      </c>
      <c r="D36" t="s">
        <v>254</v>
      </c>
      <c r="E36" t="s">
        <v>318</v>
      </c>
      <c r="F36" t="s">
        <v>318</v>
      </c>
      <c r="G36" t="s">
        <v>268</v>
      </c>
      <c r="H36" t="s">
        <v>269</v>
      </c>
      <c r="I36" t="s">
        <v>248</v>
      </c>
      <c r="J36" t="s">
        <v>259</v>
      </c>
      <c r="K36" t="s">
        <v>260</v>
      </c>
      <c r="M36">
        <v>35</v>
      </c>
    </row>
    <row r="37" spans="1:13">
      <c r="A37" t="s">
        <v>342</v>
      </c>
      <c r="B37" t="s">
        <v>343</v>
      </c>
      <c r="C37" t="s">
        <v>253</v>
      </c>
      <c r="D37" t="s">
        <v>254</v>
      </c>
      <c r="E37" t="s">
        <v>255</v>
      </c>
      <c r="F37" t="s">
        <v>344</v>
      </c>
      <c r="G37" t="s">
        <v>268</v>
      </c>
      <c r="H37" t="s">
        <v>269</v>
      </c>
      <c r="J37" t="s">
        <v>259</v>
      </c>
      <c r="K37" t="s">
        <v>260</v>
      </c>
      <c r="M37">
        <v>36</v>
      </c>
    </row>
    <row r="38" spans="1:13">
      <c r="A38" t="s">
        <v>187</v>
      </c>
      <c r="B38" t="s">
        <v>188</v>
      </c>
      <c r="C38" t="s">
        <v>253</v>
      </c>
      <c r="D38" t="s">
        <v>254</v>
      </c>
      <c r="E38" t="s">
        <v>339</v>
      </c>
      <c r="F38" t="s">
        <v>345</v>
      </c>
      <c r="G38" t="s">
        <v>268</v>
      </c>
      <c r="H38" t="s">
        <v>269</v>
      </c>
      <c r="I38" t="s">
        <v>248</v>
      </c>
      <c r="J38" t="s">
        <v>259</v>
      </c>
      <c r="K38" t="s">
        <v>260</v>
      </c>
      <c r="M38">
        <v>37</v>
      </c>
    </row>
    <row r="39" spans="1:13">
      <c r="A39" t="s">
        <v>189</v>
      </c>
      <c r="B39" t="s">
        <v>190</v>
      </c>
      <c r="C39" t="s">
        <v>253</v>
      </c>
      <c r="D39" t="s">
        <v>254</v>
      </c>
      <c r="E39" t="s">
        <v>318</v>
      </c>
      <c r="F39" t="s">
        <v>318</v>
      </c>
      <c r="G39" t="s">
        <v>268</v>
      </c>
      <c r="H39" t="s">
        <v>269</v>
      </c>
      <c r="I39" t="s">
        <v>248</v>
      </c>
      <c r="J39" t="s">
        <v>259</v>
      </c>
      <c r="K39" t="s">
        <v>260</v>
      </c>
      <c r="M39">
        <v>38</v>
      </c>
    </row>
    <row r="40" spans="1:13">
      <c r="A40" t="s">
        <v>191</v>
      </c>
      <c r="B40" t="s">
        <v>192</v>
      </c>
      <c r="C40" t="s">
        <v>253</v>
      </c>
      <c r="D40" t="s">
        <v>254</v>
      </c>
      <c r="E40" t="s">
        <v>339</v>
      </c>
      <c r="F40" t="s">
        <v>346</v>
      </c>
      <c r="G40" t="s">
        <v>268</v>
      </c>
      <c r="H40" t="s">
        <v>269</v>
      </c>
      <c r="I40" t="s">
        <v>248</v>
      </c>
      <c r="J40" t="s">
        <v>259</v>
      </c>
      <c r="K40" t="s">
        <v>260</v>
      </c>
      <c r="M40">
        <v>39</v>
      </c>
    </row>
    <row r="41" spans="1:13">
      <c r="A41" t="s">
        <v>193</v>
      </c>
      <c r="B41" t="s">
        <v>194</v>
      </c>
      <c r="C41" t="s">
        <v>253</v>
      </c>
      <c r="D41" t="s">
        <v>254</v>
      </c>
      <c r="E41" t="s">
        <v>339</v>
      </c>
      <c r="F41" t="s">
        <v>346</v>
      </c>
      <c r="G41" t="s">
        <v>268</v>
      </c>
      <c r="H41" t="s">
        <v>269</v>
      </c>
      <c r="I41" t="s">
        <v>248</v>
      </c>
      <c r="J41" t="s">
        <v>259</v>
      </c>
      <c r="K41" t="s">
        <v>260</v>
      </c>
      <c r="M41">
        <v>40</v>
      </c>
    </row>
    <row r="42" spans="1:13">
      <c r="A42" t="s">
        <v>347</v>
      </c>
      <c r="B42" t="s">
        <v>348</v>
      </c>
      <c r="C42" t="s">
        <v>253</v>
      </c>
      <c r="D42" t="s">
        <v>254</v>
      </c>
      <c r="E42" t="s">
        <v>349</v>
      </c>
      <c r="F42" t="s">
        <v>349</v>
      </c>
      <c r="G42" t="s">
        <v>268</v>
      </c>
      <c r="H42" t="s">
        <v>269</v>
      </c>
      <c r="I42" t="s">
        <v>248</v>
      </c>
      <c r="J42" t="s">
        <v>259</v>
      </c>
      <c r="K42" t="s">
        <v>260</v>
      </c>
      <c r="M42">
        <v>41</v>
      </c>
    </row>
    <row r="43" spans="1:13">
      <c r="A43" t="s">
        <v>195</v>
      </c>
      <c r="B43" t="s">
        <v>196</v>
      </c>
      <c r="C43" t="s">
        <v>253</v>
      </c>
      <c r="D43" t="s">
        <v>254</v>
      </c>
      <c r="E43" t="s">
        <v>339</v>
      </c>
      <c r="F43" t="s">
        <v>350</v>
      </c>
      <c r="G43" t="s">
        <v>268</v>
      </c>
      <c r="H43" t="s">
        <v>269</v>
      </c>
      <c r="I43" t="s">
        <v>248</v>
      </c>
      <c r="J43" t="s">
        <v>259</v>
      </c>
      <c r="K43" t="s">
        <v>260</v>
      </c>
      <c r="M43">
        <v>42</v>
      </c>
    </row>
    <row r="44" spans="1:13">
      <c r="A44" t="s">
        <v>197</v>
      </c>
      <c r="B44" t="s">
        <v>198</v>
      </c>
      <c r="C44" t="s">
        <v>253</v>
      </c>
      <c r="D44" t="s">
        <v>254</v>
      </c>
      <c r="E44" t="s">
        <v>338</v>
      </c>
      <c r="F44" t="s">
        <v>338</v>
      </c>
      <c r="G44" t="s">
        <v>268</v>
      </c>
      <c r="H44" t="s">
        <v>269</v>
      </c>
      <c r="I44" t="s">
        <v>248</v>
      </c>
      <c r="J44" t="s">
        <v>259</v>
      </c>
      <c r="K44" t="s">
        <v>260</v>
      </c>
      <c r="M44">
        <v>43</v>
      </c>
    </row>
    <row r="45" spans="1:13">
      <c r="A45" t="s">
        <v>199</v>
      </c>
      <c r="B45" t="s">
        <v>200</v>
      </c>
      <c r="C45" t="s">
        <v>253</v>
      </c>
      <c r="D45" t="s">
        <v>254</v>
      </c>
      <c r="E45" t="s">
        <v>351</v>
      </c>
      <c r="F45" t="s">
        <v>351</v>
      </c>
      <c r="G45" t="s">
        <v>268</v>
      </c>
      <c r="H45" t="s">
        <v>269</v>
      </c>
      <c r="I45" t="s">
        <v>248</v>
      </c>
      <c r="J45" t="s">
        <v>259</v>
      </c>
      <c r="K45" t="s">
        <v>260</v>
      </c>
      <c r="M45">
        <v>44</v>
      </c>
    </row>
    <row r="46" spans="1:13">
      <c r="A46" t="s">
        <v>201</v>
      </c>
      <c r="B46" t="s">
        <v>202</v>
      </c>
      <c r="C46" t="s">
        <v>253</v>
      </c>
      <c r="D46" t="s">
        <v>254</v>
      </c>
      <c r="E46" t="s">
        <v>351</v>
      </c>
      <c r="F46" t="s">
        <v>351</v>
      </c>
      <c r="G46" t="s">
        <v>268</v>
      </c>
      <c r="H46" t="s">
        <v>269</v>
      </c>
      <c r="I46" t="s">
        <v>248</v>
      </c>
      <c r="J46" t="s">
        <v>259</v>
      </c>
      <c r="K46" t="s">
        <v>260</v>
      </c>
      <c r="M46">
        <v>45</v>
      </c>
    </row>
    <row r="47" spans="1:13">
      <c r="A47" t="s">
        <v>203</v>
      </c>
      <c r="B47" t="s">
        <v>204</v>
      </c>
      <c r="C47" t="s">
        <v>253</v>
      </c>
      <c r="D47" t="s">
        <v>254</v>
      </c>
      <c r="E47" t="s">
        <v>351</v>
      </c>
      <c r="F47" t="s">
        <v>351</v>
      </c>
      <c r="G47" t="s">
        <v>268</v>
      </c>
      <c r="H47" t="s">
        <v>269</v>
      </c>
      <c r="I47" t="s">
        <v>248</v>
      </c>
      <c r="J47" t="s">
        <v>259</v>
      </c>
      <c r="K47" t="s">
        <v>260</v>
      </c>
      <c r="M47">
        <v>46</v>
      </c>
    </row>
    <row r="48" spans="1:13">
      <c r="A48" t="s">
        <v>205</v>
      </c>
      <c r="B48" t="s">
        <v>206</v>
      </c>
      <c r="C48" t="s">
        <v>253</v>
      </c>
      <c r="D48" t="s">
        <v>254</v>
      </c>
      <c r="E48" t="s">
        <v>351</v>
      </c>
      <c r="F48" t="s">
        <v>351</v>
      </c>
      <c r="G48" t="s">
        <v>268</v>
      </c>
      <c r="H48" t="s">
        <v>269</v>
      </c>
      <c r="I48" t="s">
        <v>248</v>
      </c>
      <c r="J48" t="s">
        <v>259</v>
      </c>
      <c r="K48" t="s">
        <v>260</v>
      </c>
      <c r="M48">
        <v>47</v>
      </c>
    </row>
    <row r="49" spans="1:13">
      <c r="A49" t="s">
        <v>207</v>
      </c>
      <c r="B49" t="s">
        <v>208</v>
      </c>
      <c r="C49" t="s">
        <v>253</v>
      </c>
      <c r="D49" t="s">
        <v>254</v>
      </c>
      <c r="E49" t="s">
        <v>351</v>
      </c>
      <c r="F49" t="s">
        <v>351</v>
      </c>
      <c r="G49" t="s">
        <v>268</v>
      </c>
      <c r="H49" t="s">
        <v>269</v>
      </c>
      <c r="I49" t="s">
        <v>248</v>
      </c>
      <c r="J49" t="s">
        <v>259</v>
      </c>
      <c r="K49" t="s">
        <v>260</v>
      </c>
      <c r="M49">
        <v>48</v>
      </c>
    </row>
    <row r="50" spans="1:13">
      <c r="A50" t="s">
        <v>209</v>
      </c>
      <c r="B50" t="s">
        <v>210</v>
      </c>
      <c r="C50" t="s">
        <v>253</v>
      </c>
      <c r="D50" t="s">
        <v>254</v>
      </c>
      <c r="E50" t="s">
        <v>341</v>
      </c>
      <c r="F50" t="s">
        <v>341</v>
      </c>
      <c r="G50" t="s">
        <v>268</v>
      </c>
      <c r="H50" t="s">
        <v>269</v>
      </c>
      <c r="I50" t="s">
        <v>248</v>
      </c>
      <c r="J50" t="s">
        <v>259</v>
      </c>
      <c r="K50" t="s">
        <v>260</v>
      </c>
      <c r="M50">
        <v>49</v>
      </c>
    </row>
    <row r="51" spans="1:13">
      <c r="A51" t="s">
        <v>211</v>
      </c>
      <c r="B51" t="s">
        <v>352</v>
      </c>
      <c r="C51" t="s">
        <v>253</v>
      </c>
      <c r="D51" t="s">
        <v>254</v>
      </c>
      <c r="E51" t="s">
        <v>296</v>
      </c>
      <c r="F51" t="s">
        <v>297</v>
      </c>
      <c r="G51" t="s">
        <v>268</v>
      </c>
      <c r="H51" t="s">
        <v>269</v>
      </c>
      <c r="I51" t="s">
        <v>248</v>
      </c>
      <c r="J51" t="s">
        <v>259</v>
      </c>
      <c r="K51" t="s">
        <v>260</v>
      </c>
      <c r="M51">
        <v>50</v>
      </c>
    </row>
    <row r="52" spans="1:13">
      <c r="A52" t="s">
        <v>212</v>
      </c>
      <c r="B52" t="s">
        <v>213</v>
      </c>
      <c r="C52" t="s">
        <v>253</v>
      </c>
      <c r="D52" t="s">
        <v>254</v>
      </c>
      <c r="E52" t="s">
        <v>296</v>
      </c>
      <c r="F52" t="s">
        <v>297</v>
      </c>
      <c r="G52" t="s">
        <v>268</v>
      </c>
      <c r="H52" t="s">
        <v>269</v>
      </c>
      <c r="I52" t="s">
        <v>248</v>
      </c>
      <c r="J52" t="s">
        <v>259</v>
      </c>
      <c r="K52" t="s">
        <v>260</v>
      </c>
      <c r="M52">
        <v>51</v>
      </c>
    </row>
    <row r="53" spans="1:13">
      <c r="A53" t="s">
        <v>214</v>
      </c>
      <c r="B53" t="s">
        <v>215</v>
      </c>
      <c r="C53" t="s">
        <v>253</v>
      </c>
      <c r="D53" t="s">
        <v>254</v>
      </c>
      <c r="E53" t="s">
        <v>296</v>
      </c>
      <c r="F53" t="s">
        <v>297</v>
      </c>
      <c r="G53" t="s">
        <v>268</v>
      </c>
      <c r="H53" t="s">
        <v>269</v>
      </c>
      <c r="I53" t="s">
        <v>248</v>
      </c>
      <c r="J53" t="s">
        <v>259</v>
      </c>
      <c r="K53" t="s">
        <v>260</v>
      </c>
      <c r="M53">
        <v>52</v>
      </c>
    </row>
    <row r="54" spans="1:13">
      <c r="A54" t="s">
        <v>216</v>
      </c>
      <c r="B54" t="s">
        <v>217</v>
      </c>
      <c r="C54" t="s">
        <v>253</v>
      </c>
      <c r="D54" t="s">
        <v>254</v>
      </c>
      <c r="E54" t="s">
        <v>296</v>
      </c>
      <c r="F54" t="s">
        <v>353</v>
      </c>
      <c r="G54" t="s">
        <v>268</v>
      </c>
      <c r="H54" t="s">
        <v>269</v>
      </c>
      <c r="I54" t="s">
        <v>248</v>
      </c>
      <c r="J54" t="s">
        <v>259</v>
      </c>
      <c r="K54" t="s">
        <v>260</v>
      </c>
      <c r="M54">
        <v>53</v>
      </c>
    </row>
    <row r="55" spans="1:13">
      <c r="A55" t="s">
        <v>218</v>
      </c>
      <c r="B55" t="s">
        <v>219</v>
      </c>
      <c r="C55" t="s">
        <v>253</v>
      </c>
      <c r="D55" t="s">
        <v>254</v>
      </c>
      <c r="E55" t="s">
        <v>296</v>
      </c>
      <c r="F55" t="s">
        <v>353</v>
      </c>
      <c r="G55" t="s">
        <v>268</v>
      </c>
      <c r="H55" t="s">
        <v>269</v>
      </c>
      <c r="I55" t="s">
        <v>248</v>
      </c>
      <c r="J55" t="s">
        <v>259</v>
      </c>
      <c r="K55" t="s">
        <v>260</v>
      </c>
      <c r="M55">
        <v>54</v>
      </c>
    </row>
    <row r="56" spans="1:13">
      <c r="A56" t="s">
        <v>220</v>
      </c>
      <c r="B56" t="s">
        <v>221</v>
      </c>
      <c r="C56" t="s">
        <v>253</v>
      </c>
      <c r="D56" t="s">
        <v>254</v>
      </c>
      <c r="E56" t="s">
        <v>296</v>
      </c>
      <c r="F56" t="s">
        <v>353</v>
      </c>
      <c r="G56" t="s">
        <v>268</v>
      </c>
      <c r="H56" t="s">
        <v>269</v>
      </c>
      <c r="I56" t="s">
        <v>248</v>
      </c>
      <c r="J56" t="s">
        <v>259</v>
      </c>
      <c r="K56" t="s">
        <v>260</v>
      </c>
      <c r="M56">
        <v>55</v>
      </c>
    </row>
    <row r="57" spans="1:13">
      <c r="A57" t="s">
        <v>222</v>
      </c>
      <c r="B57" t="s">
        <v>354</v>
      </c>
      <c r="C57" t="s">
        <v>253</v>
      </c>
      <c r="D57" t="s">
        <v>254</v>
      </c>
      <c r="E57" t="s">
        <v>296</v>
      </c>
      <c r="F57" t="s">
        <v>353</v>
      </c>
      <c r="G57" t="s">
        <v>268</v>
      </c>
      <c r="H57" t="s">
        <v>269</v>
      </c>
      <c r="I57" t="s">
        <v>248</v>
      </c>
      <c r="J57" t="s">
        <v>259</v>
      </c>
      <c r="K57" t="s">
        <v>260</v>
      </c>
      <c r="M57">
        <v>56</v>
      </c>
    </row>
    <row r="58" spans="1:13">
      <c r="A58" t="s">
        <v>355</v>
      </c>
      <c r="B58" t="s">
        <v>356</v>
      </c>
      <c r="C58" t="s">
        <v>253</v>
      </c>
      <c r="D58" t="s">
        <v>254</v>
      </c>
      <c r="E58" t="s">
        <v>296</v>
      </c>
      <c r="F58" t="s">
        <v>357</v>
      </c>
      <c r="G58" t="s">
        <v>268</v>
      </c>
      <c r="H58" t="s">
        <v>269</v>
      </c>
      <c r="I58" t="s">
        <v>248</v>
      </c>
      <c r="J58" t="s">
        <v>259</v>
      </c>
      <c r="K58" t="s">
        <v>260</v>
      </c>
      <c r="M58">
        <v>57</v>
      </c>
    </row>
    <row r="59" spans="1:13">
      <c r="A59" t="s">
        <v>223</v>
      </c>
      <c r="B59" t="s">
        <v>224</v>
      </c>
      <c r="C59" t="s">
        <v>253</v>
      </c>
      <c r="D59" t="s">
        <v>254</v>
      </c>
      <c r="E59" t="s">
        <v>296</v>
      </c>
      <c r="F59" t="s">
        <v>358</v>
      </c>
      <c r="G59" t="s">
        <v>268</v>
      </c>
      <c r="H59" t="s">
        <v>269</v>
      </c>
      <c r="I59" t="s">
        <v>248</v>
      </c>
      <c r="J59" t="s">
        <v>259</v>
      </c>
      <c r="K59" t="s">
        <v>260</v>
      </c>
      <c r="M59">
        <v>58</v>
      </c>
    </row>
    <row r="60" spans="1:13">
      <c r="A60" t="s">
        <v>225</v>
      </c>
      <c r="B60" t="s">
        <v>226</v>
      </c>
      <c r="C60" t="s">
        <v>253</v>
      </c>
      <c r="D60" t="s">
        <v>254</v>
      </c>
      <c r="E60" t="s">
        <v>296</v>
      </c>
      <c r="F60" t="s">
        <v>358</v>
      </c>
      <c r="G60" t="s">
        <v>268</v>
      </c>
      <c r="H60" t="s">
        <v>269</v>
      </c>
      <c r="I60" t="s">
        <v>248</v>
      </c>
      <c r="J60" t="s">
        <v>259</v>
      </c>
      <c r="K60" t="s">
        <v>260</v>
      </c>
      <c r="M60">
        <v>59</v>
      </c>
    </row>
    <row r="61" spans="1:13">
      <c r="A61" t="s">
        <v>359</v>
      </c>
      <c r="B61" t="s">
        <v>360</v>
      </c>
      <c r="C61" t="s">
        <v>253</v>
      </c>
      <c r="D61" t="s">
        <v>254</v>
      </c>
      <c r="E61" t="s">
        <v>274</v>
      </c>
      <c r="F61" t="s">
        <v>361</v>
      </c>
      <c r="G61" t="s">
        <v>268</v>
      </c>
      <c r="H61" t="s">
        <v>269</v>
      </c>
      <c r="I61" t="s">
        <v>248</v>
      </c>
      <c r="J61" t="s">
        <v>259</v>
      </c>
      <c r="K61" t="s">
        <v>260</v>
      </c>
      <c r="M61">
        <v>60</v>
      </c>
    </row>
    <row r="62" spans="1:13">
      <c r="A62" t="s">
        <v>227</v>
      </c>
      <c r="B62" t="s">
        <v>362</v>
      </c>
      <c r="C62" t="s">
        <v>253</v>
      </c>
      <c r="D62" t="s">
        <v>254</v>
      </c>
      <c r="E62" t="s">
        <v>274</v>
      </c>
      <c r="F62" t="s">
        <v>275</v>
      </c>
      <c r="G62" t="s">
        <v>268</v>
      </c>
      <c r="H62" t="s">
        <v>269</v>
      </c>
      <c r="J62" t="s">
        <v>259</v>
      </c>
      <c r="K62" t="s">
        <v>265</v>
      </c>
      <c r="M62">
        <v>61</v>
      </c>
    </row>
    <row r="63" spans="1:13">
      <c r="A63" t="s">
        <v>228</v>
      </c>
      <c r="B63" t="s">
        <v>229</v>
      </c>
      <c r="C63" t="s">
        <v>253</v>
      </c>
      <c r="D63" t="s">
        <v>254</v>
      </c>
      <c r="E63" t="s">
        <v>363</v>
      </c>
      <c r="F63" t="s">
        <v>364</v>
      </c>
      <c r="G63" t="s">
        <v>268</v>
      </c>
      <c r="H63" t="s">
        <v>269</v>
      </c>
      <c r="J63" t="s">
        <v>259</v>
      </c>
      <c r="K63" t="s">
        <v>260</v>
      </c>
      <c r="M63">
        <v>62</v>
      </c>
    </row>
    <row r="64" spans="1:13">
      <c r="A64" t="s">
        <v>365</v>
      </c>
      <c r="B64" t="s">
        <v>366</v>
      </c>
      <c r="C64" t="s">
        <v>253</v>
      </c>
      <c r="D64" t="s">
        <v>254</v>
      </c>
      <c r="E64" t="s">
        <v>363</v>
      </c>
      <c r="F64" t="s">
        <v>364</v>
      </c>
      <c r="G64" t="s">
        <v>268</v>
      </c>
      <c r="H64" t="s">
        <v>269</v>
      </c>
      <c r="J64" t="s">
        <v>259</v>
      </c>
      <c r="K64" t="s">
        <v>260</v>
      </c>
      <c r="M64">
        <v>63</v>
      </c>
    </row>
    <row r="65" spans="1:13">
      <c r="A65" t="s">
        <v>230</v>
      </c>
      <c r="B65" t="s">
        <v>231</v>
      </c>
      <c r="C65" t="s">
        <v>253</v>
      </c>
      <c r="D65" t="s">
        <v>254</v>
      </c>
      <c r="E65" t="s">
        <v>363</v>
      </c>
      <c r="F65" t="s">
        <v>364</v>
      </c>
      <c r="G65" t="s">
        <v>268</v>
      </c>
      <c r="H65" t="s">
        <v>269</v>
      </c>
      <c r="J65" t="s">
        <v>259</v>
      </c>
      <c r="K65" t="s">
        <v>260</v>
      </c>
      <c r="M65">
        <v>64</v>
      </c>
    </row>
    <row r="66" spans="1:13">
      <c r="A66" t="s">
        <v>89</v>
      </c>
      <c r="B66" t="s">
        <v>90</v>
      </c>
      <c r="C66" t="s">
        <v>253</v>
      </c>
      <c r="D66" t="s">
        <v>254</v>
      </c>
      <c r="E66" t="s">
        <v>363</v>
      </c>
      <c r="F66" t="s">
        <v>364</v>
      </c>
      <c r="G66" t="s">
        <v>268</v>
      </c>
      <c r="H66" t="s">
        <v>269</v>
      </c>
      <c r="I66" t="s">
        <v>248</v>
      </c>
      <c r="J66" t="s">
        <v>259</v>
      </c>
      <c r="K66" t="s">
        <v>260</v>
      </c>
      <c r="M66">
        <v>65</v>
      </c>
    </row>
    <row r="67" spans="1:13">
      <c r="A67" t="s">
        <v>232</v>
      </c>
      <c r="B67" t="s">
        <v>233</v>
      </c>
      <c r="C67" t="s">
        <v>253</v>
      </c>
      <c r="D67" t="s">
        <v>254</v>
      </c>
      <c r="E67" t="s">
        <v>363</v>
      </c>
      <c r="F67" t="s">
        <v>367</v>
      </c>
      <c r="G67" t="s">
        <v>268</v>
      </c>
      <c r="H67" t="s">
        <v>269</v>
      </c>
      <c r="J67" t="s">
        <v>259</v>
      </c>
      <c r="K67" t="s">
        <v>260</v>
      </c>
      <c r="M67">
        <v>66</v>
      </c>
    </row>
    <row r="68" spans="1:13">
      <c r="A68" t="s">
        <v>91</v>
      </c>
      <c r="B68" t="s">
        <v>368</v>
      </c>
      <c r="C68" t="s">
        <v>253</v>
      </c>
      <c r="D68" t="s">
        <v>254</v>
      </c>
      <c r="E68" t="s">
        <v>363</v>
      </c>
      <c r="F68" t="s">
        <v>367</v>
      </c>
      <c r="G68" t="s">
        <v>268</v>
      </c>
      <c r="H68" t="s">
        <v>269</v>
      </c>
      <c r="J68" t="s">
        <v>259</v>
      </c>
      <c r="K68" t="s">
        <v>260</v>
      </c>
      <c r="M68">
        <v>67</v>
      </c>
    </row>
    <row r="69" spans="1:13">
      <c r="A69" t="s">
        <v>369</v>
      </c>
      <c r="B69" t="s">
        <v>139</v>
      </c>
      <c r="C69" t="s">
        <v>253</v>
      </c>
      <c r="D69" t="s">
        <v>254</v>
      </c>
      <c r="E69" t="s">
        <v>255</v>
      </c>
      <c r="F69" t="s">
        <v>256</v>
      </c>
      <c r="G69" t="s">
        <v>257</v>
      </c>
      <c r="H69" t="s">
        <v>258</v>
      </c>
      <c r="I69" t="s">
        <v>248</v>
      </c>
      <c r="J69" t="s">
        <v>259</v>
      </c>
      <c r="K69" t="s">
        <v>260</v>
      </c>
      <c r="M69">
        <v>68</v>
      </c>
    </row>
    <row r="70" spans="1:13">
      <c r="A70" t="s">
        <v>234</v>
      </c>
      <c r="B70" t="s">
        <v>235</v>
      </c>
      <c r="C70" t="s">
        <v>253</v>
      </c>
      <c r="D70" t="s">
        <v>254</v>
      </c>
      <c r="E70" t="s">
        <v>255</v>
      </c>
      <c r="F70" t="s">
        <v>344</v>
      </c>
      <c r="G70" t="s">
        <v>268</v>
      </c>
      <c r="H70" t="s">
        <v>269</v>
      </c>
      <c r="I70" t="s">
        <v>248</v>
      </c>
      <c r="J70" t="s">
        <v>259</v>
      </c>
      <c r="K70" t="s">
        <v>260</v>
      </c>
      <c r="M70">
        <v>69</v>
      </c>
    </row>
    <row r="71" spans="1:13">
      <c r="A71" t="s">
        <v>236</v>
      </c>
      <c r="B71" t="s">
        <v>370</v>
      </c>
      <c r="C71" t="s">
        <v>253</v>
      </c>
      <c r="D71" t="s">
        <v>254</v>
      </c>
      <c r="E71" t="s">
        <v>255</v>
      </c>
      <c r="F71" t="s">
        <v>344</v>
      </c>
      <c r="G71" t="s">
        <v>268</v>
      </c>
      <c r="H71" t="s">
        <v>269</v>
      </c>
      <c r="I71" t="s">
        <v>248</v>
      </c>
      <c r="J71" t="s">
        <v>259</v>
      </c>
      <c r="K71" t="s">
        <v>260</v>
      </c>
      <c r="M71">
        <v>70</v>
      </c>
    </row>
    <row r="72" spans="1:13">
      <c r="A72" t="s">
        <v>371</v>
      </c>
      <c r="B72" t="s">
        <v>372</v>
      </c>
      <c r="C72" t="s">
        <v>253</v>
      </c>
      <c r="D72" t="s">
        <v>254</v>
      </c>
      <c r="E72" t="s">
        <v>255</v>
      </c>
      <c r="F72" t="s">
        <v>344</v>
      </c>
      <c r="G72" t="s">
        <v>268</v>
      </c>
      <c r="H72" t="s">
        <v>269</v>
      </c>
      <c r="I72" t="s">
        <v>248</v>
      </c>
      <c r="J72" t="s">
        <v>259</v>
      </c>
      <c r="K72" t="s">
        <v>260</v>
      </c>
      <c r="M72">
        <v>71</v>
      </c>
    </row>
    <row r="73" spans="1:13">
      <c r="A73" t="s">
        <v>237</v>
      </c>
      <c r="B73" t="s">
        <v>238</v>
      </c>
      <c r="C73" t="s">
        <v>253</v>
      </c>
      <c r="D73" t="s">
        <v>254</v>
      </c>
      <c r="E73" t="s">
        <v>255</v>
      </c>
      <c r="F73" t="s">
        <v>344</v>
      </c>
      <c r="G73" t="s">
        <v>268</v>
      </c>
      <c r="H73" t="s">
        <v>269</v>
      </c>
      <c r="I73" t="s">
        <v>248</v>
      </c>
      <c r="J73" t="s">
        <v>259</v>
      </c>
      <c r="K73" t="s">
        <v>260</v>
      </c>
      <c r="M73">
        <v>72</v>
      </c>
    </row>
    <row r="74" spans="1:13">
      <c r="A74" t="s">
        <v>239</v>
      </c>
      <c r="B74" t="s">
        <v>240</v>
      </c>
      <c r="C74" t="s">
        <v>253</v>
      </c>
      <c r="D74" t="s">
        <v>254</v>
      </c>
      <c r="E74" t="s">
        <v>373</v>
      </c>
      <c r="F74" t="s">
        <v>373</v>
      </c>
      <c r="G74" t="s">
        <v>268</v>
      </c>
      <c r="H74" t="s">
        <v>269</v>
      </c>
      <c r="J74" t="s">
        <v>259</v>
      </c>
      <c r="K74" t="s">
        <v>260</v>
      </c>
      <c r="M74">
        <v>73</v>
      </c>
    </row>
    <row r="75" spans="1:13">
      <c r="A75" t="s">
        <v>241</v>
      </c>
      <c r="B75" t="s">
        <v>242</v>
      </c>
      <c r="C75" t="s">
        <v>253</v>
      </c>
      <c r="D75" t="s">
        <v>254</v>
      </c>
      <c r="E75" t="s">
        <v>374</v>
      </c>
      <c r="F75" t="s">
        <v>374</v>
      </c>
      <c r="G75" t="s">
        <v>268</v>
      </c>
      <c r="H75" t="s">
        <v>269</v>
      </c>
      <c r="J75" t="s">
        <v>259</v>
      </c>
      <c r="K75" t="s">
        <v>260</v>
      </c>
      <c r="M75">
        <v>74</v>
      </c>
    </row>
    <row r="76" spans="1:13">
      <c r="A76" t="s">
        <v>120</v>
      </c>
      <c r="B76" t="s">
        <v>121</v>
      </c>
      <c r="C76" t="s">
        <v>253</v>
      </c>
      <c r="D76" t="s">
        <v>254</v>
      </c>
      <c r="E76" t="s">
        <v>363</v>
      </c>
      <c r="F76" t="s">
        <v>375</v>
      </c>
      <c r="G76" t="s">
        <v>376</v>
      </c>
      <c r="H76" t="s">
        <v>300</v>
      </c>
      <c r="J76" t="s">
        <v>259</v>
      </c>
      <c r="K76" t="s">
        <v>260</v>
      </c>
      <c r="M76">
        <v>75</v>
      </c>
    </row>
    <row r="77" spans="1:13">
      <c r="A77" t="s">
        <v>112</v>
      </c>
      <c r="B77" t="s">
        <v>377</v>
      </c>
      <c r="C77" t="s">
        <v>253</v>
      </c>
      <c r="D77" t="s">
        <v>254</v>
      </c>
      <c r="E77" t="s">
        <v>309</v>
      </c>
      <c r="F77" t="s">
        <v>378</v>
      </c>
      <c r="G77" t="s">
        <v>376</v>
      </c>
      <c r="H77" t="s">
        <v>379</v>
      </c>
      <c r="J77" t="s">
        <v>259</v>
      </c>
      <c r="K77" t="s">
        <v>265</v>
      </c>
      <c r="M77">
        <v>76</v>
      </c>
    </row>
    <row r="78" spans="1:13">
      <c r="A78" t="s">
        <v>134</v>
      </c>
      <c r="B78" t="s">
        <v>380</v>
      </c>
      <c r="C78" t="s">
        <v>302</v>
      </c>
      <c r="D78" t="s">
        <v>303</v>
      </c>
      <c r="E78" t="s">
        <v>304</v>
      </c>
      <c r="F78" t="s">
        <v>305</v>
      </c>
      <c r="G78" t="s">
        <v>376</v>
      </c>
      <c r="H78" t="s">
        <v>300</v>
      </c>
      <c r="J78" t="s">
        <v>259</v>
      </c>
      <c r="K78" t="s">
        <v>284</v>
      </c>
      <c r="M78">
        <v>77</v>
      </c>
    </row>
    <row r="79" spans="1:13">
      <c r="A79" t="s">
        <v>53</v>
      </c>
      <c r="B79" t="s">
        <v>101</v>
      </c>
      <c r="C79" t="s">
        <v>302</v>
      </c>
      <c r="D79" t="s">
        <v>303</v>
      </c>
      <c r="E79" t="s">
        <v>304</v>
      </c>
      <c r="F79" t="s">
        <v>305</v>
      </c>
      <c r="G79" t="s">
        <v>376</v>
      </c>
      <c r="H79" t="s">
        <v>300</v>
      </c>
      <c r="J79" t="s">
        <v>259</v>
      </c>
      <c r="K79" t="s">
        <v>284</v>
      </c>
      <c r="M79">
        <v>78</v>
      </c>
    </row>
    <row r="80" spans="1:13">
      <c r="A80" t="s">
        <v>126</v>
      </c>
      <c r="B80" t="s">
        <v>127</v>
      </c>
      <c r="C80" t="s">
        <v>253</v>
      </c>
      <c r="D80" t="s">
        <v>254</v>
      </c>
      <c r="E80" t="s">
        <v>363</v>
      </c>
      <c r="F80" t="s">
        <v>381</v>
      </c>
      <c r="G80" t="s">
        <v>376</v>
      </c>
      <c r="H80" t="s">
        <v>300</v>
      </c>
      <c r="J80" t="s">
        <v>259</v>
      </c>
      <c r="K80" t="s">
        <v>260</v>
      </c>
      <c r="M80">
        <v>79</v>
      </c>
    </row>
    <row r="81" spans="1:13">
      <c r="A81" t="s">
        <v>114</v>
      </c>
      <c r="B81" t="s">
        <v>115</v>
      </c>
      <c r="C81" t="s">
        <v>253</v>
      </c>
      <c r="D81" t="s">
        <v>254</v>
      </c>
      <c r="E81" t="s">
        <v>363</v>
      </c>
      <c r="F81" t="s">
        <v>375</v>
      </c>
      <c r="G81" t="s">
        <v>376</v>
      </c>
      <c r="H81" t="s">
        <v>300</v>
      </c>
      <c r="J81" t="s">
        <v>259</v>
      </c>
      <c r="K81" t="s">
        <v>260</v>
      </c>
      <c r="M81">
        <v>80</v>
      </c>
    </row>
    <row r="82" spans="1:13">
      <c r="A82" t="s">
        <v>106</v>
      </c>
      <c r="B82" t="s">
        <v>107</v>
      </c>
      <c r="C82" t="s">
        <v>279</v>
      </c>
      <c r="D82" t="s">
        <v>314</v>
      </c>
      <c r="E82" t="s">
        <v>382</v>
      </c>
      <c r="F82" t="s">
        <v>383</v>
      </c>
      <c r="G82" t="s">
        <v>376</v>
      </c>
      <c r="H82" t="s">
        <v>283</v>
      </c>
      <c r="J82" t="s">
        <v>259</v>
      </c>
      <c r="K82" t="s">
        <v>284</v>
      </c>
      <c r="M82">
        <v>81</v>
      </c>
    </row>
    <row r="83" spans="1:13">
      <c r="A83" t="s">
        <v>108</v>
      </c>
      <c r="B83" t="s">
        <v>109</v>
      </c>
      <c r="C83" t="s">
        <v>279</v>
      </c>
      <c r="D83" t="s">
        <v>314</v>
      </c>
      <c r="E83" t="s">
        <v>382</v>
      </c>
      <c r="F83" t="s">
        <v>384</v>
      </c>
      <c r="G83" t="s">
        <v>376</v>
      </c>
      <c r="H83" t="s">
        <v>283</v>
      </c>
      <c r="J83" t="s">
        <v>259</v>
      </c>
      <c r="K83" t="s">
        <v>284</v>
      </c>
      <c r="M83">
        <v>82</v>
      </c>
    </row>
    <row r="84" spans="1:13">
      <c r="A84" t="s">
        <v>55</v>
      </c>
      <c r="B84" t="s">
        <v>56</v>
      </c>
      <c r="C84" t="s">
        <v>253</v>
      </c>
      <c r="D84" t="s">
        <v>254</v>
      </c>
      <c r="E84" t="s">
        <v>309</v>
      </c>
      <c r="F84" t="s">
        <v>385</v>
      </c>
      <c r="G84" t="s">
        <v>376</v>
      </c>
      <c r="H84" t="s">
        <v>386</v>
      </c>
      <c r="J84" t="s">
        <v>259</v>
      </c>
      <c r="K84" t="s">
        <v>265</v>
      </c>
      <c r="M84">
        <v>83</v>
      </c>
    </row>
    <row r="85" spans="1:13">
      <c r="A85" t="s">
        <v>387</v>
      </c>
      <c r="B85" t="s">
        <v>388</v>
      </c>
      <c r="C85" t="s">
        <v>253</v>
      </c>
      <c r="D85" t="s">
        <v>389</v>
      </c>
      <c r="E85" t="s">
        <v>263</v>
      </c>
      <c r="F85" t="s">
        <v>327</v>
      </c>
      <c r="G85" t="s">
        <v>268</v>
      </c>
      <c r="H85" t="s">
        <v>328</v>
      </c>
      <c r="J85" t="s">
        <v>259</v>
      </c>
      <c r="K85" t="s">
        <v>265</v>
      </c>
      <c r="M85">
        <v>84</v>
      </c>
    </row>
    <row r="86" spans="1:13">
      <c r="A86" t="s">
        <v>390</v>
      </c>
      <c r="B86" t="s">
        <v>390</v>
      </c>
      <c r="C86" t="s">
        <v>253</v>
      </c>
      <c r="D86" t="s">
        <v>389</v>
      </c>
      <c r="E86" t="s">
        <v>263</v>
      </c>
      <c r="F86" t="s">
        <v>299</v>
      </c>
      <c r="G86" t="s">
        <v>268</v>
      </c>
      <c r="H86" t="s">
        <v>300</v>
      </c>
      <c r="J86" t="s">
        <v>259</v>
      </c>
      <c r="K86" t="s">
        <v>265</v>
      </c>
      <c r="M86">
        <v>85</v>
      </c>
    </row>
    <row r="87" spans="1:13">
      <c r="A87" t="s">
        <v>57</v>
      </c>
      <c r="B87" t="s">
        <v>58</v>
      </c>
      <c r="C87" t="s">
        <v>253</v>
      </c>
      <c r="D87" t="s">
        <v>254</v>
      </c>
      <c r="E87" t="s">
        <v>309</v>
      </c>
      <c r="F87" t="s">
        <v>391</v>
      </c>
      <c r="G87" t="s">
        <v>376</v>
      </c>
      <c r="H87" t="s">
        <v>392</v>
      </c>
      <c r="J87" t="s">
        <v>259</v>
      </c>
      <c r="K87" t="s">
        <v>265</v>
      </c>
      <c r="M87">
        <v>86</v>
      </c>
    </row>
    <row r="88" spans="1:13">
      <c r="A88" t="s">
        <v>59</v>
      </c>
      <c r="B88" t="s">
        <v>393</v>
      </c>
      <c r="C88" t="s">
        <v>253</v>
      </c>
      <c r="D88" t="s">
        <v>254</v>
      </c>
      <c r="E88" t="s">
        <v>309</v>
      </c>
      <c r="F88" t="s">
        <v>310</v>
      </c>
      <c r="G88" t="s">
        <v>376</v>
      </c>
      <c r="H88" t="s">
        <v>311</v>
      </c>
      <c r="J88" t="s">
        <v>259</v>
      </c>
      <c r="K88" t="s">
        <v>265</v>
      </c>
      <c r="M88">
        <v>87</v>
      </c>
    </row>
    <row r="89" spans="1:13">
      <c r="A89" t="s">
        <v>132</v>
      </c>
      <c r="B89" t="s">
        <v>133</v>
      </c>
      <c r="C89" t="s">
        <v>253</v>
      </c>
      <c r="D89" t="s">
        <v>254</v>
      </c>
      <c r="E89" t="s">
        <v>309</v>
      </c>
      <c r="F89" t="s">
        <v>394</v>
      </c>
      <c r="G89" t="s">
        <v>376</v>
      </c>
      <c r="H89" t="s">
        <v>395</v>
      </c>
      <c r="J89" t="s">
        <v>259</v>
      </c>
      <c r="K89" t="s">
        <v>265</v>
      </c>
      <c r="M89">
        <v>88</v>
      </c>
    </row>
    <row r="90" spans="1:13">
      <c r="A90" t="s">
        <v>396</v>
      </c>
      <c r="B90" t="s">
        <v>397</v>
      </c>
      <c r="C90" t="s">
        <v>253</v>
      </c>
      <c r="D90" t="s">
        <v>254</v>
      </c>
      <c r="E90" t="s">
        <v>309</v>
      </c>
      <c r="F90" t="s">
        <v>398</v>
      </c>
      <c r="G90" t="s">
        <v>376</v>
      </c>
      <c r="H90" t="s">
        <v>258</v>
      </c>
      <c r="J90" t="s">
        <v>259</v>
      </c>
      <c r="K90" t="s">
        <v>265</v>
      </c>
      <c r="M90">
        <v>89</v>
      </c>
    </row>
    <row r="91" spans="1:13">
      <c r="A91" t="s">
        <v>110</v>
      </c>
      <c r="B91" t="s">
        <v>399</v>
      </c>
      <c r="C91" t="s">
        <v>279</v>
      </c>
      <c r="D91" t="s">
        <v>280</v>
      </c>
      <c r="E91" t="s">
        <v>400</v>
      </c>
      <c r="F91" t="s">
        <v>401</v>
      </c>
      <c r="G91" t="s">
        <v>376</v>
      </c>
      <c r="H91" t="s">
        <v>283</v>
      </c>
      <c r="J91" t="s">
        <v>259</v>
      </c>
      <c r="K91" t="s">
        <v>284</v>
      </c>
      <c r="M91">
        <v>90</v>
      </c>
    </row>
    <row r="92" spans="1:13">
      <c r="A92" t="s">
        <v>402</v>
      </c>
      <c r="B92" t="s">
        <v>403</v>
      </c>
      <c r="C92" t="s">
        <v>279</v>
      </c>
      <c r="D92" t="s">
        <v>280</v>
      </c>
      <c r="E92" t="s">
        <v>400</v>
      </c>
      <c r="F92" t="s">
        <v>401</v>
      </c>
      <c r="G92" t="s">
        <v>376</v>
      </c>
      <c r="H92" t="s">
        <v>283</v>
      </c>
      <c r="J92" t="s">
        <v>259</v>
      </c>
      <c r="K92" t="s">
        <v>284</v>
      </c>
      <c r="M92">
        <v>91</v>
      </c>
    </row>
    <row r="93" spans="1:13">
      <c r="A93" t="s">
        <v>404</v>
      </c>
      <c r="B93" t="s">
        <v>405</v>
      </c>
      <c r="C93" t="s">
        <v>279</v>
      </c>
      <c r="D93" t="s">
        <v>280</v>
      </c>
      <c r="E93" t="s">
        <v>281</v>
      </c>
      <c r="F93" t="s">
        <v>406</v>
      </c>
      <c r="G93" t="s">
        <v>376</v>
      </c>
      <c r="H93" t="s">
        <v>283</v>
      </c>
      <c r="J93" t="s">
        <v>259</v>
      </c>
      <c r="K93" t="s">
        <v>284</v>
      </c>
      <c r="M93">
        <v>92</v>
      </c>
    </row>
    <row r="94" spans="1:13">
      <c r="A94" t="s">
        <v>61</v>
      </c>
      <c r="B94" t="s">
        <v>407</v>
      </c>
      <c r="C94" t="s">
        <v>279</v>
      </c>
      <c r="D94" t="s">
        <v>280</v>
      </c>
      <c r="E94" t="s">
        <v>281</v>
      </c>
      <c r="F94" t="s">
        <v>406</v>
      </c>
      <c r="G94" t="s">
        <v>376</v>
      </c>
      <c r="H94" t="s">
        <v>283</v>
      </c>
      <c r="J94" t="s">
        <v>259</v>
      </c>
      <c r="K94" t="s">
        <v>284</v>
      </c>
      <c r="M94">
        <v>93</v>
      </c>
    </row>
    <row r="95" spans="1:13">
      <c r="A95" t="s">
        <v>408</v>
      </c>
      <c r="B95" t="s">
        <v>409</v>
      </c>
      <c r="C95" t="s">
        <v>253</v>
      </c>
      <c r="D95" t="s">
        <v>254</v>
      </c>
      <c r="E95" t="s">
        <v>309</v>
      </c>
      <c r="F95" t="s">
        <v>310</v>
      </c>
      <c r="G95" t="s">
        <v>376</v>
      </c>
      <c r="H95" t="s">
        <v>311</v>
      </c>
      <c r="J95" t="s">
        <v>259</v>
      </c>
      <c r="K95" t="s">
        <v>265</v>
      </c>
      <c r="M95">
        <v>94</v>
      </c>
    </row>
    <row r="96" spans="1:13">
      <c r="A96" t="s">
        <v>410</v>
      </c>
      <c r="B96" t="s">
        <v>411</v>
      </c>
      <c r="C96" t="s">
        <v>253</v>
      </c>
      <c r="D96" t="s">
        <v>254</v>
      </c>
      <c r="E96" t="s">
        <v>412</v>
      </c>
      <c r="F96" t="s">
        <v>412</v>
      </c>
      <c r="G96" t="s">
        <v>376</v>
      </c>
      <c r="H96" t="s">
        <v>300</v>
      </c>
      <c r="I96" t="s">
        <v>248</v>
      </c>
      <c r="J96" t="s">
        <v>259</v>
      </c>
      <c r="K96" t="s">
        <v>265</v>
      </c>
      <c r="M96">
        <v>95</v>
      </c>
    </row>
    <row r="97" spans="1:13">
      <c r="A97" t="s">
        <v>413</v>
      </c>
      <c r="B97" t="s">
        <v>414</v>
      </c>
      <c r="C97" t="s">
        <v>253</v>
      </c>
      <c r="D97" t="s">
        <v>254</v>
      </c>
      <c r="E97" t="s">
        <v>415</v>
      </c>
      <c r="F97" t="s">
        <v>415</v>
      </c>
      <c r="G97" t="s">
        <v>376</v>
      </c>
      <c r="H97" t="s">
        <v>300</v>
      </c>
      <c r="I97" t="s">
        <v>248</v>
      </c>
      <c r="J97" t="s">
        <v>259</v>
      </c>
      <c r="K97" t="s">
        <v>265</v>
      </c>
      <c r="M97">
        <v>96</v>
      </c>
    </row>
    <row r="98" spans="1:13">
      <c r="A98" t="s">
        <v>416</v>
      </c>
      <c r="B98" t="s">
        <v>416</v>
      </c>
      <c r="C98" t="s">
        <v>253</v>
      </c>
      <c r="D98" t="s">
        <v>389</v>
      </c>
      <c r="E98" t="s">
        <v>263</v>
      </c>
      <c r="F98" t="s">
        <v>331</v>
      </c>
      <c r="G98" t="s">
        <v>268</v>
      </c>
      <c r="H98" t="s">
        <v>300</v>
      </c>
      <c r="J98" t="s">
        <v>259</v>
      </c>
      <c r="K98" t="s">
        <v>265</v>
      </c>
      <c r="M98">
        <v>97</v>
      </c>
    </row>
    <row r="99" spans="1:13">
      <c r="A99" t="s">
        <v>136</v>
      </c>
      <c r="B99" t="s">
        <v>137</v>
      </c>
      <c r="C99" t="s">
        <v>253</v>
      </c>
      <c r="D99" t="s">
        <v>254</v>
      </c>
      <c r="E99" t="s">
        <v>263</v>
      </c>
      <c r="F99" t="s">
        <v>417</v>
      </c>
      <c r="G99" t="s">
        <v>376</v>
      </c>
      <c r="H99" t="s">
        <v>300</v>
      </c>
      <c r="J99" t="s">
        <v>259</v>
      </c>
      <c r="K99" t="s">
        <v>265</v>
      </c>
      <c r="M99">
        <v>98</v>
      </c>
    </row>
    <row r="100" spans="1:13">
      <c r="A100" t="s">
        <v>418</v>
      </c>
      <c r="B100" t="s">
        <v>419</v>
      </c>
      <c r="C100" t="s">
        <v>253</v>
      </c>
      <c r="D100" t="s">
        <v>254</v>
      </c>
      <c r="E100" t="s">
        <v>274</v>
      </c>
      <c r="F100" t="s">
        <v>420</v>
      </c>
      <c r="G100" t="s">
        <v>376</v>
      </c>
      <c r="H100" t="s">
        <v>300</v>
      </c>
      <c r="I100" t="s">
        <v>248</v>
      </c>
      <c r="J100" t="s">
        <v>259</v>
      </c>
      <c r="K100" t="s">
        <v>265</v>
      </c>
      <c r="M100">
        <v>99</v>
      </c>
    </row>
    <row r="101" spans="1:13">
      <c r="A101" t="s">
        <v>421</v>
      </c>
      <c r="B101" t="s">
        <v>422</v>
      </c>
      <c r="C101" t="s">
        <v>253</v>
      </c>
      <c r="D101" t="s">
        <v>254</v>
      </c>
      <c r="E101" t="s">
        <v>415</v>
      </c>
      <c r="F101" t="s">
        <v>415</v>
      </c>
      <c r="G101" t="s">
        <v>376</v>
      </c>
      <c r="H101" t="s">
        <v>300</v>
      </c>
      <c r="I101" t="s">
        <v>248</v>
      </c>
      <c r="J101" t="s">
        <v>259</v>
      </c>
      <c r="K101" t="s">
        <v>265</v>
      </c>
      <c r="M101">
        <v>100</v>
      </c>
    </row>
    <row r="102" spans="1:13">
      <c r="A102" t="s">
        <v>63</v>
      </c>
      <c r="B102" t="s">
        <v>423</v>
      </c>
      <c r="C102" t="s">
        <v>253</v>
      </c>
      <c r="D102" t="s">
        <v>254</v>
      </c>
      <c r="E102" t="s">
        <v>304</v>
      </c>
      <c r="F102" t="s">
        <v>424</v>
      </c>
      <c r="G102" t="s">
        <v>376</v>
      </c>
      <c r="H102" t="s">
        <v>300</v>
      </c>
      <c r="J102" t="s">
        <v>259</v>
      </c>
      <c r="K102" t="s">
        <v>284</v>
      </c>
      <c r="M102">
        <v>101</v>
      </c>
    </row>
    <row r="103" spans="1:13">
      <c r="A103" t="s">
        <v>425</v>
      </c>
      <c r="B103" t="s">
        <v>426</v>
      </c>
      <c r="C103" t="s">
        <v>253</v>
      </c>
      <c r="D103" t="s">
        <v>254</v>
      </c>
      <c r="E103" t="s">
        <v>363</v>
      </c>
      <c r="F103" t="s">
        <v>375</v>
      </c>
      <c r="G103" t="s">
        <v>376</v>
      </c>
      <c r="H103" t="s">
        <v>300</v>
      </c>
      <c r="J103" t="s">
        <v>259</v>
      </c>
      <c r="K103" t="s">
        <v>260</v>
      </c>
      <c r="M103">
        <v>102</v>
      </c>
    </row>
    <row r="104" spans="1:13">
      <c r="A104" t="s">
        <v>116</v>
      </c>
      <c r="B104" t="s">
        <v>117</v>
      </c>
      <c r="C104" t="s">
        <v>253</v>
      </c>
      <c r="D104" t="s">
        <v>254</v>
      </c>
      <c r="E104" t="s">
        <v>363</v>
      </c>
      <c r="F104" t="s">
        <v>381</v>
      </c>
      <c r="G104" t="s">
        <v>376</v>
      </c>
      <c r="H104" t="s">
        <v>300</v>
      </c>
      <c r="J104" t="s">
        <v>259</v>
      </c>
      <c r="K104" t="s">
        <v>260</v>
      </c>
      <c r="M104">
        <v>103</v>
      </c>
    </row>
    <row r="105" spans="1:13">
      <c r="A105" t="s">
        <v>65</v>
      </c>
      <c r="B105" t="s">
        <v>427</v>
      </c>
      <c r="C105" t="s">
        <v>253</v>
      </c>
      <c r="D105" t="s">
        <v>254</v>
      </c>
      <c r="E105" t="s">
        <v>412</v>
      </c>
      <c r="F105" t="s">
        <v>412</v>
      </c>
      <c r="G105" t="s">
        <v>376</v>
      </c>
      <c r="H105" t="s">
        <v>300</v>
      </c>
      <c r="I105" t="s">
        <v>248</v>
      </c>
      <c r="J105" t="s">
        <v>259</v>
      </c>
      <c r="K105" t="s">
        <v>265</v>
      </c>
      <c r="M105">
        <v>104</v>
      </c>
    </row>
    <row r="106" spans="1:13">
      <c r="A106" t="s">
        <v>428</v>
      </c>
      <c r="B106" t="s">
        <v>429</v>
      </c>
      <c r="C106" t="s">
        <v>253</v>
      </c>
      <c r="D106" t="s">
        <v>254</v>
      </c>
      <c r="E106" t="s">
        <v>263</v>
      </c>
      <c r="F106" t="s">
        <v>331</v>
      </c>
      <c r="G106" t="s">
        <v>376</v>
      </c>
      <c r="H106" t="s">
        <v>300</v>
      </c>
      <c r="J106" t="s">
        <v>259</v>
      </c>
      <c r="K106" t="s">
        <v>265</v>
      </c>
      <c r="M106">
        <v>105</v>
      </c>
    </row>
    <row r="107" spans="1:13">
      <c r="A107" t="s">
        <v>130</v>
      </c>
      <c r="B107" t="s">
        <v>131</v>
      </c>
      <c r="C107" t="s">
        <v>253</v>
      </c>
      <c r="D107" t="s">
        <v>254</v>
      </c>
      <c r="E107" t="s">
        <v>363</v>
      </c>
      <c r="F107" t="s">
        <v>381</v>
      </c>
      <c r="G107" t="s">
        <v>376</v>
      </c>
      <c r="H107" t="s">
        <v>300</v>
      </c>
      <c r="J107" t="s">
        <v>259</v>
      </c>
      <c r="K107" t="s">
        <v>260</v>
      </c>
      <c r="M107">
        <v>106</v>
      </c>
    </row>
    <row r="108" spans="1:13">
      <c r="A108" t="s">
        <v>75</v>
      </c>
      <c r="B108" t="s">
        <v>430</v>
      </c>
      <c r="C108" t="s">
        <v>253</v>
      </c>
      <c r="D108" t="s">
        <v>389</v>
      </c>
      <c r="E108" t="s">
        <v>263</v>
      </c>
      <c r="F108" t="s">
        <v>299</v>
      </c>
      <c r="G108" t="s">
        <v>268</v>
      </c>
      <c r="H108" t="s">
        <v>300</v>
      </c>
      <c r="J108" t="s">
        <v>259</v>
      </c>
      <c r="K108" t="s">
        <v>265</v>
      </c>
      <c r="M108">
        <v>107</v>
      </c>
    </row>
    <row r="109" spans="1:13">
      <c r="A109" t="s">
        <v>430</v>
      </c>
      <c r="B109" t="s">
        <v>430</v>
      </c>
      <c r="C109" t="s">
        <v>253</v>
      </c>
      <c r="D109" t="s">
        <v>389</v>
      </c>
      <c r="E109" t="s">
        <v>263</v>
      </c>
      <c r="F109" t="s">
        <v>299</v>
      </c>
      <c r="G109" t="s">
        <v>268</v>
      </c>
      <c r="H109" t="s">
        <v>300</v>
      </c>
      <c r="J109" t="s">
        <v>259</v>
      </c>
      <c r="K109" t="s">
        <v>265</v>
      </c>
      <c r="M109">
        <v>108</v>
      </c>
    </row>
    <row r="110" spans="1:13">
      <c r="A110" t="s">
        <v>431</v>
      </c>
      <c r="B110" t="s">
        <v>431</v>
      </c>
      <c r="C110" t="s">
        <v>253</v>
      </c>
      <c r="D110" t="s">
        <v>389</v>
      </c>
      <c r="E110" t="s">
        <v>263</v>
      </c>
      <c r="F110" t="s">
        <v>432</v>
      </c>
      <c r="G110" t="s">
        <v>268</v>
      </c>
      <c r="H110" t="s">
        <v>300</v>
      </c>
      <c r="J110" t="s">
        <v>259</v>
      </c>
      <c r="K110" t="s">
        <v>265</v>
      </c>
      <c r="M110">
        <v>109</v>
      </c>
    </row>
    <row r="111" spans="1:13">
      <c r="A111" t="s">
        <v>433</v>
      </c>
      <c r="B111" t="s">
        <v>431</v>
      </c>
      <c r="C111" t="s">
        <v>253</v>
      </c>
      <c r="D111" t="s">
        <v>389</v>
      </c>
      <c r="E111" t="s">
        <v>263</v>
      </c>
      <c r="F111" t="s">
        <v>432</v>
      </c>
      <c r="G111" t="s">
        <v>268</v>
      </c>
      <c r="H111" t="s">
        <v>300</v>
      </c>
      <c r="J111" t="s">
        <v>259</v>
      </c>
      <c r="K111" t="s">
        <v>265</v>
      </c>
      <c r="M111">
        <v>110</v>
      </c>
    </row>
    <row r="112" spans="1:13">
      <c r="A112" t="s">
        <v>434</v>
      </c>
      <c r="B112" t="s">
        <v>430</v>
      </c>
      <c r="C112" t="s">
        <v>253</v>
      </c>
      <c r="D112" t="s">
        <v>389</v>
      </c>
      <c r="E112" t="s">
        <v>263</v>
      </c>
      <c r="F112" t="s">
        <v>299</v>
      </c>
      <c r="G112" t="s">
        <v>268</v>
      </c>
      <c r="H112" t="s">
        <v>300</v>
      </c>
      <c r="J112" t="s">
        <v>259</v>
      </c>
      <c r="K112" t="s">
        <v>265</v>
      </c>
      <c r="M112">
        <v>111</v>
      </c>
    </row>
    <row r="113" spans="1:13">
      <c r="A113" t="s">
        <v>34</v>
      </c>
      <c r="B113" t="s">
        <v>435</v>
      </c>
      <c r="C113" t="s">
        <v>302</v>
      </c>
      <c r="D113" t="s">
        <v>436</v>
      </c>
      <c r="E113" t="s">
        <v>0</v>
      </c>
      <c r="F113" t="s">
        <v>0</v>
      </c>
      <c r="G113" t="s">
        <v>268</v>
      </c>
      <c r="H113" t="s">
        <v>283</v>
      </c>
      <c r="J113" t="s">
        <v>437</v>
      </c>
      <c r="K113" t="s">
        <v>284</v>
      </c>
      <c r="M113">
        <v>112</v>
      </c>
    </row>
    <row r="114" spans="1:13">
      <c r="A114" t="s">
        <v>97</v>
      </c>
      <c r="B114" t="s">
        <v>98</v>
      </c>
      <c r="C114" t="s">
        <v>279</v>
      </c>
      <c r="D114" t="s">
        <v>280</v>
      </c>
      <c r="E114" t="s">
        <v>289</v>
      </c>
      <c r="F114" t="s">
        <v>438</v>
      </c>
      <c r="G114" t="s">
        <v>376</v>
      </c>
      <c r="H114" t="s">
        <v>283</v>
      </c>
      <c r="J114" t="s">
        <v>259</v>
      </c>
      <c r="K114" t="s">
        <v>284</v>
      </c>
      <c r="M114">
        <v>113</v>
      </c>
    </row>
    <row r="115" spans="1:13">
      <c r="A115" t="s">
        <v>439</v>
      </c>
      <c r="B115" t="s">
        <v>440</v>
      </c>
      <c r="C115" t="s">
        <v>302</v>
      </c>
      <c r="D115" t="s">
        <v>303</v>
      </c>
      <c r="E115" t="s">
        <v>304</v>
      </c>
      <c r="F115" t="s">
        <v>305</v>
      </c>
      <c r="G115" t="s">
        <v>376</v>
      </c>
      <c r="H115" t="s">
        <v>300</v>
      </c>
      <c r="J115" t="s">
        <v>259</v>
      </c>
      <c r="K115" t="s">
        <v>284</v>
      </c>
      <c r="M115">
        <v>114</v>
      </c>
    </row>
    <row r="116" spans="1:13">
      <c r="A116" t="s">
        <v>441</v>
      </c>
      <c r="B116" t="s">
        <v>442</v>
      </c>
      <c r="C116" t="s">
        <v>253</v>
      </c>
      <c r="D116" t="s">
        <v>254</v>
      </c>
      <c r="E116" t="s">
        <v>412</v>
      </c>
      <c r="F116" t="s">
        <v>412</v>
      </c>
      <c r="G116" t="s">
        <v>376</v>
      </c>
      <c r="H116" t="s">
        <v>300</v>
      </c>
      <c r="I116" t="s">
        <v>248</v>
      </c>
      <c r="J116" t="s">
        <v>259</v>
      </c>
      <c r="K116" t="s">
        <v>265</v>
      </c>
      <c r="M116">
        <v>115</v>
      </c>
    </row>
    <row r="117" spans="1:13">
      <c r="A117" t="s">
        <v>128</v>
      </c>
      <c r="B117" t="s">
        <v>129</v>
      </c>
      <c r="C117" t="s">
        <v>253</v>
      </c>
      <c r="D117" t="s">
        <v>254</v>
      </c>
      <c r="E117" t="s">
        <v>255</v>
      </c>
      <c r="F117" t="s">
        <v>443</v>
      </c>
      <c r="G117" t="s">
        <v>376</v>
      </c>
      <c r="H117" t="s">
        <v>300</v>
      </c>
      <c r="I117" t="s">
        <v>248</v>
      </c>
      <c r="J117" t="s">
        <v>259</v>
      </c>
      <c r="K117" t="s">
        <v>260</v>
      </c>
      <c r="M117">
        <v>116</v>
      </c>
    </row>
    <row r="118" spans="1:13">
      <c r="A118" t="s">
        <v>104</v>
      </c>
      <c r="B118" t="s">
        <v>105</v>
      </c>
      <c r="C118" t="s">
        <v>253</v>
      </c>
      <c r="D118" t="s">
        <v>254</v>
      </c>
      <c r="E118" t="s">
        <v>309</v>
      </c>
      <c r="F118" t="s">
        <v>444</v>
      </c>
      <c r="G118" t="s">
        <v>376</v>
      </c>
      <c r="H118" t="s">
        <v>445</v>
      </c>
      <c r="J118" t="s">
        <v>259</v>
      </c>
      <c r="K118" t="s">
        <v>265</v>
      </c>
      <c r="M118">
        <v>117</v>
      </c>
    </row>
    <row r="119" spans="1:13">
      <c r="A119" t="s">
        <v>67</v>
      </c>
      <c r="B119" t="s">
        <v>68</v>
      </c>
      <c r="C119" t="s">
        <v>302</v>
      </c>
      <c r="D119" t="s">
        <v>303</v>
      </c>
      <c r="E119" t="s">
        <v>304</v>
      </c>
      <c r="F119" t="s">
        <v>305</v>
      </c>
      <c r="G119" t="s">
        <v>376</v>
      </c>
      <c r="H119" t="s">
        <v>300</v>
      </c>
      <c r="J119" t="s">
        <v>259</v>
      </c>
      <c r="K119" t="s">
        <v>284</v>
      </c>
      <c r="M119">
        <v>118</v>
      </c>
    </row>
    <row r="120" spans="1:13">
      <c r="A120" t="s">
        <v>102</v>
      </c>
      <c r="B120" t="s">
        <v>103</v>
      </c>
      <c r="C120" t="s">
        <v>253</v>
      </c>
      <c r="D120" t="s">
        <v>254</v>
      </c>
      <c r="E120" t="s">
        <v>363</v>
      </c>
      <c r="F120" t="s">
        <v>375</v>
      </c>
      <c r="G120" t="s">
        <v>376</v>
      </c>
      <c r="H120" t="s">
        <v>300</v>
      </c>
      <c r="J120" t="s">
        <v>259</v>
      </c>
      <c r="K120" t="s">
        <v>260</v>
      </c>
      <c r="M120">
        <v>119</v>
      </c>
    </row>
    <row r="121" spans="1:13">
      <c r="A121" t="s">
        <v>69</v>
      </c>
      <c r="B121" t="s">
        <v>70</v>
      </c>
      <c r="C121" t="s">
        <v>302</v>
      </c>
      <c r="D121" t="s">
        <v>303</v>
      </c>
      <c r="E121" t="s">
        <v>304</v>
      </c>
      <c r="F121" t="s">
        <v>305</v>
      </c>
      <c r="G121" t="s">
        <v>376</v>
      </c>
      <c r="H121" t="s">
        <v>300</v>
      </c>
      <c r="J121" t="s">
        <v>259</v>
      </c>
      <c r="K121" t="s">
        <v>284</v>
      </c>
      <c r="M121">
        <v>120</v>
      </c>
    </row>
    <row r="122" spans="1:13">
      <c r="A122" t="s">
        <v>118</v>
      </c>
      <c r="B122" t="s">
        <v>119</v>
      </c>
      <c r="C122" t="s">
        <v>253</v>
      </c>
      <c r="D122" t="s">
        <v>254</v>
      </c>
      <c r="E122" t="s">
        <v>412</v>
      </c>
      <c r="F122" t="s">
        <v>412</v>
      </c>
      <c r="G122" t="s">
        <v>376</v>
      </c>
      <c r="H122" t="s">
        <v>300</v>
      </c>
      <c r="I122" t="s">
        <v>248</v>
      </c>
      <c r="J122" t="s">
        <v>259</v>
      </c>
      <c r="K122" t="s">
        <v>265</v>
      </c>
      <c r="M122">
        <v>121</v>
      </c>
    </row>
    <row r="123" spans="1:13">
      <c r="A123" t="s">
        <v>446</v>
      </c>
      <c r="B123" t="s">
        <v>447</v>
      </c>
      <c r="C123" t="s">
        <v>253</v>
      </c>
      <c r="D123" t="s">
        <v>254</v>
      </c>
      <c r="E123" t="s">
        <v>263</v>
      </c>
      <c r="F123" t="s">
        <v>299</v>
      </c>
      <c r="G123" t="s">
        <v>376</v>
      </c>
      <c r="H123" t="s">
        <v>300</v>
      </c>
      <c r="J123" t="s">
        <v>259</v>
      </c>
      <c r="K123" t="s">
        <v>265</v>
      </c>
      <c r="M123">
        <v>122</v>
      </c>
    </row>
    <row r="124" spans="1:13">
      <c r="A124" t="s">
        <v>99</v>
      </c>
      <c r="B124" t="s">
        <v>100</v>
      </c>
      <c r="C124" t="s">
        <v>253</v>
      </c>
      <c r="D124" t="s">
        <v>254</v>
      </c>
      <c r="E124" t="s">
        <v>263</v>
      </c>
      <c r="F124" t="s">
        <v>327</v>
      </c>
      <c r="G124" t="s">
        <v>376</v>
      </c>
      <c r="H124" t="s">
        <v>328</v>
      </c>
      <c r="J124" t="s">
        <v>259</v>
      </c>
      <c r="K124" t="s">
        <v>265</v>
      </c>
      <c r="M124">
        <v>123</v>
      </c>
    </row>
    <row r="125" spans="1:13">
      <c r="A125" t="s">
        <v>93</v>
      </c>
      <c r="B125" t="s">
        <v>94</v>
      </c>
      <c r="C125" t="s">
        <v>253</v>
      </c>
      <c r="D125" t="s">
        <v>254</v>
      </c>
      <c r="E125" t="s">
        <v>263</v>
      </c>
      <c r="F125" t="s">
        <v>432</v>
      </c>
      <c r="G125" t="s">
        <v>376</v>
      </c>
      <c r="H125" t="s">
        <v>300</v>
      </c>
      <c r="J125" t="s">
        <v>259</v>
      </c>
      <c r="K125" t="s">
        <v>265</v>
      </c>
      <c r="M125">
        <v>124</v>
      </c>
    </row>
    <row r="126" spans="1:13">
      <c r="A126" t="s">
        <v>95</v>
      </c>
      <c r="B126" t="s">
        <v>96</v>
      </c>
      <c r="C126" t="s">
        <v>253</v>
      </c>
      <c r="D126" t="s">
        <v>254</v>
      </c>
      <c r="E126" t="s">
        <v>309</v>
      </c>
      <c r="F126" t="s">
        <v>448</v>
      </c>
      <c r="G126" t="s">
        <v>376</v>
      </c>
      <c r="H126" t="s">
        <v>449</v>
      </c>
      <c r="J126" t="s">
        <v>259</v>
      </c>
      <c r="K126" t="s">
        <v>265</v>
      </c>
      <c r="M126">
        <v>125</v>
      </c>
    </row>
    <row r="127" spans="1:13">
      <c r="A127" t="s">
        <v>450</v>
      </c>
      <c r="B127" t="s">
        <v>451</v>
      </c>
      <c r="C127" t="s">
        <v>253</v>
      </c>
      <c r="D127" t="s">
        <v>254</v>
      </c>
      <c r="E127" t="s">
        <v>412</v>
      </c>
      <c r="F127" t="s">
        <v>412</v>
      </c>
      <c r="G127" t="s">
        <v>376</v>
      </c>
      <c r="H127" t="s">
        <v>300</v>
      </c>
      <c r="I127" t="s">
        <v>248</v>
      </c>
      <c r="J127" t="s">
        <v>259</v>
      </c>
      <c r="K127" t="s">
        <v>265</v>
      </c>
      <c r="M127">
        <v>126</v>
      </c>
    </row>
    <row r="128" spans="1:13">
      <c r="A128" t="s">
        <v>452</v>
      </c>
      <c r="B128" t="s">
        <v>453</v>
      </c>
      <c r="C128" t="s">
        <v>253</v>
      </c>
      <c r="D128" t="s">
        <v>254</v>
      </c>
      <c r="E128" t="s">
        <v>255</v>
      </c>
      <c r="F128" t="s">
        <v>443</v>
      </c>
      <c r="G128" t="s">
        <v>376</v>
      </c>
      <c r="H128" t="s">
        <v>300</v>
      </c>
      <c r="I128" t="s">
        <v>248</v>
      </c>
      <c r="J128" t="s">
        <v>259</v>
      </c>
      <c r="K128" t="s">
        <v>260</v>
      </c>
      <c r="M128">
        <v>127</v>
      </c>
    </row>
    <row r="129" spans="1:13">
      <c r="A129" t="s">
        <v>454</v>
      </c>
      <c r="B129" t="s">
        <v>455</v>
      </c>
      <c r="C129" t="s">
        <v>253</v>
      </c>
      <c r="D129" t="s">
        <v>254</v>
      </c>
      <c r="E129" t="s">
        <v>456</v>
      </c>
      <c r="F129" t="s">
        <v>456</v>
      </c>
      <c r="G129" t="s">
        <v>376</v>
      </c>
      <c r="H129" t="s">
        <v>300</v>
      </c>
      <c r="J129" t="s">
        <v>259</v>
      </c>
      <c r="K129" t="s">
        <v>265</v>
      </c>
      <c r="M129">
        <v>128</v>
      </c>
    </row>
    <row r="130" spans="1:13">
      <c r="A130" t="s">
        <v>71</v>
      </c>
      <c r="B130" t="s">
        <v>457</v>
      </c>
      <c r="C130" t="s">
        <v>253</v>
      </c>
      <c r="D130" t="s">
        <v>254</v>
      </c>
      <c r="E130" t="s">
        <v>293</v>
      </c>
      <c r="F130" t="s">
        <v>293</v>
      </c>
      <c r="G130" t="s">
        <v>376</v>
      </c>
      <c r="H130" t="s">
        <v>300</v>
      </c>
      <c r="I130" t="s">
        <v>248</v>
      </c>
      <c r="J130" t="s">
        <v>259</v>
      </c>
      <c r="K130" t="s">
        <v>265</v>
      </c>
      <c r="M130">
        <v>129</v>
      </c>
    </row>
    <row r="131" spans="1:13">
      <c r="A131" t="s">
        <v>122</v>
      </c>
      <c r="B131" t="s">
        <v>123</v>
      </c>
      <c r="C131" t="s">
        <v>253</v>
      </c>
      <c r="D131" t="s">
        <v>254</v>
      </c>
      <c r="E131" t="s">
        <v>296</v>
      </c>
      <c r="F131" t="s">
        <v>297</v>
      </c>
      <c r="G131" t="s">
        <v>376</v>
      </c>
      <c r="H131" t="s">
        <v>300</v>
      </c>
      <c r="I131" t="s">
        <v>248</v>
      </c>
      <c r="J131" t="s">
        <v>259</v>
      </c>
      <c r="K131" t="s">
        <v>265</v>
      </c>
      <c r="M131">
        <v>130</v>
      </c>
    </row>
    <row r="132" spans="1:13">
      <c r="A132" t="s">
        <v>124</v>
      </c>
      <c r="B132" t="s">
        <v>125</v>
      </c>
      <c r="C132" t="s">
        <v>253</v>
      </c>
      <c r="D132" t="s">
        <v>254</v>
      </c>
      <c r="E132" t="s">
        <v>458</v>
      </c>
      <c r="F132" t="s">
        <v>458</v>
      </c>
      <c r="G132" t="s">
        <v>376</v>
      </c>
      <c r="H132" t="s">
        <v>300</v>
      </c>
      <c r="J132" t="s">
        <v>259</v>
      </c>
      <c r="K132" t="s">
        <v>265</v>
      </c>
      <c r="M132">
        <v>131</v>
      </c>
    </row>
    <row r="133" spans="1:13">
      <c r="A133" t="s">
        <v>135</v>
      </c>
      <c r="B133" t="s">
        <v>459</v>
      </c>
      <c r="C133" t="s">
        <v>253</v>
      </c>
      <c r="D133" t="s">
        <v>254</v>
      </c>
      <c r="E133" t="s">
        <v>293</v>
      </c>
      <c r="F133" t="s">
        <v>460</v>
      </c>
      <c r="G133" t="s">
        <v>376</v>
      </c>
      <c r="H133" t="s">
        <v>300</v>
      </c>
      <c r="I133" t="s">
        <v>248</v>
      </c>
      <c r="J133" t="s">
        <v>259</v>
      </c>
      <c r="K133" t="s">
        <v>260</v>
      </c>
      <c r="M133">
        <v>132</v>
      </c>
    </row>
    <row r="134" spans="1:13">
      <c r="A134" t="s">
        <v>30</v>
      </c>
      <c r="B134" t="s">
        <v>30</v>
      </c>
      <c r="C134" t="s">
        <v>279</v>
      </c>
      <c r="D134" t="s">
        <v>461</v>
      </c>
      <c r="E134" t="s">
        <v>30</v>
      </c>
      <c r="F134" t="s">
        <v>462</v>
      </c>
      <c r="G134" t="s">
        <v>268</v>
      </c>
      <c r="H134" t="s">
        <v>283</v>
      </c>
      <c r="J134" t="s">
        <v>463</v>
      </c>
      <c r="K134" t="s">
        <v>284</v>
      </c>
      <c r="M134">
        <v>133</v>
      </c>
    </row>
    <row r="135" spans="1:13">
      <c r="A135" t="s">
        <v>464</v>
      </c>
      <c r="B135" t="s">
        <v>464</v>
      </c>
      <c r="C135" t="s">
        <v>302</v>
      </c>
      <c r="D135" t="s">
        <v>436</v>
      </c>
      <c r="E135" t="s">
        <v>464</v>
      </c>
      <c r="F135" t="s">
        <v>464</v>
      </c>
      <c r="G135" t="s">
        <v>268</v>
      </c>
      <c r="H135" t="s">
        <v>283</v>
      </c>
      <c r="J135" t="s">
        <v>463</v>
      </c>
      <c r="K135" t="s">
        <v>284</v>
      </c>
      <c r="M135">
        <v>134</v>
      </c>
    </row>
    <row r="136" spans="1:13">
      <c r="A136" t="s">
        <v>465</v>
      </c>
      <c r="B136" t="s">
        <v>465</v>
      </c>
      <c r="C136" t="s">
        <v>302</v>
      </c>
      <c r="D136" t="s">
        <v>436</v>
      </c>
      <c r="E136" t="s">
        <v>465</v>
      </c>
      <c r="F136" t="s">
        <v>465</v>
      </c>
      <c r="G136" t="s">
        <v>268</v>
      </c>
      <c r="H136" t="s">
        <v>283</v>
      </c>
      <c r="J136" t="s">
        <v>463</v>
      </c>
      <c r="K136" t="s">
        <v>284</v>
      </c>
      <c r="M136">
        <v>135</v>
      </c>
    </row>
    <row r="137" spans="1:13">
      <c r="A137" t="s">
        <v>0</v>
      </c>
      <c r="B137" t="s">
        <v>0</v>
      </c>
      <c r="C137" t="s">
        <v>302</v>
      </c>
      <c r="D137" t="s">
        <v>436</v>
      </c>
      <c r="E137" t="s">
        <v>0</v>
      </c>
      <c r="F137" t="s">
        <v>0</v>
      </c>
      <c r="G137" t="s">
        <v>268</v>
      </c>
      <c r="H137" t="s">
        <v>283</v>
      </c>
      <c r="J137" t="s">
        <v>463</v>
      </c>
      <c r="K137" t="s">
        <v>284</v>
      </c>
      <c r="M137">
        <v>136</v>
      </c>
    </row>
    <row r="138" spans="1:13">
      <c r="A138" t="s">
        <v>995</v>
      </c>
      <c r="B138" t="s">
        <v>995</v>
      </c>
      <c r="C138" t="s">
        <v>302</v>
      </c>
      <c r="D138" t="s">
        <v>436</v>
      </c>
      <c r="E138" t="s">
        <v>0</v>
      </c>
      <c r="F138" t="s">
        <v>0</v>
      </c>
      <c r="G138" t="s">
        <v>268</v>
      </c>
      <c r="H138" t="s">
        <v>283</v>
      </c>
      <c r="J138" t="s">
        <v>463</v>
      </c>
      <c r="K138" t="s">
        <v>284</v>
      </c>
      <c r="M138">
        <v>137</v>
      </c>
    </row>
    <row r="139" spans="1:13">
      <c r="A139" t="s">
        <v>997</v>
      </c>
      <c r="B139" t="s">
        <v>997</v>
      </c>
      <c r="C139" t="s">
        <v>302</v>
      </c>
      <c r="D139" t="s">
        <v>436</v>
      </c>
      <c r="E139" t="s">
        <v>0</v>
      </c>
      <c r="F139" t="s">
        <v>0</v>
      </c>
      <c r="G139" t="s">
        <v>268</v>
      </c>
      <c r="H139" t="s">
        <v>283</v>
      </c>
      <c r="J139" t="s">
        <v>463</v>
      </c>
      <c r="K139" t="s">
        <v>284</v>
      </c>
      <c r="M139">
        <v>138</v>
      </c>
    </row>
    <row r="140" spans="1:13">
      <c r="A140" t="s">
        <v>1013</v>
      </c>
      <c r="B140" t="s">
        <v>1013</v>
      </c>
      <c r="C140" t="s">
        <v>302</v>
      </c>
      <c r="D140" t="s">
        <v>436</v>
      </c>
      <c r="E140" t="s">
        <v>0</v>
      </c>
      <c r="F140" t="s">
        <v>0</v>
      </c>
      <c r="G140" t="s">
        <v>268</v>
      </c>
      <c r="H140" t="s">
        <v>283</v>
      </c>
      <c r="J140" t="s">
        <v>463</v>
      </c>
      <c r="K140" t="s">
        <v>284</v>
      </c>
      <c r="M140">
        <v>139</v>
      </c>
    </row>
    <row r="141" spans="1:13">
      <c r="A141" t="s">
        <v>466</v>
      </c>
      <c r="B141" t="s">
        <v>467</v>
      </c>
      <c r="C141" t="s">
        <v>302</v>
      </c>
      <c r="D141" t="s">
        <v>436</v>
      </c>
      <c r="E141" t="s">
        <v>0</v>
      </c>
      <c r="F141" t="s">
        <v>0</v>
      </c>
      <c r="G141" t="s">
        <v>268</v>
      </c>
      <c r="H141" t="s">
        <v>283</v>
      </c>
      <c r="J141" t="s">
        <v>259</v>
      </c>
      <c r="K141" t="s">
        <v>284</v>
      </c>
      <c r="M141">
        <v>140</v>
      </c>
    </row>
    <row r="142" spans="1:13">
      <c r="A142" s="14" t="s">
        <v>499</v>
      </c>
      <c r="B142" s="14" t="s">
        <v>499</v>
      </c>
      <c r="C142" t="s">
        <v>302</v>
      </c>
      <c r="D142" t="s">
        <v>436</v>
      </c>
      <c r="E142" t="s">
        <v>0</v>
      </c>
      <c r="F142" t="s">
        <v>0</v>
      </c>
      <c r="G142" t="s">
        <v>268</v>
      </c>
      <c r="H142" t="s">
        <v>283</v>
      </c>
      <c r="J142" t="s">
        <v>437</v>
      </c>
      <c r="K142" t="s">
        <v>284</v>
      </c>
      <c r="M142">
        <v>141</v>
      </c>
    </row>
    <row r="143" spans="1:13">
      <c r="A143" t="s">
        <v>468</v>
      </c>
      <c r="B143" t="s">
        <v>468</v>
      </c>
      <c r="C143" t="s">
        <v>302</v>
      </c>
      <c r="D143" t="s">
        <v>436</v>
      </c>
      <c r="E143" t="s">
        <v>0</v>
      </c>
      <c r="F143" t="s">
        <v>0</v>
      </c>
      <c r="G143" t="s">
        <v>268</v>
      </c>
      <c r="H143" t="s">
        <v>283</v>
      </c>
      <c r="J143" t="s">
        <v>259</v>
      </c>
      <c r="K143" t="s">
        <v>284</v>
      </c>
      <c r="M143">
        <v>142</v>
      </c>
    </row>
    <row r="144" spans="1:13">
      <c r="A144" t="s">
        <v>469</v>
      </c>
      <c r="B144" t="s">
        <v>469</v>
      </c>
      <c r="C144" t="s">
        <v>302</v>
      </c>
      <c r="D144" t="s">
        <v>436</v>
      </c>
      <c r="E144" t="s">
        <v>0</v>
      </c>
      <c r="F144" t="s">
        <v>0</v>
      </c>
      <c r="G144" t="s">
        <v>268</v>
      </c>
      <c r="H144" t="s">
        <v>283</v>
      </c>
      <c r="J144" t="s">
        <v>437</v>
      </c>
      <c r="K144" t="s">
        <v>284</v>
      </c>
      <c r="M144">
        <v>143</v>
      </c>
    </row>
    <row r="145" spans="1:13">
      <c r="A145" t="s">
        <v>470</v>
      </c>
      <c r="B145" t="s">
        <v>470</v>
      </c>
      <c r="C145" t="s">
        <v>302</v>
      </c>
      <c r="D145" t="s">
        <v>436</v>
      </c>
      <c r="E145" t="s">
        <v>471</v>
      </c>
      <c r="F145" t="s">
        <v>471</v>
      </c>
      <c r="G145" t="s">
        <v>268</v>
      </c>
      <c r="H145" t="s">
        <v>283</v>
      </c>
      <c r="J145" t="s">
        <v>259</v>
      </c>
      <c r="K145" t="s">
        <v>284</v>
      </c>
      <c r="M145">
        <v>144</v>
      </c>
    </row>
    <row r="146" spans="1:13">
      <c r="A146" t="s">
        <v>472</v>
      </c>
      <c r="B146" t="s">
        <v>472</v>
      </c>
      <c r="C146" t="s">
        <v>302</v>
      </c>
      <c r="D146" t="s">
        <v>436</v>
      </c>
      <c r="E146" t="s">
        <v>471</v>
      </c>
      <c r="F146" t="s">
        <v>471</v>
      </c>
      <c r="G146" t="s">
        <v>376</v>
      </c>
      <c r="H146" t="s">
        <v>283</v>
      </c>
      <c r="J146" t="s">
        <v>259</v>
      </c>
      <c r="K146" t="s">
        <v>284</v>
      </c>
      <c r="M146">
        <v>145</v>
      </c>
    </row>
    <row r="147" spans="1:13">
      <c r="A147" t="s">
        <v>36</v>
      </c>
      <c r="B147" t="s">
        <v>469</v>
      </c>
      <c r="C147" t="s">
        <v>302</v>
      </c>
      <c r="D147" t="s">
        <v>436</v>
      </c>
      <c r="E147" t="s">
        <v>0</v>
      </c>
      <c r="F147" t="s">
        <v>0</v>
      </c>
      <c r="G147" t="s">
        <v>268</v>
      </c>
      <c r="H147" t="s">
        <v>283</v>
      </c>
      <c r="J147" t="s">
        <v>437</v>
      </c>
      <c r="K147" t="s">
        <v>284</v>
      </c>
      <c r="M147">
        <v>146</v>
      </c>
    </row>
    <row r="148" spans="1:13">
      <c r="A148" t="s">
        <v>473</v>
      </c>
      <c r="B148" t="s">
        <v>473</v>
      </c>
      <c r="C148" t="s">
        <v>253</v>
      </c>
      <c r="D148" t="s">
        <v>389</v>
      </c>
      <c r="E148" t="s">
        <v>263</v>
      </c>
      <c r="F148" t="s">
        <v>474</v>
      </c>
      <c r="G148" t="s">
        <v>268</v>
      </c>
      <c r="H148" t="s">
        <v>300</v>
      </c>
      <c r="J148" t="s">
        <v>259</v>
      </c>
      <c r="K148" t="s">
        <v>265</v>
      </c>
      <c r="M148">
        <v>147</v>
      </c>
    </row>
    <row r="149" spans="1:13">
      <c r="A149" t="s">
        <v>140</v>
      </c>
      <c r="B149" t="s">
        <v>473</v>
      </c>
      <c r="C149" t="s">
        <v>253</v>
      </c>
      <c r="D149" t="s">
        <v>389</v>
      </c>
      <c r="E149" t="s">
        <v>263</v>
      </c>
      <c r="F149" t="s">
        <v>474</v>
      </c>
      <c r="G149" t="s">
        <v>268</v>
      </c>
      <c r="H149" t="s">
        <v>300</v>
      </c>
      <c r="J149" t="s">
        <v>259</v>
      </c>
      <c r="K149" t="s">
        <v>265</v>
      </c>
      <c r="M149">
        <v>148</v>
      </c>
    </row>
    <row r="150" spans="1:13">
      <c r="A150" t="s">
        <v>475</v>
      </c>
      <c r="B150" t="s">
        <v>475</v>
      </c>
      <c r="C150" t="s">
        <v>302</v>
      </c>
      <c r="D150" t="s">
        <v>436</v>
      </c>
      <c r="E150" t="s">
        <v>471</v>
      </c>
      <c r="F150" t="s">
        <v>471</v>
      </c>
      <c r="G150" t="s">
        <v>268</v>
      </c>
      <c r="H150" t="s">
        <v>283</v>
      </c>
      <c r="J150" t="s">
        <v>259</v>
      </c>
      <c r="K150" t="s">
        <v>284</v>
      </c>
      <c r="M150">
        <v>149</v>
      </c>
    </row>
    <row r="151" spans="1:13">
      <c r="A151" t="s">
        <v>476</v>
      </c>
      <c r="B151" t="s">
        <v>476</v>
      </c>
      <c r="C151" t="s">
        <v>302</v>
      </c>
      <c r="D151" t="s">
        <v>436</v>
      </c>
      <c r="E151" t="s">
        <v>0</v>
      </c>
      <c r="F151" t="s">
        <v>0</v>
      </c>
      <c r="G151" t="s">
        <v>257</v>
      </c>
      <c r="H151" t="s">
        <v>283</v>
      </c>
      <c r="J151" t="s">
        <v>259</v>
      </c>
      <c r="K151" t="s">
        <v>284</v>
      </c>
      <c r="M151">
        <v>150</v>
      </c>
    </row>
    <row r="152" spans="1:13">
      <c r="A152" t="s">
        <v>477</v>
      </c>
      <c r="B152" t="s">
        <v>477</v>
      </c>
      <c r="C152" t="s">
        <v>302</v>
      </c>
      <c r="D152" t="s">
        <v>436</v>
      </c>
      <c r="E152" t="s">
        <v>0</v>
      </c>
      <c r="F152" t="s">
        <v>0</v>
      </c>
      <c r="G152" t="s">
        <v>376</v>
      </c>
      <c r="H152" t="s">
        <v>283</v>
      </c>
      <c r="J152" t="s">
        <v>259</v>
      </c>
      <c r="K152" t="s">
        <v>284</v>
      </c>
      <c r="M152">
        <v>151</v>
      </c>
    </row>
    <row r="153" spans="1:13">
      <c r="A153" t="s">
        <v>435</v>
      </c>
      <c r="B153" t="s">
        <v>435</v>
      </c>
      <c r="C153" t="s">
        <v>302</v>
      </c>
      <c r="D153" t="s">
        <v>436</v>
      </c>
      <c r="E153" t="s">
        <v>0</v>
      </c>
      <c r="F153" t="s">
        <v>0</v>
      </c>
      <c r="G153" t="s">
        <v>268</v>
      </c>
      <c r="H153" t="s">
        <v>283</v>
      </c>
      <c r="J153" t="s">
        <v>437</v>
      </c>
      <c r="K153" t="s">
        <v>284</v>
      </c>
      <c r="M153">
        <v>152</v>
      </c>
    </row>
    <row r="154" spans="1:13">
      <c r="A154" t="s">
        <v>478</v>
      </c>
      <c r="B154" t="s">
        <v>478</v>
      </c>
      <c r="C154" t="s">
        <v>302</v>
      </c>
      <c r="D154" t="s">
        <v>436</v>
      </c>
      <c r="E154" t="s">
        <v>0</v>
      </c>
      <c r="F154" t="s">
        <v>0</v>
      </c>
      <c r="G154" t="s">
        <v>479</v>
      </c>
      <c r="H154" t="s">
        <v>283</v>
      </c>
      <c r="J154" t="s">
        <v>437</v>
      </c>
      <c r="K154" t="s">
        <v>284</v>
      </c>
      <c r="M154">
        <v>153</v>
      </c>
    </row>
    <row r="155" spans="1:13">
      <c r="A155" t="s">
        <v>480</v>
      </c>
      <c r="B155" t="s">
        <v>480</v>
      </c>
      <c r="C155" t="s">
        <v>302</v>
      </c>
      <c r="D155" t="s">
        <v>436</v>
      </c>
      <c r="E155" t="s">
        <v>0</v>
      </c>
      <c r="F155" t="s">
        <v>0</v>
      </c>
      <c r="G155" t="s">
        <v>376</v>
      </c>
      <c r="H155" t="s">
        <v>283</v>
      </c>
      <c r="J155" t="s">
        <v>437</v>
      </c>
      <c r="K155" t="s">
        <v>284</v>
      </c>
      <c r="M155">
        <v>154</v>
      </c>
    </row>
    <row r="156" spans="1:13">
      <c r="A156" t="s">
        <v>481</v>
      </c>
      <c r="B156" t="s">
        <v>481</v>
      </c>
      <c r="C156" t="s">
        <v>302</v>
      </c>
      <c r="D156" t="s">
        <v>436</v>
      </c>
      <c r="E156" t="s">
        <v>0</v>
      </c>
      <c r="F156" t="s">
        <v>0</v>
      </c>
      <c r="G156" t="s">
        <v>268</v>
      </c>
      <c r="H156" t="s">
        <v>283</v>
      </c>
      <c r="J156" t="s">
        <v>437</v>
      </c>
      <c r="K156" t="s">
        <v>284</v>
      </c>
      <c r="M156">
        <v>155</v>
      </c>
    </row>
    <row r="157" spans="1:13">
      <c r="A157" t="s">
        <v>482</v>
      </c>
      <c r="B157" t="s">
        <v>476</v>
      </c>
      <c r="C157" t="s">
        <v>302</v>
      </c>
      <c r="D157" t="s">
        <v>436</v>
      </c>
      <c r="E157" t="s">
        <v>0</v>
      </c>
      <c r="F157" t="s">
        <v>0</v>
      </c>
      <c r="G157" t="s">
        <v>257</v>
      </c>
      <c r="H157" t="s">
        <v>283</v>
      </c>
      <c r="J157" t="s">
        <v>259</v>
      </c>
      <c r="K157" t="s">
        <v>284</v>
      </c>
      <c r="M157">
        <v>156</v>
      </c>
    </row>
    <row r="158" spans="1:13">
      <c r="A158" t="s">
        <v>388</v>
      </c>
      <c r="B158" t="s">
        <v>388</v>
      </c>
      <c r="C158" t="s">
        <v>253</v>
      </c>
      <c r="D158" t="s">
        <v>389</v>
      </c>
      <c r="E158" t="s">
        <v>263</v>
      </c>
      <c r="F158" t="s">
        <v>327</v>
      </c>
      <c r="G158" t="s">
        <v>268</v>
      </c>
      <c r="H158" t="s">
        <v>328</v>
      </c>
      <c r="J158" t="s">
        <v>259</v>
      </c>
      <c r="K158" t="s">
        <v>265</v>
      </c>
      <c r="M158">
        <v>157</v>
      </c>
    </row>
    <row r="159" spans="1:13">
      <c r="A159" t="s">
        <v>483</v>
      </c>
      <c r="B159" t="s">
        <v>388</v>
      </c>
      <c r="C159" t="s">
        <v>253</v>
      </c>
      <c r="D159" t="s">
        <v>389</v>
      </c>
      <c r="E159" t="s">
        <v>263</v>
      </c>
      <c r="F159" t="s">
        <v>327</v>
      </c>
      <c r="G159" t="s">
        <v>268</v>
      </c>
      <c r="H159" t="s">
        <v>328</v>
      </c>
      <c r="J159" t="s">
        <v>259</v>
      </c>
      <c r="K159" t="s">
        <v>265</v>
      </c>
      <c r="M159">
        <v>158</v>
      </c>
    </row>
    <row r="160" spans="1:13">
      <c r="A160" t="s">
        <v>484</v>
      </c>
      <c r="B160" t="s">
        <v>484</v>
      </c>
      <c r="C160" t="s">
        <v>253</v>
      </c>
      <c r="D160" t="s">
        <v>389</v>
      </c>
      <c r="E160" t="s">
        <v>263</v>
      </c>
      <c r="F160" t="s">
        <v>327</v>
      </c>
      <c r="G160" t="s">
        <v>268</v>
      </c>
      <c r="H160" t="s">
        <v>321</v>
      </c>
      <c r="J160" t="s">
        <v>259</v>
      </c>
      <c r="K160" t="s">
        <v>265</v>
      </c>
      <c r="M160">
        <v>159</v>
      </c>
    </row>
    <row r="161" spans="1:13">
      <c r="A161" t="s">
        <v>485</v>
      </c>
      <c r="B161" t="s">
        <v>484</v>
      </c>
      <c r="C161" t="s">
        <v>253</v>
      </c>
      <c r="D161" t="s">
        <v>389</v>
      </c>
      <c r="E161" t="s">
        <v>263</v>
      </c>
      <c r="F161" t="s">
        <v>327</v>
      </c>
      <c r="G161" t="s">
        <v>268</v>
      </c>
      <c r="H161" t="s">
        <v>321</v>
      </c>
      <c r="J161" t="s">
        <v>259</v>
      </c>
      <c r="K161" t="s">
        <v>265</v>
      </c>
      <c r="M161">
        <v>160</v>
      </c>
    </row>
    <row r="162" spans="1:13">
      <c r="A162" t="s">
        <v>32</v>
      </c>
      <c r="B162" t="s">
        <v>32</v>
      </c>
      <c r="C162" t="s">
        <v>302</v>
      </c>
      <c r="D162" t="s">
        <v>436</v>
      </c>
      <c r="E162" t="s">
        <v>0</v>
      </c>
      <c r="F162" t="s">
        <v>0</v>
      </c>
      <c r="G162" t="s">
        <v>268</v>
      </c>
      <c r="H162" t="s">
        <v>283</v>
      </c>
      <c r="J162" t="s">
        <v>437</v>
      </c>
      <c r="K162" t="s">
        <v>284</v>
      </c>
      <c r="M162">
        <v>161</v>
      </c>
    </row>
    <row r="163" spans="1:13">
      <c r="A163" t="s">
        <v>35</v>
      </c>
      <c r="B163" t="s">
        <v>35</v>
      </c>
      <c r="C163" t="s">
        <v>302</v>
      </c>
      <c r="D163" t="s">
        <v>436</v>
      </c>
      <c r="E163" t="s">
        <v>0</v>
      </c>
      <c r="F163" t="s">
        <v>0</v>
      </c>
      <c r="G163" t="s">
        <v>479</v>
      </c>
      <c r="H163" t="s">
        <v>283</v>
      </c>
      <c r="J163" t="s">
        <v>437</v>
      </c>
      <c r="K163" t="s">
        <v>284</v>
      </c>
      <c r="M163">
        <v>162</v>
      </c>
    </row>
    <row r="164" spans="1:13">
      <c r="A164" t="s">
        <v>141</v>
      </c>
      <c r="B164" t="s">
        <v>486</v>
      </c>
      <c r="C164" t="s">
        <v>302</v>
      </c>
      <c r="D164" t="s">
        <v>436</v>
      </c>
      <c r="E164" t="s">
        <v>0</v>
      </c>
      <c r="F164" t="s">
        <v>0</v>
      </c>
      <c r="G164" t="s">
        <v>268</v>
      </c>
      <c r="H164" t="s">
        <v>283</v>
      </c>
      <c r="J164" t="s">
        <v>259</v>
      </c>
      <c r="K164" t="s">
        <v>284</v>
      </c>
      <c r="M164">
        <v>163</v>
      </c>
    </row>
    <row r="165" spans="1:13">
      <c r="A165" t="s">
        <v>77</v>
      </c>
      <c r="B165" t="s">
        <v>472</v>
      </c>
      <c r="C165" t="s">
        <v>302</v>
      </c>
      <c r="D165" t="s">
        <v>436</v>
      </c>
      <c r="E165" t="s">
        <v>471</v>
      </c>
      <c r="F165" t="s">
        <v>471</v>
      </c>
      <c r="G165" t="s">
        <v>376</v>
      </c>
      <c r="H165" t="s">
        <v>283</v>
      </c>
      <c r="J165" t="s">
        <v>259</v>
      </c>
      <c r="K165" t="s">
        <v>284</v>
      </c>
      <c r="M165">
        <v>164</v>
      </c>
    </row>
    <row r="166" spans="1:13">
      <c r="A166" t="s">
        <v>41</v>
      </c>
      <c r="B166" t="s">
        <v>477</v>
      </c>
      <c r="C166" t="s">
        <v>302</v>
      </c>
      <c r="D166" t="s">
        <v>436</v>
      </c>
      <c r="E166" t="s">
        <v>0</v>
      </c>
      <c r="F166" t="s">
        <v>0</v>
      </c>
      <c r="G166" t="s">
        <v>376</v>
      </c>
      <c r="H166" t="s">
        <v>283</v>
      </c>
      <c r="J166" t="s">
        <v>259</v>
      </c>
      <c r="K166" t="s">
        <v>284</v>
      </c>
      <c r="M166">
        <v>165</v>
      </c>
    </row>
    <row r="167" spans="1:13">
      <c r="A167" t="s">
        <v>78</v>
      </c>
      <c r="B167" t="s">
        <v>470</v>
      </c>
      <c r="C167" t="s">
        <v>302</v>
      </c>
      <c r="D167" t="s">
        <v>436</v>
      </c>
      <c r="E167" t="s">
        <v>471</v>
      </c>
      <c r="F167" t="s">
        <v>471</v>
      </c>
      <c r="G167" t="s">
        <v>268</v>
      </c>
      <c r="H167" t="s">
        <v>283</v>
      </c>
      <c r="J167" t="s">
        <v>259</v>
      </c>
      <c r="K167" t="s">
        <v>284</v>
      </c>
      <c r="M167">
        <v>166</v>
      </c>
    </row>
  </sheetData>
  <phoneticPr fontId="3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6DEEE-F00F-4198-8DB4-156C6649DD35}">
  <sheetPr>
    <tabColor rgb="FFFFFF00"/>
  </sheetPr>
  <dimension ref="A1:AZ287"/>
  <sheetViews>
    <sheetView topLeftCell="Y1" zoomScale="85" zoomScaleNormal="85" workbookViewId="0">
      <pane ySplit="1" topLeftCell="A2" activePane="bottomLeft" state="frozen"/>
      <selection activeCell="W1" sqref="W1"/>
      <selection pane="bottomLeft" activeCell="AD282" sqref="AD282"/>
    </sheetView>
  </sheetViews>
  <sheetFormatPr defaultRowHeight="18.75"/>
  <cols>
    <col min="2" max="2" width="10.5" bestFit="1" customWidth="1"/>
    <col min="6" max="6" width="15.75" customWidth="1"/>
    <col min="7" max="7" width="16.75" customWidth="1"/>
    <col min="8" max="8" width="37.875" customWidth="1"/>
    <col min="9" max="9" width="11.75" customWidth="1"/>
    <col min="15" max="15" width="11.625" customWidth="1"/>
    <col min="30" max="30" width="19.25" customWidth="1"/>
    <col min="31" max="31" width="10.5" style="140" bestFit="1" customWidth="1"/>
    <col min="34" max="34" width="10.375" customWidth="1"/>
    <col min="36" max="36" width="10.375" customWidth="1"/>
    <col min="46" max="47" width="3.75" customWidth="1"/>
    <col min="52" max="52" width="18" customWidth="1"/>
  </cols>
  <sheetData>
    <row r="1" spans="1:52" s="157" customFormat="1" thickBot="1">
      <c r="A1" s="142" t="s">
        <v>549</v>
      </c>
      <c r="B1" s="143" t="s">
        <v>550</v>
      </c>
      <c r="C1" s="144" t="s">
        <v>551</v>
      </c>
      <c r="D1" s="144" t="s">
        <v>552</v>
      </c>
      <c r="E1" s="144" t="s">
        <v>553</v>
      </c>
      <c r="F1" s="142" t="s">
        <v>554</v>
      </c>
      <c r="G1" s="145" t="s">
        <v>555</v>
      </c>
      <c r="H1" s="142" t="s">
        <v>1</v>
      </c>
      <c r="I1" s="142" t="s">
        <v>2</v>
      </c>
      <c r="J1" s="142" t="s">
        <v>3</v>
      </c>
      <c r="K1" s="142" t="s">
        <v>4</v>
      </c>
      <c r="L1" s="142" t="s">
        <v>5</v>
      </c>
      <c r="M1" s="142" t="s">
        <v>6</v>
      </c>
      <c r="N1" s="142" t="s">
        <v>7</v>
      </c>
      <c r="O1" s="142" t="s">
        <v>8</v>
      </c>
      <c r="P1" s="142" t="s">
        <v>9</v>
      </c>
      <c r="Q1" s="142" t="s">
        <v>10</v>
      </c>
      <c r="R1" s="142" t="s">
        <v>11</v>
      </c>
      <c r="S1" s="142" t="s">
        <v>12</v>
      </c>
      <c r="T1" s="142" t="s">
        <v>13</v>
      </c>
      <c r="U1" s="142" t="s">
        <v>14</v>
      </c>
      <c r="V1" s="142" t="s">
        <v>15</v>
      </c>
      <c r="W1" s="142" t="s">
        <v>16</v>
      </c>
      <c r="X1" s="142" t="s">
        <v>17</v>
      </c>
      <c r="Y1" s="142" t="s">
        <v>18</v>
      </c>
      <c r="Z1" s="146" t="s">
        <v>556</v>
      </c>
      <c r="AA1" s="146" t="s">
        <v>557</v>
      </c>
      <c r="AB1" s="147" t="s">
        <v>19</v>
      </c>
      <c r="AC1" s="148" t="s">
        <v>20</v>
      </c>
      <c r="AD1" s="149" t="s">
        <v>21</v>
      </c>
      <c r="AE1" s="150" t="s">
        <v>45</v>
      </c>
      <c r="AF1" s="151" t="s">
        <v>46</v>
      </c>
      <c r="AG1" s="151" t="s">
        <v>22</v>
      </c>
      <c r="AH1" s="152" t="s">
        <v>558</v>
      </c>
      <c r="AI1" s="151" t="s">
        <v>23</v>
      </c>
      <c r="AJ1" s="149" t="s">
        <v>48</v>
      </c>
      <c r="AK1" s="153" t="s">
        <v>49</v>
      </c>
      <c r="AL1" s="149" t="s">
        <v>559</v>
      </c>
      <c r="AM1" s="147" t="s">
        <v>560</v>
      </c>
      <c r="AN1" s="147" t="s">
        <v>561</v>
      </c>
      <c r="AO1" s="156" t="s">
        <v>996</v>
      </c>
      <c r="AP1" s="147" t="s">
        <v>562</v>
      </c>
      <c r="AQ1" s="147" t="s">
        <v>563</v>
      </c>
      <c r="AR1" s="147" t="s">
        <v>564</v>
      </c>
      <c r="AS1" s="147" t="s">
        <v>565</v>
      </c>
      <c r="AT1" s="154" t="s">
        <v>566</v>
      </c>
      <c r="AU1" s="154" t="s">
        <v>567</v>
      </c>
      <c r="AV1" s="155" t="s">
        <v>24</v>
      </c>
      <c r="AW1" s="155" t="s">
        <v>25</v>
      </c>
      <c r="AX1" s="155" t="s">
        <v>26</v>
      </c>
      <c r="AY1" s="155" t="s">
        <v>27</v>
      </c>
      <c r="AZ1" s="156" t="s">
        <v>568</v>
      </c>
    </row>
    <row r="2" spans="1:52" ht="20.25" thickTop="1">
      <c r="B2" s="2">
        <v>44948</v>
      </c>
      <c r="C2" s="3">
        <v>1</v>
      </c>
      <c r="D2" s="81"/>
      <c r="E2" s="114"/>
      <c r="F2" s="6"/>
      <c r="G2" s="141" t="s">
        <v>994</v>
      </c>
      <c r="H2" s="6"/>
      <c r="I2" s="6"/>
      <c r="J2" s="6"/>
      <c r="K2" s="7"/>
      <c r="L2" s="6"/>
      <c r="M2" s="6"/>
      <c r="N2" s="6"/>
      <c r="O2" s="8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116" t="s">
        <v>31</v>
      </c>
      <c r="AB2" s="9"/>
      <c r="AC2" s="10" t="s">
        <v>37</v>
      </c>
      <c r="AD2" s="11"/>
      <c r="AE2" s="117"/>
      <c r="AF2" s="9"/>
      <c r="AG2" s="9"/>
      <c r="AH2" s="12"/>
      <c r="AI2" s="9"/>
      <c r="AJ2" s="9"/>
      <c r="AK2" s="13"/>
      <c r="AL2" s="9"/>
      <c r="AM2" s="9"/>
      <c r="AN2" s="9"/>
      <c r="AO2" s="9"/>
      <c r="AP2" s="118"/>
      <c r="AQ2" s="9"/>
      <c r="AR2" s="118"/>
      <c r="AS2" s="9"/>
      <c r="AT2" s="4"/>
      <c r="AU2" s="4"/>
      <c r="AV2" s="9"/>
      <c r="AW2" s="9"/>
      <c r="AX2" s="9"/>
      <c r="AY2" s="9"/>
      <c r="AZ2" s="9"/>
    </row>
    <row r="3" spans="1:52" ht="19.5" thickBot="1">
      <c r="B3" s="2">
        <v>44948</v>
      </c>
      <c r="C3" s="3">
        <v>2</v>
      </c>
      <c r="D3" s="81"/>
      <c r="E3" s="114"/>
      <c r="F3" s="6"/>
      <c r="G3" s="119" t="s">
        <v>38</v>
      </c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116" t="s">
        <v>31</v>
      </c>
      <c r="AB3" s="9"/>
      <c r="AC3" s="27"/>
      <c r="AD3" s="9"/>
      <c r="AE3" s="117"/>
      <c r="AF3" s="9"/>
      <c r="AG3" s="9"/>
      <c r="AH3" s="12"/>
      <c r="AI3" s="9"/>
      <c r="AJ3" s="9"/>
      <c r="AK3" s="13"/>
      <c r="AL3" s="9"/>
      <c r="AM3" s="9"/>
      <c r="AN3" s="9"/>
      <c r="AO3" s="9"/>
      <c r="AP3" s="118"/>
      <c r="AQ3" s="9"/>
      <c r="AR3" s="118"/>
      <c r="AS3" s="9"/>
      <c r="AT3" s="4"/>
      <c r="AU3" s="4"/>
      <c r="AV3" s="9"/>
      <c r="AW3" s="9"/>
      <c r="AX3" s="9"/>
      <c r="AY3" s="9"/>
      <c r="AZ3" s="9"/>
    </row>
    <row r="4" spans="1:52" ht="19.5">
      <c r="B4" s="2">
        <v>44948</v>
      </c>
      <c r="C4" s="3">
        <v>3</v>
      </c>
      <c r="D4" s="81"/>
      <c r="E4" s="114"/>
      <c r="F4" s="6"/>
      <c r="G4" s="21" t="s">
        <v>39</v>
      </c>
      <c r="H4" s="22" t="s">
        <v>40</v>
      </c>
      <c r="I4" s="22" t="s">
        <v>559</v>
      </c>
      <c r="J4" s="6"/>
      <c r="K4" s="7"/>
      <c r="L4" s="6"/>
      <c r="M4" s="6"/>
      <c r="N4" s="6"/>
      <c r="O4" s="8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116" t="s">
        <v>31</v>
      </c>
      <c r="AB4" s="9"/>
      <c r="AC4" s="21" t="s">
        <v>39</v>
      </c>
      <c r="AD4" s="21" t="s">
        <v>39</v>
      </c>
      <c r="AE4" s="120"/>
      <c r="AF4" s="9"/>
      <c r="AG4" s="9"/>
      <c r="AH4" s="22" t="s">
        <v>40</v>
      </c>
      <c r="AI4" s="9"/>
      <c r="AJ4" s="9"/>
      <c r="AK4" s="13"/>
      <c r="AL4" s="22" t="s">
        <v>559</v>
      </c>
      <c r="AM4" s="9"/>
      <c r="AN4" s="9"/>
      <c r="AO4" s="9"/>
      <c r="AP4" s="118"/>
      <c r="AQ4" s="9"/>
      <c r="AR4" s="118"/>
      <c r="AS4" s="9"/>
      <c r="AT4" s="4"/>
      <c r="AU4" s="4"/>
      <c r="AV4" s="9"/>
      <c r="AW4" s="9"/>
      <c r="AX4" s="9"/>
      <c r="AY4" s="9"/>
      <c r="AZ4" s="9"/>
    </row>
    <row r="5" spans="1:52" s="121" customFormat="1">
      <c r="B5" s="2">
        <v>44948</v>
      </c>
      <c r="C5" s="3">
        <v>4</v>
      </c>
      <c r="D5" s="122" t="str">
        <f>LEFT(I5,5)</f>
        <v>00-PP</v>
      </c>
      <c r="E5" s="123" t="str">
        <f>MID(I5,7,100)</f>
        <v>手持ち</v>
      </c>
      <c r="F5" s="5" t="s">
        <v>992</v>
      </c>
      <c r="G5" s="121" t="s">
        <v>993</v>
      </c>
      <c r="H5" s="121" t="s">
        <v>569</v>
      </c>
      <c r="I5" s="121" t="s">
        <v>1016</v>
      </c>
      <c r="J5" s="160" t="s">
        <v>1012</v>
      </c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4" t="s">
        <v>570</v>
      </c>
      <c r="AB5" s="125"/>
      <c r="AC5" s="125" t="str">
        <f>G5</f>
        <v>タンス預金</v>
      </c>
      <c r="AD5" s="125" t="str">
        <f>VLOOKUP($AC5,デモテーブル[],2,FALSE)</f>
        <v>タンス預金</v>
      </c>
      <c r="AE5" s="126"/>
      <c r="AF5" s="125"/>
      <c r="AG5" s="125"/>
      <c r="AH5" s="127">
        <f t="shared" ref="AH5:AH7" si="0">IF(H5="","",VALUE(LEFT(H5,FIND("円",H5)-1)))</f>
        <v>1000000</v>
      </c>
      <c r="AI5" s="125"/>
      <c r="AJ5" s="125"/>
      <c r="AK5" s="128"/>
      <c r="AL5" s="125" t="str">
        <f>I5</f>
        <v>00-PP 手持ち</v>
      </c>
      <c r="AM5" s="125"/>
      <c r="AN5" s="125"/>
      <c r="AO5" s="125"/>
      <c r="AP5" s="129"/>
      <c r="AQ5" s="125"/>
      <c r="AR5" s="129"/>
      <c r="AS5" s="125"/>
      <c r="AT5" s="130"/>
      <c r="AU5" s="130"/>
      <c r="AV5" s="125" t="str">
        <f>VLOOKUP($AC5,デモテーブル[],3,FALSE)</f>
        <v>2現金・米国債など</v>
      </c>
      <c r="AW5" s="125" t="str">
        <f>VLOOKUP($AC5,デモテーブル[#Data],4,FALSE)</f>
        <v>2現金</v>
      </c>
      <c r="AX5" s="125" t="str">
        <f>VLOOKUP($AC5,デモテーブル[#Data],5,FALSE)</f>
        <v>現預金</v>
      </c>
      <c r="AY5" s="125" t="str">
        <f>VLOOKUP($AC5,デモテーブル[#Data],6,FALSE)</f>
        <v>現預金</v>
      </c>
      <c r="AZ5" s="125" t="str">
        <f>VLOOKUP($AC5,デモテーブル[#Data],7,FALSE)</f>
        <v>01 日本円</v>
      </c>
    </row>
    <row r="6" spans="1:52" s="121" customFormat="1">
      <c r="B6" s="2">
        <v>44948</v>
      </c>
      <c r="C6" s="3">
        <v>5</v>
      </c>
      <c r="D6" s="122" t="str">
        <f>LEFT(I6,5)</f>
        <v>00-PP</v>
      </c>
      <c r="E6" s="123" t="str">
        <f>MID(I6,7,100)</f>
        <v>手持ち</v>
      </c>
      <c r="F6" s="123"/>
      <c r="G6" s="121" t="s">
        <v>997</v>
      </c>
      <c r="H6" s="121" t="s">
        <v>569</v>
      </c>
      <c r="I6" s="121" t="s">
        <v>1016</v>
      </c>
      <c r="J6" s="160" t="s">
        <v>1011</v>
      </c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4" t="s">
        <v>570</v>
      </c>
      <c r="AB6" s="125"/>
      <c r="AC6" s="125" t="str">
        <f t="shared" ref="AC6:AC7" si="1">G6</f>
        <v>へそくり</v>
      </c>
      <c r="AD6" s="125" t="str">
        <f>VLOOKUP($AC6,デモテーブル[],2,FALSE)</f>
        <v>へそくり</v>
      </c>
      <c r="AE6" s="126"/>
      <c r="AF6" s="125"/>
      <c r="AG6" s="125"/>
      <c r="AH6" s="127">
        <f t="shared" si="0"/>
        <v>1000000</v>
      </c>
      <c r="AI6" s="125"/>
      <c r="AJ6" s="125"/>
      <c r="AK6" s="128"/>
      <c r="AL6" s="125" t="str">
        <f t="shared" ref="AL6:AL7" si="2">I6</f>
        <v>00-PP 手持ち</v>
      </c>
      <c r="AM6" s="125"/>
      <c r="AN6" s="125"/>
      <c r="AO6" s="125"/>
      <c r="AP6" s="129"/>
      <c r="AQ6" s="125"/>
      <c r="AR6" s="129"/>
      <c r="AS6" s="125"/>
      <c r="AT6" s="130"/>
      <c r="AU6" s="130"/>
      <c r="AV6" s="125" t="str">
        <f>VLOOKUP($AC6,デモテーブル[#Data],3,FALSE)</f>
        <v>2現金・米国債など</v>
      </c>
      <c r="AW6" s="125" t="str">
        <f>VLOOKUP($AC6,デモテーブル[#Data],4,FALSE)</f>
        <v>2現金</v>
      </c>
      <c r="AX6" s="125" t="str">
        <f>VLOOKUP($AC6,デモテーブル[#Data],5,FALSE)</f>
        <v>現預金</v>
      </c>
      <c r="AY6" s="125" t="str">
        <f>VLOOKUP($AC6,デモテーブル[#Data],6,FALSE)</f>
        <v>現預金</v>
      </c>
      <c r="AZ6" s="125" t="str">
        <f>VLOOKUP($AC6,デモテーブル[#Data],7,FALSE)</f>
        <v>01 日本円</v>
      </c>
    </row>
    <row r="7" spans="1:52" s="121" customFormat="1">
      <c r="B7" s="2">
        <v>44948</v>
      </c>
      <c r="C7" s="3">
        <v>6</v>
      </c>
      <c r="D7" s="122" t="str">
        <f>LEFT(I7,5)</f>
        <v>00-PP</v>
      </c>
      <c r="E7" s="123" t="str">
        <f>MID(I7,7,100)</f>
        <v>A銀行</v>
      </c>
      <c r="F7" s="123"/>
      <c r="G7" s="121" t="s">
        <v>1013</v>
      </c>
      <c r="H7" s="121" t="s">
        <v>1014</v>
      </c>
      <c r="I7" s="121" t="s">
        <v>1015</v>
      </c>
      <c r="J7" s="160" t="s">
        <v>1017</v>
      </c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4" t="s">
        <v>570</v>
      </c>
      <c r="AB7" s="125"/>
      <c r="AC7" s="125" t="str">
        <f t="shared" si="1"/>
        <v>A銀行</v>
      </c>
      <c r="AD7" s="125" t="str">
        <f>VLOOKUP($AC7,デモテーブル[],2,FALSE)</f>
        <v>A銀行</v>
      </c>
      <c r="AE7" s="126"/>
      <c r="AF7" s="125"/>
      <c r="AG7" s="125"/>
      <c r="AH7" s="127">
        <f t="shared" si="0"/>
        <v>0</v>
      </c>
      <c r="AI7" s="125"/>
      <c r="AJ7" s="125"/>
      <c r="AK7" s="128"/>
      <c r="AL7" s="125" t="str">
        <f t="shared" si="2"/>
        <v>00-PP A銀行</v>
      </c>
      <c r="AM7" s="125"/>
      <c r="AN7" s="125"/>
      <c r="AO7" s="125"/>
      <c r="AP7" s="129"/>
      <c r="AQ7" s="125"/>
      <c r="AR7" s="129"/>
      <c r="AS7" s="125"/>
      <c r="AT7" s="130"/>
      <c r="AU7" s="130"/>
      <c r="AV7" s="125" t="str">
        <f>VLOOKUP($AC7,デモテーブル[#Data],3,FALSE)</f>
        <v>2現金・米国債など</v>
      </c>
      <c r="AW7" s="125" t="str">
        <f>VLOOKUP($AC7,デモテーブル[#Data],4,FALSE)</f>
        <v>2現金</v>
      </c>
      <c r="AX7" s="125" t="str">
        <f>VLOOKUP($AC7,デモテーブル[#Data],5,FALSE)</f>
        <v>現預金</v>
      </c>
      <c r="AY7" s="125" t="str">
        <f>VLOOKUP($AC7,デモテーブル[#Data],6,FALSE)</f>
        <v>現預金</v>
      </c>
      <c r="AZ7" s="125" t="str">
        <f>VLOOKUP($AC7,デモテーブル[#Data],7,FALSE)</f>
        <v>01 日本円</v>
      </c>
    </row>
    <row r="8" spans="1:52" ht="19.5">
      <c r="B8" s="2">
        <v>44948</v>
      </c>
      <c r="C8" s="3">
        <v>7</v>
      </c>
      <c r="D8" s="81"/>
      <c r="E8" s="114"/>
      <c r="F8" s="6"/>
      <c r="G8" s="115" t="s">
        <v>37</v>
      </c>
      <c r="H8" s="6"/>
      <c r="I8" s="6"/>
      <c r="J8" s="6"/>
      <c r="K8" s="7"/>
      <c r="L8" s="6"/>
      <c r="M8" s="6"/>
      <c r="N8" s="6"/>
      <c r="O8" s="8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116" t="s">
        <v>31</v>
      </c>
      <c r="AB8" s="9"/>
      <c r="AC8" s="10" t="s">
        <v>37</v>
      </c>
      <c r="AD8" s="11"/>
      <c r="AE8" s="117"/>
      <c r="AF8" s="9"/>
      <c r="AG8" s="9"/>
      <c r="AH8" s="12"/>
      <c r="AI8" s="9"/>
      <c r="AJ8" s="9"/>
      <c r="AK8" s="13"/>
      <c r="AL8" s="9"/>
      <c r="AM8" s="9"/>
      <c r="AN8" s="9"/>
      <c r="AO8" s="9"/>
      <c r="AP8" s="118"/>
      <c r="AQ8" s="9"/>
      <c r="AR8" s="118"/>
      <c r="AS8" s="9"/>
      <c r="AT8" s="4"/>
      <c r="AU8" s="4"/>
      <c r="AV8" s="9"/>
      <c r="AW8" s="9"/>
      <c r="AX8" s="9"/>
      <c r="AY8" s="9"/>
      <c r="AZ8" s="9"/>
    </row>
    <row r="9" spans="1:52" ht="19.5" thickBot="1">
      <c r="B9" s="2">
        <v>44948</v>
      </c>
      <c r="C9" s="3">
        <v>8</v>
      </c>
      <c r="D9" s="81"/>
      <c r="E9" s="114"/>
      <c r="F9" s="6"/>
      <c r="G9" s="119" t="s">
        <v>38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116" t="s">
        <v>31</v>
      </c>
      <c r="AB9" s="9"/>
      <c r="AC9" s="27"/>
      <c r="AD9" s="9"/>
      <c r="AE9" s="117"/>
      <c r="AF9" s="9"/>
      <c r="AG9" s="9"/>
      <c r="AH9" s="12"/>
      <c r="AI9" s="9"/>
      <c r="AJ9" s="9"/>
      <c r="AK9" s="13"/>
      <c r="AL9" s="9"/>
      <c r="AM9" s="9"/>
      <c r="AN9" s="9"/>
      <c r="AO9" s="9"/>
      <c r="AP9" s="118"/>
      <c r="AQ9" s="9"/>
      <c r="AR9" s="118"/>
      <c r="AS9" s="9"/>
      <c r="AT9" s="4"/>
      <c r="AU9" s="4"/>
      <c r="AV9" s="9"/>
      <c r="AW9" s="9"/>
      <c r="AX9" s="9"/>
      <c r="AY9" s="9"/>
      <c r="AZ9" s="9"/>
    </row>
    <row r="10" spans="1:52" ht="19.5">
      <c r="B10" s="2">
        <v>44948</v>
      </c>
      <c r="C10" s="3">
        <v>9</v>
      </c>
      <c r="D10" s="81"/>
      <c r="E10" s="114"/>
      <c r="F10" s="6"/>
      <c r="G10" s="21" t="s">
        <v>39</v>
      </c>
      <c r="H10" s="22" t="s">
        <v>40</v>
      </c>
      <c r="I10" s="22" t="s">
        <v>559</v>
      </c>
      <c r="J10" s="6"/>
      <c r="K10" s="7"/>
      <c r="L10" s="6"/>
      <c r="M10" s="6"/>
      <c r="N10" s="6"/>
      <c r="O10" s="8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116" t="s">
        <v>31</v>
      </c>
      <c r="AB10" s="9"/>
      <c r="AC10" s="21" t="s">
        <v>39</v>
      </c>
      <c r="AD10" s="21" t="s">
        <v>39</v>
      </c>
      <c r="AE10" s="120"/>
      <c r="AF10" s="9"/>
      <c r="AG10" s="9"/>
      <c r="AH10" s="22" t="s">
        <v>40</v>
      </c>
      <c r="AI10" s="9"/>
      <c r="AJ10" s="9"/>
      <c r="AK10" s="13"/>
      <c r="AL10" s="22" t="s">
        <v>559</v>
      </c>
      <c r="AM10" s="9"/>
      <c r="AN10" s="9"/>
      <c r="AO10" s="9"/>
      <c r="AP10" s="118"/>
      <c r="AQ10" s="9"/>
      <c r="AR10" s="118"/>
      <c r="AS10" s="9"/>
      <c r="AT10" s="4"/>
      <c r="AU10" s="4"/>
      <c r="AV10" s="9"/>
      <c r="AW10" s="9"/>
      <c r="AX10" s="9"/>
      <c r="AY10" s="9"/>
      <c r="AZ10" s="9"/>
    </row>
    <row r="11" spans="1:52" s="121" customFormat="1">
      <c r="B11" s="2">
        <v>44948</v>
      </c>
      <c r="C11" s="3">
        <v>10</v>
      </c>
      <c r="D11" s="122" t="str">
        <f>LEFT(I11,5)</f>
        <v>00-PP</v>
      </c>
      <c r="E11" s="123" t="str">
        <f>MID(I11,7,100)</f>
        <v>住信SBIネット銀行</v>
      </c>
      <c r="F11" s="5" t="s">
        <v>29</v>
      </c>
      <c r="G11" s="121" t="s">
        <v>32</v>
      </c>
      <c r="H11" s="121" t="s">
        <v>33</v>
      </c>
      <c r="I11" s="121" t="s">
        <v>571</v>
      </c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4" t="s">
        <v>570</v>
      </c>
      <c r="AB11" s="125"/>
      <c r="AC11" s="125" t="str">
        <f>G11</f>
        <v>代表口座 - 円普通</v>
      </c>
      <c r="AD11" s="125" t="str">
        <f>VLOOKUP($AC11,デモテーブル[],2,FALSE)</f>
        <v>代表口座 - 円普通</v>
      </c>
      <c r="AE11" s="126"/>
      <c r="AF11" s="125"/>
      <c r="AG11" s="125"/>
      <c r="AH11" s="127">
        <f t="shared" ref="AH11:AH43" si="3">IF(H11="","",VALUE(LEFT(H11,FIND("円",H11)-1)))</f>
        <v>18158</v>
      </c>
      <c r="AI11" s="125"/>
      <c r="AJ11" s="125"/>
      <c r="AK11" s="128"/>
      <c r="AL11" s="125" t="str">
        <f>I11</f>
        <v>00-PP 住信SBIネット銀行</v>
      </c>
      <c r="AM11" s="125"/>
      <c r="AN11" s="125"/>
      <c r="AO11" s="125"/>
      <c r="AP11" s="129"/>
      <c r="AQ11" s="125"/>
      <c r="AR11" s="129"/>
      <c r="AS11" s="125"/>
      <c r="AT11" s="130"/>
      <c r="AU11" s="130"/>
      <c r="AV11" s="125" t="str">
        <f>VLOOKUP($AC11,デモテーブル[#Data],3,FALSE)</f>
        <v>2現金・米国債など</v>
      </c>
      <c r="AW11" s="125" t="str">
        <f>VLOOKUP($AC11,デモテーブル[#Data],4,FALSE)</f>
        <v>2現金</v>
      </c>
      <c r="AX11" s="125" t="str">
        <f>VLOOKUP($AC11,デモテーブル[#Data],5,FALSE)</f>
        <v>現預金</v>
      </c>
      <c r="AY11" s="125" t="str">
        <f>VLOOKUP($AC11,デモテーブル[#Data],6,FALSE)</f>
        <v>現預金</v>
      </c>
      <c r="AZ11" s="125" t="str">
        <f>VLOOKUP($AC11,デモテーブル[#Data],7,FALSE)</f>
        <v>01 日本円</v>
      </c>
    </row>
    <row r="12" spans="1:52" s="121" customFormat="1">
      <c r="B12" s="2">
        <v>44948</v>
      </c>
      <c r="C12" s="3">
        <v>11</v>
      </c>
      <c r="D12" s="122" t="str">
        <f t="shared" ref="D12:D43" si="4">LEFT(I12,5)</f>
        <v>00-PP</v>
      </c>
      <c r="E12" s="123" t="str">
        <f t="shared" ref="E12:E43" si="5">MID(I12,7,100)</f>
        <v>住信SBIネット銀行</v>
      </c>
      <c r="F12" s="123"/>
      <c r="G12" s="121" t="s">
        <v>34</v>
      </c>
      <c r="H12" s="121" t="s">
        <v>572</v>
      </c>
      <c r="I12" s="121" t="s">
        <v>571</v>
      </c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4" t="s">
        <v>570</v>
      </c>
      <c r="AB12" s="125"/>
      <c r="AC12" s="125" t="str">
        <f t="shared" ref="AC12:AC43" si="6">G12</f>
        <v>SBIハイブリッド預金</v>
      </c>
      <c r="AD12" s="125" t="str">
        <f>VLOOKUP($AC12,デモテーブル[],2,FALSE)</f>
        <v>現預金・住信SBIネット銀行・ハイブリッド口座</v>
      </c>
      <c r="AE12" s="126"/>
      <c r="AF12" s="125"/>
      <c r="AG12" s="125"/>
      <c r="AH12" s="127">
        <f t="shared" si="3"/>
        <v>74534</v>
      </c>
      <c r="AI12" s="125"/>
      <c r="AJ12" s="125"/>
      <c r="AK12" s="128"/>
      <c r="AL12" s="125" t="str">
        <f t="shared" ref="AL12:AL43" si="7">I12</f>
        <v>00-PP 住信SBIネット銀行</v>
      </c>
      <c r="AM12" s="125"/>
      <c r="AN12" s="125"/>
      <c r="AO12" s="125"/>
      <c r="AP12" s="129"/>
      <c r="AQ12" s="125"/>
      <c r="AR12" s="129"/>
      <c r="AS12" s="125"/>
      <c r="AT12" s="130"/>
      <c r="AU12" s="130"/>
      <c r="AV12" s="125" t="str">
        <f>VLOOKUP($AC12,デモテーブル[#Data],3,FALSE)</f>
        <v>2現金・米国債など</v>
      </c>
      <c r="AW12" s="125" t="str">
        <f>VLOOKUP($AC12,デモテーブル[#Data],4,FALSE)</f>
        <v>2現金</v>
      </c>
      <c r="AX12" s="125" t="str">
        <f>VLOOKUP($AC12,デモテーブル[#Data],5,FALSE)</f>
        <v>現預金</v>
      </c>
      <c r="AY12" s="125" t="str">
        <f>VLOOKUP($AC12,デモテーブル[#Data],6,FALSE)</f>
        <v>現預金</v>
      </c>
      <c r="AZ12" s="125" t="str">
        <f>VLOOKUP($AC12,デモテーブル[#Data],7,FALSE)</f>
        <v>01 日本円</v>
      </c>
    </row>
    <row r="13" spans="1:52" s="121" customFormat="1">
      <c r="B13" s="2">
        <v>44948</v>
      </c>
      <c r="C13" s="3">
        <v>12</v>
      </c>
      <c r="D13" s="122" t="str">
        <f t="shared" si="4"/>
        <v>01-MM</v>
      </c>
      <c r="E13" s="123" t="str">
        <f t="shared" si="5"/>
        <v>住信SBIネット銀行</v>
      </c>
      <c r="F13" s="123"/>
      <c r="G13" s="121" t="s">
        <v>34</v>
      </c>
      <c r="H13" s="121" t="s">
        <v>573</v>
      </c>
      <c r="I13" s="121" t="s">
        <v>998</v>
      </c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4" t="s">
        <v>570</v>
      </c>
      <c r="AB13" s="125"/>
      <c r="AC13" s="125" t="str">
        <f t="shared" si="6"/>
        <v>SBIハイブリッド預金</v>
      </c>
      <c r="AD13" s="125" t="str">
        <f>VLOOKUP($AC13,デモテーブル[],2,FALSE)</f>
        <v>現預金・住信SBIネット銀行・ハイブリッド口座</v>
      </c>
      <c r="AE13" s="126"/>
      <c r="AF13" s="125"/>
      <c r="AG13" s="125"/>
      <c r="AH13" s="127">
        <f t="shared" si="3"/>
        <v>259072</v>
      </c>
      <c r="AI13" s="125"/>
      <c r="AJ13" s="125"/>
      <c r="AK13" s="128"/>
      <c r="AL13" s="125" t="str">
        <f t="shared" si="7"/>
        <v>01-MM 住信SBIネット銀行</v>
      </c>
      <c r="AM13" s="125"/>
      <c r="AN13" s="125"/>
      <c r="AO13" s="125"/>
      <c r="AP13" s="129"/>
      <c r="AQ13" s="125"/>
      <c r="AR13" s="129"/>
      <c r="AS13" s="125"/>
      <c r="AT13" s="130"/>
      <c r="AU13" s="130"/>
      <c r="AV13" s="125" t="str">
        <f>VLOOKUP($AC13,デモテーブル[#Data],3,FALSE)</f>
        <v>2現金・米国債など</v>
      </c>
      <c r="AW13" s="125" t="str">
        <f>VLOOKUP($AC13,デモテーブル[#Data],4,FALSE)</f>
        <v>2現金</v>
      </c>
      <c r="AX13" s="125" t="str">
        <f>VLOOKUP($AC13,デモテーブル[#Data],5,FALSE)</f>
        <v>現預金</v>
      </c>
      <c r="AY13" s="125" t="str">
        <f>VLOOKUP($AC13,デモテーブル[#Data],6,FALSE)</f>
        <v>現預金</v>
      </c>
      <c r="AZ13" s="125" t="str">
        <f>VLOOKUP($AC13,デモテーブル[#Data],7,FALSE)</f>
        <v>01 日本円</v>
      </c>
    </row>
    <row r="14" spans="1:52" s="121" customFormat="1">
      <c r="B14" s="2">
        <v>44948</v>
      </c>
      <c r="C14" s="3">
        <v>13</v>
      </c>
      <c r="D14" s="122" t="str">
        <f t="shared" si="4"/>
        <v>02-A子</v>
      </c>
      <c r="E14" s="123" t="str">
        <f t="shared" si="5"/>
        <v>住信SBIネット銀行</v>
      </c>
      <c r="F14" s="123"/>
      <c r="G14" s="121" t="s">
        <v>32</v>
      </c>
      <c r="H14" s="121" t="s">
        <v>569</v>
      </c>
      <c r="I14" s="121" t="s">
        <v>1000</v>
      </c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4" t="s">
        <v>570</v>
      </c>
      <c r="AB14" s="125"/>
      <c r="AC14" s="125" t="str">
        <f t="shared" si="6"/>
        <v>代表口座 - 円普通</v>
      </c>
      <c r="AD14" s="125" t="str">
        <f>VLOOKUP($AC14,デモテーブル[],2,FALSE)</f>
        <v>代表口座 - 円普通</v>
      </c>
      <c r="AE14" s="126"/>
      <c r="AF14" s="125"/>
      <c r="AG14" s="125"/>
      <c r="AH14" s="127">
        <f t="shared" si="3"/>
        <v>1000000</v>
      </c>
      <c r="AI14" s="125"/>
      <c r="AJ14" s="125"/>
      <c r="AK14" s="128"/>
      <c r="AL14" s="125" t="str">
        <f t="shared" si="7"/>
        <v>02-A子 住信SBIネット銀行</v>
      </c>
      <c r="AM14" s="125"/>
      <c r="AN14" s="125"/>
      <c r="AO14" s="125"/>
      <c r="AP14" s="129"/>
      <c r="AQ14" s="125"/>
      <c r="AR14" s="129"/>
      <c r="AS14" s="125"/>
      <c r="AT14" s="130"/>
      <c r="AU14" s="130"/>
      <c r="AV14" s="125" t="str">
        <f>VLOOKUP($AC14,デモテーブル[#Data],3,FALSE)</f>
        <v>2現金・米国債など</v>
      </c>
      <c r="AW14" s="125" t="str">
        <f>VLOOKUP($AC14,デモテーブル[#Data],4,FALSE)</f>
        <v>2現金</v>
      </c>
      <c r="AX14" s="125" t="str">
        <f>VLOOKUP($AC14,デモテーブル[#Data],5,FALSE)</f>
        <v>現預金</v>
      </c>
      <c r="AY14" s="125" t="str">
        <f>VLOOKUP($AC14,デモテーブル[#Data],6,FALSE)</f>
        <v>現預金</v>
      </c>
      <c r="AZ14" s="125" t="str">
        <f>VLOOKUP($AC14,デモテーブル[#Data],7,FALSE)</f>
        <v>01 日本円</v>
      </c>
    </row>
    <row r="15" spans="1:52" s="121" customFormat="1">
      <c r="B15" s="2">
        <v>44948</v>
      </c>
      <c r="C15" s="3">
        <v>14</v>
      </c>
      <c r="D15" s="122" t="str">
        <f t="shared" si="4"/>
        <v>02-A子</v>
      </c>
      <c r="E15" s="123" t="str">
        <f t="shared" si="5"/>
        <v>住信SBIネット銀行</v>
      </c>
      <c r="F15" s="123"/>
      <c r="G15" s="121" t="s">
        <v>34</v>
      </c>
      <c r="H15" s="121" t="s">
        <v>574</v>
      </c>
      <c r="I15" s="121" t="s">
        <v>1000</v>
      </c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4" t="s">
        <v>570</v>
      </c>
      <c r="AB15" s="125"/>
      <c r="AC15" s="125" t="str">
        <f t="shared" si="6"/>
        <v>SBIハイブリッド預金</v>
      </c>
      <c r="AD15" s="125" t="str">
        <f>VLOOKUP($AC15,デモテーブル[],2,FALSE)</f>
        <v>現預金・住信SBIネット銀行・ハイブリッド口座</v>
      </c>
      <c r="AE15" s="126"/>
      <c r="AF15" s="125"/>
      <c r="AG15" s="125"/>
      <c r="AH15" s="127">
        <f t="shared" si="3"/>
        <v>393679</v>
      </c>
      <c r="AI15" s="125"/>
      <c r="AJ15" s="125"/>
      <c r="AK15" s="128"/>
      <c r="AL15" s="125" t="str">
        <f t="shared" si="7"/>
        <v>02-A子 住信SBIネット銀行</v>
      </c>
      <c r="AM15" s="125"/>
      <c r="AN15" s="125"/>
      <c r="AO15" s="125"/>
      <c r="AP15" s="129"/>
      <c r="AQ15" s="125"/>
      <c r="AR15" s="129"/>
      <c r="AS15" s="125"/>
      <c r="AT15" s="130"/>
      <c r="AU15" s="130"/>
      <c r="AV15" s="125" t="str">
        <f>VLOOKUP($AC15,デモテーブル[#Data],3,FALSE)</f>
        <v>2現金・米国債など</v>
      </c>
      <c r="AW15" s="125" t="str">
        <f>VLOOKUP($AC15,デモテーブル[#Data],4,FALSE)</f>
        <v>2現金</v>
      </c>
      <c r="AX15" s="125" t="str">
        <f>VLOOKUP($AC15,デモテーブル[#Data],5,FALSE)</f>
        <v>現預金</v>
      </c>
      <c r="AY15" s="125" t="str">
        <f>VLOOKUP($AC15,デモテーブル[#Data],6,FALSE)</f>
        <v>現預金</v>
      </c>
      <c r="AZ15" s="125" t="str">
        <f>VLOOKUP($AC15,デモテーブル[#Data],7,FALSE)</f>
        <v>01 日本円</v>
      </c>
    </row>
    <row r="16" spans="1:52" s="121" customFormat="1">
      <c r="B16" s="2">
        <v>44948</v>
      </c>
      <c r="C16" s="3">
        <v>15</v>
      </c>
      <c r="D16" s="122" t="str">
        <f t="shared" si="4"/>
        <v>00-PP</v>
      </c>
      <c r="E16" s="123" t="str">
        <f t="shared" si="5"/>
        <v>楽天銀行</v>
      </c>
      <c r="F16" s="123"/>
      <c r="G16" s="121" t="s">
        <v>36</v>
      </c>
      <c r="H16" s="121" t="s">
        <v>540</v>
      </c>
      <c r="I16" s="121" t="s">
        <v>575</v>
      </c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4" t="s">
        <v>570</v>
      </c>
      <c r="AB16" s="125"/>
      <c r="AC16" s="125" t="str">
        <f t="shared" si="6"/>
        <v>円預金(普通預金)</v>
      </c>
      <c r="AD16" s="125" t="str">
        <f>VLOOKUP($AC16,デモテーブル[],2,FALSE)</f>
        <v>楽天銀行・普通口座</v>
      </c>
      <c r="AE16" s="126"/>
      <c r="AF16" s="125"/>
      <c r="AG16" s="125"/>
      <c r="AH16" s="127">
        <f t="shared" si="3"/>
        <v>491980</v>
      </c>
      <c r="AI16" s="125"/>
      <c r="AJ16" s="125"/>
      <c r="AK16" s="128"/>
      <c r="AL16" s="125" t="str">
        <f t="shared" si="7"/>
        <v>00-PP 楽天銀行</v>
      </c>
      <c r="AM16" s="125"/>
      <c r="AN16" s="125"/>
      <c r="AO16" s="125"/>
      <c r="AP16" s="129"/>
      <c r="AQ16" s="125"/>
      <c r="AR16" s="129"/>
      <c r="AS16" s="125"/>
      <c r="AT16" s="130"/>
      <c r="AU16" s="130"/>
      <c r="AV16" s="125" t="str">
        <f>VLOOKUP($AC16,デモテーブル[#Data],3,FALSE)</f>
        <v>2現金・米国債など</v>
      </c>
      <c r="AW16" s="125" t="str">
        <f>VLOOKUP($AC16,デモテーブル[#Data],4,FALSE)</f>
        <v>2現金</v>
      </c>
      <c r="AX16" s="125" t="str">
        <f>VLOOKUP($AC16,デモテーブル[#Data],5,FALSE)</f>
        <v>現預金</v>
      </c>
      <c r="AY16" s="125" t="str">
        <f>VLOOKUP($AC16,デモテーブル[#Data],6,FALSE)</f>
        <v>現預金</v>
      </c>
      <c r="AZ16" s="125" t="str">
        <f>VLOOKUP($AC16,デモテーブル[#Data],7,FALSE)</f>
        <v>01 日本円</v>
      </c>
    </row>
    <row r="17" spans="2:52" s="121" customFormat="1">
      <c r="B17" s="2">
        <v>44948</v>
      </c>
      <c r="C17" s="3">
        <v>16</v>
      </c>
      <c r="D17" s="122" t="str">
        <f t="shared" si="4"/>
        <v>02-A子</v>
      </c>
      <c r="E17" s="123" t="str">
        <f t="shared" si="5"/>
        <v>楽天銀行</v>
      </c>
      <c r="F17" s="123"/>
      <c r="G17" s="121" t="s">
        <v>36</v>
      </c>
      <c r="H17" s="121" t="s">
        <v>576</v>
      </c>
      <c r="I17" s="121" t="s">
        <v>1001</v>
      </c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4" t="s">
        <v>570</v>
      </c>
      <c r="AB17" s="125"/>
      <c r="AC17" s="125" t="str">
        <f t="shared" si="6"/>
        <v>円預金(普通預金)</v>
      </c>
      <c r="AD17" s="125" t="str">
        <f>VLOOKUP($AC17,デモテーブル[],2,FALSE)</f>
        <v>楽天銀行・普通口座</v>
      </c>
      <c r="AE17" s="126"/>
      <c r="AF17" s="125"/>
      <c r="AG17" s="125"/>
      <c r="AH17" s="127">
        <f t="shared" si="3"/>
        <v>1640584</v>
      </c>
      <c r="AI17" s="125"/>
      <c r="AJ17" s="125"/>
      <c r="AK17" s="128"/>
      <c r="AL17" s="125" t="str">
        <f t="shared" si="7"/>
        <v>02-A子 楽天銀行</v>
      </c>
      <c r="AM17" s="125"/>
      <c r="AN17" s="125"/>
      <c r="AO17" s="125"/>
      <c r="AP17" s="129"/>
      <c r="AQ17" s="125"/>
      <c r="AR17" s="129"/>
      <c r="AS17" s="125"/>
      <c r="AT17" s="130"/>
      <c r="AU17" s="130"/>
      <c r="AV17" s="125" t="str">
        <f>VLOOKUP($AC17,デモテーブル[#Data],3,FALSE)</f>
        <v>2現金・米国債など</v>
      </c>
      <c r="AW17" s="125" t="str">
        <f>VLOOKUP($AC17,デモテーブル[#Data],4,FALSE)</f>
        <v>2現金</v>
      </c>
      <c r="AX17" s="125" t="str">
        <f>VLOOKUP($AC17,デモテーブル[#Data],5,FALSE)</f>
        <v>現預金</v>
      </c>
      <c r="AY17" s="125" t="str">
        <f>VLOOKUP($AC17,デモテーブル[#Data],6,FALSE)</f>
        <v>現預金</v>
      </c>
      <c r="AZ17" s="125" t="str">
        <f>VLOOKUP($AC17,デモテーブル[#Data],7,FALSE)</f>
        <v>01 日本円</v>
      </c>
    </row>
    <row r="18" spans="2:52" s="121" customFormat="1">
      <c r="B18" s="2">
        <v>44948</v>
      </c>
      <c r="C18" s="3">
        <v>17</v>
      </c>
      <c r="D18" s="122" t="str">
        <f t="shared" si="4"/>
        <v>00-PP</v>
      </c>
      <c r="E18" s="123" t="str">
        <f t="shared" si="5"/>
        <v>住信SBIネット銀行</v>
      </c>
      <c r="F18" s="123"/>
      <c r="G18" s="121" t="s">
        <v>35</v>
      </c>
      <c r="H18" s="121" t="s">
        <v>539</v>
      </c>
      <c r="I18" s="121" t="s">
        <v>571</v>
      </c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4" t="s">
        <v>570</v>
      </c>
      <c r="AB18" s="125"/>
      <c r="AC18" s="125" t="str">
        <f t="shared" si="6"/>
        <v>代表口座 - 南アランド普通</v>
      </c>
      <c r="AD18" s="125" t="str">
        <f>VLOOKUP($AC18,デモテーブル[],2,FALSE)</f>
        <v>代表口座 - 南アランド普通</v>
      </c>
      <c r="AE18" s="126"/>
      <c r="AF18" s="125"/>
      <c r="AG18" s="125"/>
      <c r="AH18" s="127">
        <f t="shared" si="3"/>
        <v>19</v>
      </c>
      <c r="AI18" s="125"/>
      <c r="AJ18" s="125"/>
      <c r="AK18" s="128"/>
      <c r="AL18" s="125" t="str">
        <f t="shared" si="7"/>
        <v>00-PP 住信SBIネット銀行</v>
      </c>
      <c r="AM18" s="125"/>
      <c r="AN18" s="125"/>
      <c r="AO18" s="125"/>
      <c r="AP18" s="129"/>
      <c r="AQ18" s="125"/>
      <c r="AR18" s="129"/>
      <c r="AS18" s="125"/>
      <c r="AT18" s="130"/>
      <c r="AU18" s="130"/>
      <c r="AV18" s="125" t="str">
        <f>VLOOKUP($AC18,デモテーブル[#Data],3,FALSE)</f>
        <v>2現金・米国債など</v>
      </c>
      <c r="AW18" s="125" t="str">
        <f>VLOOKUP($AC18,デモテーブル[#Data],4,FALSE)</f>
        <v>2現金</v>
      </c>
      <c r="AX18" s="125" t="str">
        <f>VLOOKUP($AC18,デモテーブル[#Data],5,FALSE)</f>
        <v>現預金</v>
      </c>
      <c r="AY18" s="125" t="str">
        <f>VLOOKUP($AC18,デモテーブル[#Data],6,FALSE)</f>
        <v>現預金</v>
      </c>
      <c r="AZ18" s="125" t="str">
        <f>VLOOKUP($AC18,デモテーブル[#Data],7,FALSE)</f>
        <v>90 その他（円換算）</v>
      </c>
    </row>
    <row r="19" spans="2:52" s="121" customFormat="1">
      <c r="B19" s="2">
        <v>44948</v>
      </c>
      <c r="C19" s="3">
        <v>18</v>
      </c>
      <c r="D19" s="122" t="str">
        <f t="shared" si="4"/>
        <v>02-A子</v>
      </c>
      <c r="E19" s="123" t="str">
        <f t="shared" si="5"/>
        <v>住信SBIネット銀行</v>
      </c>
      <c r="F19" s="123"/>
      <c r="G19" s="121" t="s">
        <v>35</v>
      </c>
      <c r="H19" s="121" t="s">
        <v>577</v>
      </c>
      <c r="I19" s="121" t="s">
        <v>1000</v>
      </c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4" t="s">
        <v>570</v>
      </c>
      <c r="AB19" s="125"/>
      <c r="AC19" s="125" t="str">
        <f t="shared" si="6"/>
        <v>代表口座 - 南アランド普通</v>
      </c>
      <c r="AD19" s="125" t="str">
        <f>VLOOKUP($AC19,デモテーブル[],2,FALSE)</f>
        <v>代表口座 - 南アランド普通</v>
      </c>
      <c r="AE19" s="126"/>
      <c r="AF19" s="125"/>
      <c r="AG19" s="125"/>
      <c r="AH19" s="127">
        <f t="shared" si="3"/>
        <v>9</v>
      </c>
      <c r="AI19" s="125"/>
      <c r="AJ19" s="125"/>
      <c r="AK19" s="128"/>
      <c r="AL19" s="125" t="str">
        <f t="shared" si="7"/>
        <v>02-A子 住信SBIネット銀行</v>
      </c>
      <c r="AM19" s="125"/>
      <c r="AN19" s="125"/>
      <c r="AO19" s="125"/>
      <c r="AP19" s="129"/>
      <c r="AQ19" s="125"/>
      <c r="AR19" s="129"/>
      <c r="AS19" s="125"/>
      <c r="AT19" s="130"/>
      <c r="AU19" s="130"/>
      <c r="AV19" s="125" t="str">
        <f>VLOOKUP($AC19,デモテーブル[#Data],3,FALSE)</f>
        <v>2現金・米国債など</v>
      </c>
      <c r="AW19" s="125" t="str">
        <f>VLOOKUP($AC19,デモテーブル[#Data],4,FALSE)</f>
        <v>2現金</v>
      </c>
      <c r="AX19" s="125" t="str">
        <f>VLOOKUP($AC19,デモテーブル[#Data],5,FALSE)</f>
        <v>現預金</v>
      </c>
      <c r="AY19" s="125" t="str">
        <f>VLOOKUP($AC19,デモテーブル[#Data],6,FALSE)</f>
        <v>現預金</v>
      </c>
      <c r="AZ19" s="125" t="str">
        <f>VLOOKUP($AC19,デモテーブル[#Data],7,FALSE)</f>
        <v>90 その他（円換算）</v>
      </c>
    </row>
    <row r="20" spans="2:52" s="121" customFormat="1">
      <c r="B20" s="2">
        <v>44948</v>
      </c>
      <c r="C20" s="3">
        <v>19</v>
      </c>
      <c r="D20" s="122" t="str">
        <f t="shared" si="4"/>
        <v>00-PP</v>
      </c>
      <c r="E20" s="123" t="str">
        <f t="shared" si="5"/>
        <v>SBI証券</v>
      </c>
      <c r="F20" s="123"/>
      <c r="G20" s="121" t="s">
        <v>41</v>
      </c>
      <c r="H20" s="121" t="s">
        <v>578</v>
      </c>
      <c r="I20" s="121" t="s">
        <v>579</v>
      </c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4" t="s">
        <v>570</v>
      </c>
      <c r="AB20" s="125"/>
      <c r="AC20" s="125" t="str">
        <f t="shared" si="6"/>
        <v>米ドル 現金</v>
      </c>
      <c r="AD20" s="125" t="str">
        <f>VLOOKUP($AC20,デモテーブル[],2,FALSE)</f>
        <v>現預金・SBI証券・米ドル</v>
      </c>
      <c r="AE20" s="126"/>
      <c r="AF20" s="125"/>
      <c r="AG20" s="125"/>
      <c r="AH20" s="127">
        <f t="shared" si="3"/>
        <v>2985382</v>
      </c>
      <c r="AI20" s="125"/>
      <c r="AJ20" s="125"/>
      <c r="AK20" s="128"/>
      <c r="AL20" s="125" t="str">
        <f t="shared" si="7"/>
        <v>00-PP SBI証券</v>
      </c>
      <c r="AM20" s="125"/>
      <c r="AN20" s="125"/>
      <c r="AO20" s="125"/>
      <c r="AP20" s="129"/>
      <c r="AQ20" s="125"/>
      <c r="AR20" s="129"/>
      <c r="AS20" s="125"/>
      <c r="AT20" s="130"/>
      <c r="AU20" s="130"/>
      <c r="AV20" s="125" t="str">
        <f>VLOOKUP($AC20,デモテーブル[#Data],3,FALSE)</f>
        <v>2現金・米国債など</v>
      </c>
      <c r="AW20" s="125" t="str">
        <f>VLOOKUP($AC20,デモテーブル[#Data],4,FALSE)</f>
        <v>2現金</v>
      </c>
      <c r="AX20" s="125" t="str">
        <f>VLOOKUP($AC20,デモテーブル[#Data],5,FALSE)</f>
        <v>現預金</v>
      </c>
      <c r="AY20" s="125" t="str">
        <f>VLOOKUP($AC20,デモテーブル[#Data],6,FALSE)</f>
        <v>現預金</v>
      </c>
      <c r="AZ20" s="125" t="str">
        <f>VLOOKUP($AC20,デモテーブル[#Data],7,FALSE)</f>
        <v>02 米ドル（円換算）</v>
      </c>
    </row>
    <row r="21" spans="2:52" s="121" customFormat="1">
      <c r="B21" s="2">
        <v>44948</v>
      </c>
      <c r="C21" s="3">
        <v>20</v>
      </c>
      <c r="D21" s="122" t="str">
        <f t="shared" si="4"/>
        <v>01-MM</v>
      </c>
      <c r="E21" s="123" t="str">
        <f t="shared" si="5"/>
        <v>SBI証券</v>
      </c>
      <c r="F21" s="123"/>
      <c r="G21" s="121" t="s">
        <v>41</v>
      </c>
      <c r="H21" s="121" t="s">
        <v>580</v>
      </c>
      <c r="I21" s="121" t="s">
        <v>999</v>
      </c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4" t="s">
        <v>570</v>
      </c>
      <c r="AB21" s="125"/>
      <c r="AC21" s="125" t="str">
        <f t="shared" si="6"/>
        <v>米ドル 現金</v>
      </c>
      <c r="AD21" s="125" t="str">
        <f>VLOOKUP($AC21,デモテーブル[],2,FALSE)</f>
        <v>現預金・SBI証券・米ドル</v>
      </c>
      <c r="AE21" s="126"/>
      <c r="AF21" s="125"/>
      <c r="AG21" s="125"/>
      <c r="AH21" s="127">
        <f t="shared" si="3"/>
        <v>389971</v>
      </c>
      <c r="AI21" s="125"/>
      <c r="AJ21" s="125"/>
      <c r="AK21" s="128"/>
      <c r="AL21" s="125" t="str">
        <f t="shared" si="7"/>
        <v>01-MM SBI証券</v>
      </c>
      <c r="AM21" s="125"/>
      <c r="AN21" s="125"/>
      <c r="AO21" s="125"/>
      <c r="AP21" s="129"/>
      <c r="AQ21" s="125"/>
      <c r="AR21" s="129"/>
      <c r="AS21" s="125"/>
      <c r="AT21" s="130"/>
      <c r="AU21" s="130"/>
      <c r="AV21" s="125" t="str">
        <f>VLOOKUP($AC21,デモテーブル[#Data],3,FALSE)</f>
        <v>2現金・米国債など</v>
      </c>
      <c r="AW21" s="125" t="str">
        <f>VLOOKUP($AC21,デモテーブル[#Data],4,FALSE)</f>
        <v>2現金</v>
      </c>
      <c r="AX21" s="125" t="str">
        <f>VLOOKUP($AC21,デモテーブル[#Data],5,FALSE)</f>
        <v>現預金</v>
      </c>
      <c r="AY21" s="125" t="str">
        <f>VLOOKUP($AC21,デモテーブル[#Data],6,FALSE)</f>
        <v>現預金</v>
      </c>
      <c r="AZ21" s="125" t="str">
        <f>VLOOKUP($AC21,デモテーブル[#Data],7,FALSE)</f>
        <v>02 米ドル（円換算）</v>
      </c>
    </row>
    <row r="22" spans="2:52" s="121" customFormat="1">
      <c r="B22" s="2">
        <v>44948</v>
      </c>
      <c r="C22" s="3">
        <v>21</v>
      </c>
      <c r="D22" s="122" t="str">
        <f t="shared" si="4"/>
        <v>02-A子</v>
      </c>
      <c r="E22" s="123" t="str">
        <f t="shared" si="5"/>
        <v>SBI証券</v>
      </c>
      <c r="F22" s="123"/>
      <c r="G22" s="121" t="s">
        <v>41</v>
      </c>
      <c r="H22" s="121" t="s">
        <v>581</v>
      </c>
      <c r="I22" s="121" t="s">
        <v>1002</v>
      </c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4" t="s">
        <v>570</v>
      </c>
      <c r="AB22" s="125"/>
      <c r="AC22" s="125" t="str">
        <f t="shared" si="6"/>
        <v>米ドル 現金</v>
      </c>
      <c r="AD22" s="125" t="str">
        <f>VLOOKUP($AC22,デモテーブル[],2,FALSE)</f>
        <v>現預金・SBI証券・米ドル</v>
      </c>
      <c r="AE22" s="126"/>
      <c r="AF22" s="125"/>
      <c r="AG22" s="125"/>
      <c r="AH22" s="127">
        <f t="shared" si="3"/>
        <v>2421494</v>
      </c>
      <c r="AI22" s="125"/>
      <c r="AJ22" s="125"/>
      <c r="AK22" s="128"/>
      <c r="AL22" s="125" t="str">
        <f t="shared" si="7"/>
        <v>02-A子 SBI証券</v>
      </c>
      <c r="AM22" s="125"/>
      <c r="AN22" s="125"/>
      <c r="AO22" s="125"/>
      <c r="AP22" s="129"/>
      <c r="AQ22" s="125"/>
      <c r="AR22" s="129"/>
      <c r="AS22" s="125"/>
      <c r="AT22" s="130"/>
      <c r="AU22" s="130"/>
      <c r="AV22" s="125" t="str">
        <f>VLOOKUP($AC22,デモテーブル[#Data],3,FALSE)</f>
        <v>2現金・米国債など</v>
      </c>
      <c r="AW22" s="125" t="str">
        <f>VLOOKUP($AC22,デモテーブル[#Data],4,FALSE)</f>
        <v>2現金</v>
      </c>
      <c r="AX22" s="125" t="str">
        <f>VLOOKUP($AC22,デモテーブル[#Data],5,FALSE)</f>
        <v>現預金</v>
      </c>
      <c r="AY22" s="125" t="str">
        <f>VLOOKUP($AC22,デモテーブル[#Data],6,FALSE)</f>
        <v>現預金</v>
      </c>
      <c r="AZ22" s="125" t="str">
        <f>VLOOKUP($AC22,デモテーブル[#Data],7,FALSE)</f>
        <v>02 米ドル（円換算）</v>
      </c>
    </row>
    <row r="23" spans="2:52" s="121" customFormat="1">
      <c r="B23" s="2">
        <v>44948</v>
      </c>
      <c r="C23" s="3">
        <v>22</v>
      </c>
      <c r="D23" s="122" t="str">
        <f t="shared" si="4"/>
        <v>02-A子</v>
      </c>
      <c r="E23" s="123" t="str">
        <f t="shared" si="5"/>
        <v>SBI証券</v>
      </c>
      <c r="F23" s="123"/>
      <c r="G23" s="121" t="s">
        <v>482</v>
      </c>
      <c r="H23" s="121" t="s">
        <v>582</v>
      </c>
      <c r="I23" s="121" t="s">
        <v>1002</v>
      </c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24" t="s">
        <v>570</v>
      </c>
      <c r="AB23" s="125"/>
      <c r="AC23" s="125" t="str">
        <f t="shared" si="6"/>
        <v>香港ドル 現金</v>
      </c>
      <c r="AD23" s="125" t="str">
        <f>VLOOKUP($AC23,デモテーブル[],2,FALSE)</f>
        <v>現預金・SBI証券・香港ドル</v>
      </c>
      <c r="AE23" s="126"/>
      <c r="AF23" s="125"/>
      <c r="AG23" s="125"/>
      <c r="AH23" s="127">
        <f t="shared" si="3"/>
        <v>8637</v>
      </c>
      <c r="AI23" s="125"/>
      <c r="AJ23" s="125"/>
      <c r="AK23" s="128"/>
      <c r="AL23" s="125" t="str">
        <f t="shared" si="7"/>
        <v>02-A子 SBI証券</v>
      </c>
      <c r="AM23" s="125"/>
      <c r="AN23" s="125"/>
      <c r="AO23" s="125"/>
      <c r="AP23" s="129"/>
      <c r="AQ23" s="125"/>
      <c r="AR23" s="129"/>
      <c r="AS23" s="125"/>
      <c r="AT23" s="130"/>
      <c r="AU23" s="130"/>
      <c r="AV23" s="125" t="str">
        <f>VLOOKUP($AC23,デモテーブル[#Data],3,FALSE)</f>
        <v>2現金・米国債など</v>
      </c>
      <c r="AW23" s="125" t="str">
        <f>VLOOKUP($AC23,デモテーブル[#Data],4,FALSE)</f>
        <v>2現金</v>
      </c>
      <c r="AX23" s="125" t="str">
        <f>VLOOKUP($AC23,デモテーブル[#Data],5,FALSE)</f>
        <v>現預金</v>
      </c>
      <c r="AY23" s="125" t="str">
        <f>VLOOKUP($AC23,デモテーブル[#Data],6,FALSE)</f>
        <v>現預金</v>
      </c>
      <c r="AZ23" s="125" t="str">
        <f>VLOOKUP($AC23,デモテーブル[#Data],7,FALSE)</f>
        <v>03 香港ドル(円換算）</v>
      </c>
    </row>
    <row r="24" spans="2:52" s="121" customFormat="1">
      <c r="B24" s="2">
        <v>44948</v>
      </c>
      <c r="C24" s="3">
        <v>23</v>
      </c>
      <c r="D24" s="122" t="str">
        <f t="shared" si="4"/>
        <v>00-PP</v>
      </c>
      <c r="E24" s="123" t="str">
        <f t="shared" si="5"/>
        <v>楽天証券</v>
      </c>
      <c r="F24" s="123"/>
      <c r="G24" s="121" t="s">
        <v>77</v>
      </c>
      <c r="H24" s="121" t="s">
        <v>583</v>
      </c>
      <c r="I24" s="121" t="s">
        <v>584</v>
      </c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3"/>
      <c r="AA24" s="124" t="s">
        <v>570</v>
      </c>
      <c r="AB24" s="125"/>
      <c r="AC24" s="125" t="str">
        <f t="shared" si="6"/>
        <v>米ドル</v>
      </c>
      <c r="AD24" s="125" t="str">
        <f>VLOOKUP($AC24,デモテーブル[],2,FALSE)</f>
        <v>楽天証券・外貨預り金</v>
      </c>
      <c r="AE24" s="126"/>
      <c r="AF24" s="125"/>
      <c r="AG24" s="125"/>
      <c r="AH24" s="127">
        <f t="shared" si="3"/>
        <v>1290525</v>
      </c>
      <c r="AI24" s="125"/>
      <c r="AJ24" s="125"/>
      <c r="AK24" s="128"/>
      <c r="AL24" s="125" t="str">
        <f t="shared" si="7"/>
        <v>00-PP 楽天証券</v>
      </c>
      <c r="AM24" s="125"/>
      <c r="AN24" s="125"/>
      <c r="AO24" s="125"/>
      <c r="AP24" s="129"/>
      <c r="AQ24" s="125"/>
      <c r="AR24" s="129"/>
      <c r="AS24" s="125"/>
      <c r="AT24" s="130"/>
      <c r="AU24" s="130"/>
      <c r="AV24" s="125" t="str">
        <f>VLOOKUP($AC24,デモテーブル[#Data],3,FALSE)</f>
        <v>2現金・米国債など</v>
      </c>
      <c r="AW24" s="125" t="str">
        <f>VLOOKUP($AC24,デモテーブル[#Data],4,FALSE)</f>
        <v>2現金</v>
      </c>
      <c r="AX24" s="125" t="str">
        <f>VLOOKUP($AC24,デモテーブル[#Data],5,FALSE)</f>
        <v>預り金</v>
      </c>
      <c r="AY24" s="125" t="str">
        <f>VLOOKUP($AC24,デモテーブル[#Data],6,FALSE)</f>
        <v>預り金</v>
      </c>
      <c r="AZ24" s="125" t="str">
        <f>VLOOKUP($AC24,デモテーブル[#Data],7,FALSE)</f>
        <v>02 米ドル（円換算）</v>
      </c>
    </row>
    <row r="25" spans="2:52" s="121" customFormat="1">
      <c r="B25" s="2">
        <v>44948</v>
      </c>
      <c r="C25" s="3">
        <v>24</v>
      </c>
      <c r="D25" s="122" t="str">
        <f t="shared" si="4"/>
        <v>02-A子</v>
      </c>
      <c r="E25" s="123" t="str">
        <f t="shared" si="5"/>
        <v>楽天証券</v>
      </c>
      <c r="F25" s="123"/>
      <c r="G25" s="121" t="s">
        <v>77</v>
      </c>
      <c r="H25" s="121" t="s">
        <v>585</v>
      </c>
      <c r="I25" s="121" t="s">
        <v>1003</v>
      </c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4" t="s">
        <v>570</v>
      </c>
      <c r="AB25" s="125"/>
      <c r="AC25" s="125" t="str">
        <f t="shared" si="6"/>
        <v>米ドル</v>
      </c>
      <c r="AD25" s="125" t="str">
        <f>VLOOKUP($AC25,デモテーブル[],2,FALSE)</f>
        <v>楽天証券・外貨預り金</v>
      </c>
      <c r="AE25" s="126"/>
      <c r="AF25" s="125"/>
      <c r="AG25" s="125"/>
      <c r="AH25" s="127">
        <f t="shared" si="3"/>
        <v>320988</v>
      </c>
      <c r="AI25" s="125"/>
      <c r="AJ25" s="125"/>
      <c r="AK25" s="128"/>
      <c r="AL25" s="125" t="str">
        <f t="shared" si="7"/>
        <v>02-A子 楽天証券</v>
      </c>
      <c r="AM25" s="125"/>
      <c r="AN25" s="125"/>
      <c r="AO25" s="125"/>
      <c r="AP25" s="129"/>
      <c r="AQ25" s="125"/>
      <c r="AR25" s="129"/>
      <c r="AS25" s="125"/>
      <c r="AT25" s="130"/>
      <c r="AU25" s="130"/>
      <c r="AV25" s="125" t="str">
        <f>VLOOKUP($AC25,デモテーブル[#Data],3,FALSE)</f>
        <v>2現金・米国債など</v>
      </c>
      <c r="AW25" s="125" t="str">
        <f>VLOOKUP($AC25,デモテーブル[#Data],4,FALSE)</f>
        <v>2現金</v>
      </c>
      <c r="AX25" s="125" t="str">
        <f>VLOOKUP($AC25,デモテーブル[#Data],5,FALSE)</f>
        <v>預り金</v>
      </c>
      <c r="AY25" s="125" t="str">
        <f>VLOOKUP($AC25,デモテーブル[#Data],6,FALSE)</f>
        <v>預り金</v>
      </c>
      <c r="AZ25" s="125" t="str">
        <f>VLOOKUP($AC25,デモテーブル[#Data],7,FALSE)</f>
        <v>02 米ドル（円換算）</v>
      </c>
    </row>
    <row r="26" spans="2:52" s="121" customFormat="1">
      <c r="B26" s="2">
        <v>44948</v>
      </c>
      <c r="C26" s="3">
        <v>25</v>
      </c>
      <c r="D26" s="122" t="str">
        <f t="shared" si="4"/>
        <v>00-PP</v>
      </c>
      <c r="E26" s="123" t="str">
        <f t="shared" si="5"/>
        <v>SBIネオモバイル証券</v>
      </c>
      <c r="F26" s="123"/>
      <c r="G26" s="121" t="s">
        <v>141</v>
      </c>
      <c r="H26" s="121" t="s">
        <v>586</v>
      </c>
      <c r="I26" s="121" t="s">
        <v>587</v>
      </c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3"/>
      <c r="AA26" s="124" t="s">
        <v>570</v>
      </c>
      <c r="AB26" s="125"/>
      <c r="AC26" s="125" t="str">
        <f t="shared" si="6"/>
        <v>買付可能額</v>
      </c>
      <c r="AD26" s="125" t="str">
        <f>VLOOKUP($AC26,デモテーブル[],2,FALSE)</f>
        <v>ネオモバイル証券・買付可能額</v>
      </c>
      <c r="AE26" s="126"/>
      <c r="AF26" s="125"/>
      <c r="AG26" s="125"/>
      <c r="AH26" s="127">
        <f t="shared" si="3"/>
        <v>324301</v>
      </c>
      <c r="AI26" s="125"/>
      <c r="AJ26" s="125"/>
      <c r="AK26" s="128"/>
      <c r="AL26" s="125" t="str">
        <f t="shared" si="7"/>
        <v>00-PP SBIネオモバイル証券</v>
      </c>
      <c r="AM26" s="125"/>
      <c r="AN26" s="125"/>
      <c r="AO26" s="125"/>
      <c r="AP26" s="129"/>
      <c r="AQ26" s="125"/>
      <c r="AR26" s="129"/>
      <c r="AS26" s="125"/>
      <c r="AT26" s="130"/>
      <c r="AU26" s="130"/>
      <c r="AV26" s="125" t="str">
        <f>VLOOKUP($AC26,デモテーブル[#Data],3,FALSE)</f>
        <v>2現金・米国債など</v>
      </c>
      <c r="AW26" s="125" t="str">
        <f>VLOOKUP($AC26,デモテーブル[#Data],4,FALSE)</f>
        <v>2現金</v>
      </c>
      <c r="AX26" s="125" t="str">
        <f>VLOOKUP($AC26,デモテーブル[#Data],5,FALSE)</f>
        <v>現預金</v>
      </c>
      <c r="AY26" s="125" t="str">
        <f>VLOOKUP($AC26,デモテーブル[#Data],6,FALSE)</f>
        <v>現預金</v>
      </c>
      <c r="AZ26" s="125" t="str">
        <f>VLOOKUP($AC26,デモテーブル[#Data],7,FALSE)</f>
        <v>01 日本円</v>
      </c>
    </row>
    <row r="27" spans="2:52" s="121" customFormat="1">
      <c r="B27" s="2">
        <v>44948</v>
      </c>
      <c r="C27" s="3">
        <v>26</v>
      </c>
      <c r="D27" s="122" t="str">
        <f t="shared" si="4"/>
        <v>00-PP</v>
      </c>
      <c r="E27" s="123" t="str">
        <f t="shared" si="5"/>
        <v>楽天証券</v>
      </c>
      <c r="F27" s="123"/>
      <c r="G27" s="121" t="s">
        <v>78</v>
      </c>
      <c r="H27" s="121" t="s">
        <v>588</v>
      </c>
      <c r="I27" s="121" t="s">
        <v>584</v>
      </c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4" t="s">
        <v>570</v>
      </c>
      <c r="AB27" s="125"/>
      <c r="AC27" s="125" t="str">
        <f t="shared" si="6"/>
        <v>預り金</v>
      </c>
      <c r="AD27" s="125" t="str">
        <f>VLOOKUP($AC27,デモテーブル[],2,FALSE)</f>
        <v>楽天証券・預り金</v>
      </c>
      <c r="AE27" s="126"/>
      <c r="AF27" s="125"/>
      <c r="AG27" s="125"/>
      <c r="AH27" s="127">
        <f t="shared" si="3"/>
        <v>179306</v>
      </c>
      <c r="AI27" s="125"/>
      <c r="AJ27" s="125"/>
      <c r="AK27" s="128"/>
      <c r="AL27" s="125" t="str">
        <f t="shared" si="7"/>
        <v>00-PP 楽天証券</v>
      </c>
      <c r="AM27" s="125"/>
      <c r="AN27" s="125"/>
      <c r="AO27" s="125"/>
      <c r="AP27" s="129"/>
      <c r="AQ27" s="125"/>
      <c r="AR27" s="129"/>
      <c r="AS27" s="125"/>
      <c r="AT27" s="130"/>
      <c r="AU27" s="130"/>
      <c r="AV27" s="125" t="str">
        <f>VLOOKUP($AC27,デモテーブル[#Data],3,FALSE)</f>
        <v>2現金・米国債など</v>
      </c>
      <c r="AW27" s="125" t="str">
        <f>VLOOKUP($AC27,デモテーブル[#Data],4,FALSE)</f>
        <v>2現金</v>
      </c>
      <c r="AX27" s="125" t="str">
        <f>VLOOKUP($AC27,デモテーブル[#Data],5,FALSE)</f>
        <v>預り金</v>
      </c>
      <c r="AY27" s="125" t="str">
        <f>VLOOKUP($AC27,デモテーブル[#Data],6,FALSE)</f>
        <v>預り金</v>
      </c>
      <c r="AZ27" s="125" t="str">
        <f>VLOOKUP($AC27,デモテーブル[#Data],7,FALSE)</f>
        <v>01 日本円</v>
      </c>
    </row>
    <row r="28" spans="2:52" s="121" customFormat="1">
      <c r="B28" s="2">
        <v>44948</v>
      </c>
      <c r="C28" s="3">
        <v>27</v>
      </c>
      <c r="D28" s="122" t="str">
        <f t="shared" si="4"/>
        <v>02-A子</v>
      </c>
      <c r="E28" s="123" t="str">
        <f t="shared" si="5"/>
        <v>楽天証券</v>
      </c>
      <c r="F28" s="123"/>
      <c r="G28" s="121" t="s">
        <v>78</v>
      </c>
      <c r="H28" s="121" t="s">
        <v>589</v>
      </c>
      <c r="I28" s="121" t="s">
        <v>1003</v>
      </c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 s="124" t="s">
        <v>570</v>
      </c>
      <c r="AB28" s="125"/>
      <c r="AC28" s="125" t="str">
        <f t="shared" si="6"/>
        <v>預り金</v>
      </c>
      <c r="AD28" s="125" t="str">
        <f>VLOOKUP($AC28,デモテーブル[],2,FALSE)</f>
        <v>楽天証券・預り金</v>
      </c>
      <c r="AE28" s="126"/>
      <c r="AF28" s="125"/>
      <c r="AG28" s="125"/>
      <c r="AH28" s="127">
        <f t="shared" si="3"/>
        <v>1000</v>
      </c>
      <c r="AI28" s="125"/>
      <c r="AJ28" s="125"/>
      <c r="AK28" s="128"/>
      <c r="AL28" s="125" t="str">
        <f t="shared" si="7"/>
        <v>02-A子 楽天証券</v>
      </c>
      <c r="AM28" s="125"/>
      <c r="AN28" s="125"/>
      <c r="AO28" s="125"/>
      <c r="AP28" s="129"/>
      <c r="AQ28" s="125"/>
      <c r="AR28" s="129"/>
      <c r="AS28" s="125"/>
      <c r="AT28" s="130"/>
      <c r="AU28" s="130"/>
      <c r="AV28" s="125" t="str">
        <f>VLOOKUP($AC28,デモテーブル[#Data],3,FALSE)</f>
        <v>2現金・米国債など</v>
      </c>
      <c r="AW28" s="125" t="str">
        <f>VLOOKUP($AC28,デモテーブル[#Data],4,FALSE)</f>
        <v>2現金</v>
      </c>
      <c r="AX28" s="125" t="str">
        <f>VLOOKUP($AC28,デモテーブル[#Data],5,FALSE)</f>
        <v>預り金</v>
      </c>
      <c r="AY28" s="125" t="str">
        <f>VLOOKUP($AC28,デモテーブル[#Data],6,FALSE)</f>
        <v>預り金</v>
      </c>
      <c r="AZ28" s="125" t="str">
        <f>VLOOKUP($AC28,デモテーブル[#Data],7,FALSE)</f>
        <v>01 日本円</v>
      </c>
    </row>
    <row r="29" spans="2:52" s="121" customFormat="1">
      <c r="B29" s="2">
        <v>44948</v>
      </c>
      <c r="C29" s="3">
        <v>28</v>
      </c>
      <c r="D29" s="122" t="str">
        <f t="shared" si="4"/>
        <v/>
      </c>
      <c r="E29" s="123" t="str">
        <f t="shared" si="5"/>
        <v/>
      </c>
      <c r="F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4" t="s">
        <v>570</v>
      </c>
      <c r="AB29" s="125"/>
      <c r="AC29" s="125">
        <f t="shared" si="6"/>
        <v>0</v>
      </c>
      <c r="AD29" s="125" t="e">
        <f>VLOOKUP($AC29,デモテーブル[],2,FALSE)</f>
        <v>#N/A</v>
      </c>
      <c r="AE29" s="126"/>
      <c r="AF29" s="125"/>
      <c r="AG29" s="125"/>
      <c r="AH29" s="127" t="str">
        <f t="shared" si="3"/>
        <v/>
      </c>
      <c r="AI29" s="125"/>
      <c r="AJ29" s="125"/>
      <c r="AK29" s="128"/>
      <c r="AL29" s="125">
        <f t="shared" si="7"/>
        <v>0</v>
      </c>
      <c r="AM29" s="125"/>
      <c r="AN29" s="125"/>
      <c r="AO29" s="125"/>
      <c r="AP29" s="129"/>
      <c r="AQ29" s="125"/>
      <c r="AR29" s="129"/>
      <c r="AS29" s="125"/>
      <c r="AT29" s="130"/>
      <c r="AU29" s="130"/>
      <c r="AV29" s="125" t="e">
        <f>VLOOKUP($AC29,デモテーブル[#Data],3,FALSE)</f>
        <v>#N/A</v>
      </c>
      <c r="AW29" s="125" t="e">
        <f>VLOOKUP($AC29,デモテーブル[#Data],4,FALSE)</f>
        <v>#N/A</v>
      </c>
      <c r="AX29" s="125" t="e">
        <f>VLOOKUP($AC29,デモテーブル[#Data],5,FALSE)</f>
        <v>#N/A</v>
      </c>
      <c r="AY29" s="125" t="e">
        <f>VLOOKUP($AC29,デモテーブル[#Data],6,FALSE)</f>
        <v>#N/A</v>
      </c>
      <c r="AZ29" s="125" t="e">
        <f>VLOOKUP($AC29,デモテーブル[#Data],7,FALSE)</f>
        <v>#N/A</v>
      </c>
    </row>
    <row r="30" spans="2:52" s="121" customFormat="1">
      <c r="B30" s="2">
        <v>44948</v>
      </c>
      <c r="C30" s="3">
        <v>29</v>
      </c>
      <c r="D30" s="122" t="str">
        <f t="shared" si="4"/>
        <v/>
      </c>
      <c r="E30" s="123" t="str">
        <f t="shared" si="5"/>
        <v/>
      </c>
      <c r="F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124" t="s">
        <v>570</v>
      </c>
      <c r="AB30" s="125"/>
      <c r="AC30" s="125">
        <f t="shared" si="6"/>
        <v>0</v>
      </c>
      <c r="AD30" s="125" t="e">
        <f>VLOOKUP($AC30,デモテーブル[],2,FALSE)</f>
        <v>#N/A</v>
      </c>
      <c r="AE30" s="126"/>
      <c r="AF30" s="125"/>
      <c r="AG30" s="125"/>
      <c r="AH30" s="127" t="str">
        <f t="shared" si="3"/>
        <v/>
      </c>
      <c r="AI30" s="125"/>
      <c r="AJ30" s="125"/>
      <c r="AK30" s="128"/>
      <c r="AL30" s="125">
        <f t="shared" si="7"/>
        <v>0</v>
      </c>
      <c r="AM30" s="125"/>
      <c r="AN30" s="125"/>
      <c r="AO30" s="125"/>
      <c r="AP30" s="129"/>
      <c r="AQ30" s="125"/>
      <c r="AR30" s="129"/>
      <c r="AS30" s="125"/>
      <c r="AT30" s="130"/>
      <c r="AU30" s="130"/>
      <c r="AV30" s="125" t="e">
        <f>VLOOKUP($AC30,デモテーブル[#Data],3,FALSE)</f>
        <v>#N/A</v>
      </c>
      <c r="AW30" s="125" t="e">
        <f>VLOOKUP($AC30,デモテーブル[#Data],4,FALSE)</f>
        <v>#N/A</v>
      </c>
      <c r="AX30" s="125" t="e">
        <f>VLOOKUP($AC30,デモテーブル[#Data],5,FALSE)</f>
        <v>#N/A</v>
      </c>
      <c r="AY30" s="125" t="e">
        <f>VLOOKUP($AC30,デモテーブル[#Data],6,FALSE)</f>
        <v>#N/A</v>
      </c>
      <c r="AZ30" s="125" t="e">
        <f>VLOOKUP($AC30,デモテーブル[#Data],7,FALSE)</f>
        <v>#N/A</v>
      </c>
    </row>
    <row r="31" spans="2:52" s="121" customFormat="1">
      <c r="B31" s="2">
        <v>44948</v>
      </c>
      <c r="C31" s="3">
        <v>30</v>
      </c>
      <c r="D31" s="122" t="str">
        <f t="shared" si="4"/>
        <v/>
      </c>
      <c r="E31" s="123" t="str">
        <f t="shared" si="5"/>
        <v/>
      </c>
      <c r="F31" s="123"/>
      <c r="J31" s="123"/>
      <c r="K31" s="123"/>
      <c r="L31" s="123"/>
      <c r="M31" s="123"/>
      <c r="N31" s="123"/>
      <c r="O31" s="123"/>
      <c r="P31" s="123"/>
      <c r="Q31" s="123"/>
      <c r="R31" s="123"/>
      <c r="S31" s="123"/>
      <c r="T31" s="123"/>
      <c r="U31" s="123"/>
      <c r="V31" s="123"/>
      <c r="W31" s="123"/>
      <c r="X31" s="123"/>
      <c r="Y31" s="123"/>
      <c r="Z31" s="123"/>
      <c r="AA31" s="124" t="s">
        <v>570</v>
      </c>
      <c r="AB31" s="125"/>
      <c r="AC31" s="125">
        <f t="shared" si="6"/>
        <v>0</v>
      </c>
      <c r="AD31" s="125" t="e">
        <f>VLOOKUP($AC31,デモテーブル[],2,FALSE)</f>
        <v>#N/A</v>
      </c>
      <c r="AE31" s="126"/>
      <c r="AF31" s="125"/>
      <c r="AG31" s="125"/>
      <c r="AH31" s="127" t="str">
        <f t="shared" si="3"/>
        <v/>
      </c>
      <c r="AI31" s="125"/>
      <c r="AJ31" s="125"/>
      <c r="AK31" s="128"/>
      <c r="AL31" s="125">
        <f t="shared" si="7"/>
        <v>0</v>
      </c>
      <c r="AM31" s="125"/>
      <c r="AN31" s="125"/>
      <c r="AO31" s="125"/>
      <c r="AP31" s="129"/>
      <c r="AQ31" s="125"/>
      <c r="AR31" s="129"/>
      <c r="AS31" s="125"/>
      <c r="AT31" s="130"/>
      <c r="AU31" s="130"/>
      <c r="AV31" s="125" t="e">
        <f>VLOOKUP($AC31,デモテーブル[#Data],3,FALSE)</f>
        <v>#N/A</v>
      </c>
      <c r="AW31" s="125" t="e">
        <f>VLOOKUP($AC31,デモテーブル[#Data],4,FALSE)</f>
        <v>#N/A</v>
      </c>
      <c r="AX31" s="125" t="e">
        <f>VLOOKUP($AC31,デモテーブル[#Data],5,FALSE)</f>
        <v>#N/A</v>
      </c>
      <c r="AY31" s="125" t="e">
        <f>VLOOKUP($AC31,デモテーブル[#Data],6,FALSE)</f>
        <v>#N/A</v>
      </c>
      <c r="AZ31" s="125" t="e">
        <f>VLOOKUP($AC31,デモテーブル[#Data],7,FALSE)</f>
        <v>#N/A</v>
      </c>
    </row>
    <row r="32" spans="2:52" s="121" customFormat="1">
      <c r="B32" s="2">
        <v>44948</v>
      </c>
      <c r="C32" s="3">
        <v>31</v>
      </c>
      <c r="D32" s="122" t="str">
        <f t="shared" si="4"/>
        <v/>
      </c>
      <c r="E32" s="123" t="str">
        <f t="shared" si="5"/>
        <v/>
      </c>
      <c r="F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3"/>
      <c r="AA32" s="124" t="s">
        <v>570</v>
      </c>
      <c r="AB32" s="125"/>
      <c r="AC32" s="125">
        <f t="shared" si="6"/>
        <v>0</v>
      </c>
      <c r="AD32" s="125" t="e">
        <f>VLOOKUP($AC32,デモテーブル[],2,FALSE)</f>
        <v>#N/A</v>
      </c>
      <c r="AE32" s="126"/>
      <c r="AF32" s="125"/>
      <c r="AG32" s="125"/>
      <c r="AH32" s="127" t="str">
        <f t="shared" si="3"/>
        <v/>
      </c>
      <c r="AI32" s="125"/>
      <c r="AJ32" s="125"/>
      <c r="AK32" s="128"/>
      <c r="AL32" s="125">
        <f t="shared" si="7"/>
        <v>0</v>
      </c>
      <c r="AM32" s="125"/>
      <c r="AN32" s="125"/>
      <c r="AO32" s="125"/>
      <c r="AP32" s="129"/>
      <c r="AQ32" s="125"/>
      <c r="AR32" s="129"/>
      <c r="AS32" s="125"/>
      <c r="AT32" s="130"/>
      <c r="AU32" s="130"/>
      <c r="AV32" s="125" t="e">
        <f>VLOOKUP($AC32,デモテーブル[#Data],3,FALSE)</f>
        <v>#N/A</v>
      </c>
      <c r="AW32" s="125" t="e">
        <f>VLOOKUP($AC32,デモテーブル[#Data],4,FALSE)</f>
        <v>#N/A</v>
      </c>
      <c r="AX32" s="125" t="e">
        <f>VLOOKUP($AC32,デモテーブル[#Data],5,FALSE)</f>
        <v>#N/A</v>
      </c>
      <c r="AY32" s="125" t="e">
        <f>VLOOKUP($AC32,デモテーブル[#Data],6,FALSE)</f>
        <v>#N/A</v>
      </c>
      <c r="AZ32" s="125" t="e">
        <f>VLOOKUP($AC32,デモテーブル[#Data],7,FALSE)</f>
        <v>#N/A</v>
      </c>
    </row>
    <row r="33" spans="2:52" s="121" customFormat="1">
      <c r="B33" s="2">
        <v>44948</v>
      </c>
      <c r="C33" s="3">
        <v>32</v>
      </c>
      <c r="D33" s="122" t="str">
        <f t="shared" si="4"/>
        <v/>
      </c>
      <c r="E33" s="123" t="str">
        <f t="shared" si="5"/>
        <v/>
      </c>
      <c r="F33" s="123"/>
      <c r="J33" s="123"/>
      <c r="K33" s="123"/>
      <c r="L33" s="123"/>
      <c r="M33" s="123"/>
      <c r="N33" s="123"/>
      <c r="O33" s="123"/>
      <c r="P33" s="123"/>
      <c r="Q33" s="123"/>
      <c r="R33" s="123"/>
      <c r="S33" s="123"/>
      <c r="T33" s="123"/>
      <c r="U33" s="123"/>
      <c r="V33" s="123"/>
      <c r="W33" s="123"/>
      <c r="X33" s="123"/>
      <c r="Y33" s="123"/>
      <c r="Z33" s="123"/>
      <c r="AA33" s="124" t="s">
        <v>570</v>
      </c>
      <c r="AB33" s="125"/>
      <c r="AC33" s="125">
        <f t="shared" si="6"/>
        <v>0</v>
      </c>
      <c r="AD33" s="125" t="e">
        <f>VLOOKUP($AC33,デモテーブル[],2,FALSE)</f>
        <v>#N/A</v>
      </c>
      <c r="AE33" s="126"/>
      <c r="AF33" s="125"/>
      <c r="AG33" s="125"/>
      <c r="AH33" s="127" t="str">
        <f t="shared" si="3"/>
        <v/>
      </c>
      <c r="AI33" s="125"/>
      <c r="AJ33" s="125"/>
      <c r="AK33" s="128"/>
      <c r="AL33" s="125">
        <f t="shared" si="7"/>
        <v>0</v>
      </c>
      <c r="AM33" s="125"/>
      <c r="AN33" s="125"/>
      <c r="AO33" s="125"/>
      <c r="AP33" s="129"/>
      <c r="AQ33" s="125"/>
      <c r="AR33" s="129"/>
      <c r="AS33" s="125"/>
      <c r="AT33" s="130"/>
      <c r="AU33" s="130"/>
      <c r="AV33" s="125" t="e">
        <f>VLOOKUP($AC33,デモテーブル[#Data],3,FALSE)</f>
        <v>#N/A</v>
      </c>
      <c r="AW33" s="125" t="e">
        <f>VLOOKUP($AC33,デモテーブル[#Data],4,FALSE)</f>
        <v>#N/A</v>
      </c>
      <c r="AX33" s="125" t="e">
        <f>VLOOKUP($AC33,デモテーブル[#Data],5,FALSE)</f>
        <v>#N/A</v>
      </c>
      <c r="AY33" s="125" t="e">
        <f>VLOOKUP($AC33,デモテーブル[#Data],6,FALSE)</f>
        <v>#N/A</v>
      </c>
      <c r="AZ33" s="125" t="e">
        <f>VLOOKUP($AC33,デモテーブル[#Data],7,FALSE)</f>
        <v>#N/A</v>
      </c>
    </row>
    <row r="34" spans="2:52" s="121" customFormat="1">
      <c r="B34" s="2">
        <v>44948</v>
      </c>
      <c r="C34" s="3">
        <v>33</v>
      </c>
      <c r="D34" s="122" t="str">
        <f t="shared" si="4"/>
        <v/>
      </c>
      <c r="E34" s="123" t="str">
        <f t="shared" si="5"/>
        <v/>
      </c>
      <c r="F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123"/>
      <c r="W34" s="123"/>
      <c r="X34" s="123"/>
      <c r="Y34" s="123"/>
      <c r="Z34" s="123"/>
      <c r="AA34" s="124" t="s">
        <v>570</v>
      </c>
      <c r="AB34" s="125"/>
      <c r="AC34" s="125">
        <f t="shared" si="6"/>
        <v>0</v>
      </c>
      <c r="AD34" s="125" t="e">
        <f>VLOOKUP($AC34,デモテーブル[],2,FALSE)</f>
        <v>#N/A</v>
      </c>
      <c r="AE34" s="126"/>
      <c r="AF34" s="125"/>
      <c r="AG34" s="125"/>
      <c r="AH34" s="127" t="str">
        <f t="shared" si="3"/>
        <v/>
      </c>
      <c r="AI34" s="125"/>
      <c r="AJ34" s="125"/>
      <c r="AK34" s="128"/>
      <c r="AL34" s="125">
        <f t="shared" si="7"/>
        <v>0</v>
      </c>
      <c r="AM34" s="125"/>
      <c r="AN34" s="125"/>
      <c r="AO34" s="125"/>
      <c r="AP34" s="129"/>
      <c r="AQ34" s="125"/>
      <c r="AR34" s="129"/>
      <c r="AS34" s="125"/>
      <c r="AT34" s="130"/>
      <c r="AU34" s="130"/>
      <c r="AV34" s="125" t="e">
        <f>VLOOKUP($AC34,デモテーブル[#Data],3,FALSE)</f>
        <v>#N/A</v>
      </c>
      <c r="AW34" s="125" t="e">
        <f>VLOOKUP($AC34,デモテーブル[#Data],4,FALSE)</f>
        <v>#N/A</v>
      </c>
      <c r="AX34" s="125" t="e">
        <f>VLOOKUP($AC34,デモテーブル[#Data],5,FALSE)</f>
        <v>#N/A</v>
      </c>
      <c r="AY34" s="125" t="e">
        <f>VLOOKUP($AC34,デモテーブル[#Data],6,FALSE)</f>
        <v>#N/A</v>
      </c>
      <c r="AZ34" s="125" t="e">
        <f>VLOOKUP($AC34,デモテーブル[#Data],7,FALSE)</f>
        <v>#N/A</v>
      </c>
    </row>
    <row r="35" spans="2:52" s="121" customFormat="1">
      <c r="B35" s="2">
        <v>44948</v>
      </c>
      <c r="C35" s="3">
        <v>34</v>
      </c>
      <c r="D35" s="122" t="str">
        <f t="shared" si="4"/>
        <v/>
      </c>
      <c r="E35" s="123" t="str">
        <f t="shared" si="5"/>
        <v/>
      </c>
      <c r="F35" s="123"/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23"/>
      <c r="W35" s="123"/>
      <c r="X35" s="123"/>
      <c r="Y35" s="123"/>
      <c r="Z35" s="123"/>
      <c r="AA35" s="124" t="s">
        <v>570</v>
      </c>
      <c r="AB35" s="125"/>
      <c r="AC35" s="125">
        <f t="shared" si="6"/>
        <v>0</v>
      </c>
      <c r="AD35" s="125" t="e">
        <f>VLOOKUP($AC35,デモテーブル[],2,FALSE)</f>
        <v>#N/A</v>
      </c>
      <c r="AE35" s="126"/>
      <c r="AF35" s="125"/>
      <c r="AG35" s="125"/>
      <c r="AH35" s="127" t="str">
        <f t="shared" si="3"/>
        <v/>
      </c>
      <c r="AI35" s="125"/>
      <c r="AJ35" s="125"/>
      <c r="AK35" s="128"/>
      <c r="AL35" s="125">
        <f t="shared" si="7"/>
        <v>0</v>
      </c>
      <c r="AM35" s="125"/>
      <c r="AN35" s="125"/>
      <c r="AO35" s="125"/>
      <c r="AP35" s="129"/>
      <c r="AQ35" s="125"/>
      <c r="AR35" s="129"/>
      <c r="AS35" s="125"/>
      <c r="AT35" s="130"/>
      <c r="AU35" s="130"/>
      <c r="AV35" s="125" t="e">
        <f>VLOOKUP($AC35,デモテーブル[#Data],3,FALSE)</f>
        <v>#N/A</v>
      </c>
      <c r="AW35" s="125" t="e">
        <f>VLOOKUP($AC35,デモテーブル[#Data],4,FALSE)</f>
        <v>#N/A</v>
      </c>
      <c r="AX35" s="125" t="e">
        <f>VLOOKUP($AC35,デモテーブル[#Data],5,FALSE)</f>
        <v>#N/A</v>
      </c>
      <c r="AY35" s="125" t="e">
        <f>VLOOKUP($AC35,デモテーブル[#Data],6,FALSE)</f>
        <v>#N/A</v>
      </c>
      <c r="AZ35" s="125" t="e">
        <f>VLOOKUP($AC35,デモテーブル[#Data],7,FALSE)</f>
        <v>#N/A</v>
      </c>
    </row>
    <row r="36" spans="2:52" s="121" customFormat="1">
      <c r="B36" s="2">
        <v>44948</v>
      </c>
      <c r="C36" s="3">
        <v>35</v>
      </c>
      <c r="D36" s="122" t="str">
        <f t="shared" si="4"/>
        <v/>
      </c>
      <c r="E36" s="123" t="str">
        <f t="shared" si="5"/>
        <v/>
      </c>
      <c r="F36" s="123"/>
      <c r="J36" s="123"/>
      <c r="K36" s="123"/>
      <c r="L36" s="123"/>
      <c r="M36" s="123"/>
      <c r="N36" s="123"/>
      <c r="O36" s="123"/>
      <c r="P36" s="123"/>
      <c r="Q36" s="123"/>
      <c r="R36" s="123"/>
      <c r="S36" s="123"/>
      <c r="T36" s="123"/>
      <c r="U36" s="123"/>
      <c r="V36" s="123"/>
      <c r="W36" s="123"/>
      <c r="X36" s="123"/>
      <c r="Y36" s="123"/>
      <c r="Z36" s="123"/>
      <c r="AA36" s="124" t="s">
        <v>570</v>
      </c>
      <c r="AB36" s="125"/>
      <c r="AC36" s="125">
        <f t="shared" si="6"/>
        <v>0</v>
      </c>
      <c r="AD36" s="125" t="e">
        <f>VLOOKUP($AC36,デモテーブル[],2,FALSE)</f>
        <v>#N/A</v>
      </c>
      <c r="AE36" s="126"/>
      <c r="AF36" s="125"/>
      <c r="AG36" s="125"/>
      <c r="AH36" s="127" t="str">
        <f t="shared" si="3"/>
        <v/>
      </c>
      <c r="AI36" s="125"/>
      <c r="AJ36" s="125"/>
      <c r="AK36" s="128"/>
      <c r="AL36" s="125">
        <f t="shared" si="7"/>
        <v>0</v>
      </c>
      <c r="AM36" s="125"/>
      <c r="AN36" s="125"/>
      <c r="AO36" s="125"/>
      <c r="AP36" s="129"/>
      <c r="AQ36" s="125"/>
      <c r="AR36" s="129"/>
      <c r="AS36" s="125"/>
      <c r="AT36" s="130"/>
      <c r="AU36" s="130"/>
      <c r="AV36" s="125" t="e">
        <f>VLOOKUP($AC36,デモテーブル[#Data],3,FALSE)</f>
        <v>#N/A</v>
      </c>
      <c r="AW36" s="125" t="e">
        <f>VLOOKUP($AC36,デモテーブル[#Data],4,FALSE)</f>
        <v>#N/A</v>
      </c>
      <c r="AX36" s="125" t="e">
        <f>VLOOKUP($AC36,デモテーブル[#Data],5,FALSE)</f>
        <v>#N/A</v>
      </c>
      <c r="AY36" s="125" t="e">
        <f>VLOOKUP($AC36,デモテーブル[#Data],6,FALSE)</f>
        <v>#N/A</v>
      </c>
      <c r="AZ36" s="125" t="e">
        <f>VLOOKUP($AC36,デモテーブル[#Data],7,FALSE)</f>
        <v>#N/A</v>
      </c>
    </row>
    <row r="37" spans="2:52" s="121" customFormat="1">
      <c r="B37" s="2">
        <v>44948</v>
      </c>
      <c r="C37" s="3">
        <v>36</v>
      </c>
      <c r="D37" s="122" t="str">
        <f t="shared" si="4"/>
        <v/>
      </c>
      <c r="E37" s="123" t="str">
        <f t="shared" si="5"/>
        <v/>
      </c>
      <c r="F37" s="123"/>
      <c r="J37" s="123"/>
      <c r="K37" s="123"/>
      <c r="L37" s="123"/>
      <c r="M37" s="123"/>
      <c r="N37" s="123"/>
      <c r="O37" s="123"/>
      <c r="P37" s="123"/>
      <c r="Q37" s="123"/>
      <c r="R37" s="123"/>
      <c r="S37" s="123"/>
      <c r="T37" s="123"/>
      <c r="U37" s="123"/>
      <c r="V37" s="123"/>
      <c r="W37" s="123"/>
      <c r="X37" s="123"/>
      <c r="Y37" s="123"/>
      <c r="Z37" s="123"/>
      <c r="AA37" s="124" t="s">
        <v>570</v>
      </c>
      <c r="AB37" s="125"/>
      <c r="AC37" s="125">
        <f t="shared" si="6"/>
        <v>0</v>
      </c>
      <c r="AD37" s="125" t="e">
        <f>VLOOKUP($AC37,デモテーブル[],2,FALSE)</f>
        <v>#N/A</v>
      </c>
      <c r="AE37" s="126"/>
      <c r="AF37" s="125"/>
      <c r="AG37" s="125"/>
      <c r="AH37" s="127" t="str">
        <f t="shared" si="3"/>
        <v/>
      </c>
      <c r="AI37" s="125"/>
      <c r="AJ37" s="125"/>
      <c r="AK37" s="128"/>
      <c r="AL37" s="125">
        <f t="shared" si="7"/>
        <v>0</v>
      </c>
      <c r="AM37" s="125"/>
      <c r="AN37" s="125"/>
      <c r="AO37" s="125"/>
      <c r="AP37" s="129"/>
      <c r="AQ37" s="125"/>
      <c r="AR37" s="129"/>
      <c r="AS37" s="125"/>
      <c r="AT37" s="130"/>
      <c r="AU37" s="130"/>
      <c r="AV37" s="125" t="e">
        <f>VLOOKUP($AC37,デモテーブル[#Data],3,FALSE)</f>
        <v>#N/A</v>
      </c>
      <c r="AW37" s="125" t="e">
        <f>VLOOKUP($AC37,デモテーブル[#Data],4,FALSE)</f>
        <v>#N/A</v>
      </c>
      <c r="AX37" s="125" t="e">
        <f>VLOOKUP($AC37,デモテーブル[#Data],5,FALSE)</f>
        <v>#N/A</v>
      </c>
      <c r="AY37" s="125" t="e">
        <f>VLOOKUP($AC37,デモテーブル[#Data],6,FALSE)</f>
        <v>#N/A</v>
      </c>
      <c r="AZ37" s="125" t="e">
        <f>VLOOKUP($AC37,デモテーブル[#Data],7,FALSE)</f>
        <v>#N/A</v>
      </c>
    </row>
    <row r="38" spans="2:52" s="121" customFormat="1">
      <c r="B38" s="2">
        <v>44948</v>
      </c>
      <c r="C38" s="3">
        <v>37</v>
      </c>
      <c r="D38" s="122" t="str">
        <f t="shared" si="4"/>
        <v/>
      </c>
      <c r="E38" s="123" t="str">
        <f t="shared" si="5"/>
        <v/>
      </c>
      <c r="F38" s="123"/>
      <c r="J38" s="123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123"/>
      <c r="W38" s="123"/>
      <c r="X38" s="123"/>
      <c r="Y38" s="123"/>
      <c r="Z38" s="123"/>
      <c r="AA38" s="124" t="s">
        <v>570</v>
      </c>
      <c r="AB38" s="125"/>
      <c r="AC38" s="125">
        <f t="shared" si="6"/>
        <v>0</v>
      </c>
      <c r="AD38" s="125" t="e">
        <f>VLOOKUP($AC38,デモテーブル[],2,FALSE)</f>
        <v>#N/A</v>
      </c>
      <c r="AE38" s="126"/>
      <c r="AF38" s="125"/>
      <c r="AG38" s="125"/>
      <c r="AH38" s="127" t="str">
        <f t="shared" si="3"/>
        <v/>
      </c>
      <c r="AI38" s="125"/>
      <c r="AJ38" s="125"/>
      <c r="AK38" s="128"/>
      <c r="AL38" s="125">
        <f t="shared" si="7"/>
        <v>0</v>
      </c>
      <c r="AM38" s="125"/>
      <c r="AN38" s="125"/>
      <c r="AO38" s="125"/>
      <c r="AP38" s="129"/>
      <c r="AQ38" s="125"/>
      <c r="AR38" s="129"/>
      <c r="AS38" s="125"/>
      <c r="AT38" s="130"/>
      <c r="AU38" s="130"/>
      <c r="AV38" s="125" t="e">
        <f>VLOOKUP($AC38,デモテーブル[#Data],3,FALSE)</f>
        <v>#N/A</v>
      </c>
      <c r="AW38" s="125" t="e">
        <f>VLOOKUP($AC38,デモテーブル[#Data],4,FALSE)</f>
        <v>#N/A</v>
      </c>
      <c r="AX38" s="125" t="e">
        <f>VLOOKUP($AC38,デモテーブル[#Data],5,FALSE)</f>
        <v>#N/A</v>
      </c>
      <c r="AY38" s="125" t="e">
        <f>VLOOKUP($AC38,デモテーブル[#Data],6,FALSE)</f>
        <v>#N/A</v>
      </c>
      <c r="AZ38" s="125" t="e">
        <f>VLOOKUP($AC38,デモテーブル[#Data],7,FALSE)</f>
        <v>#N/A</v>
      </c>
    </row>
    <row r="39" spans="2:52" s="121" customFormat="1">
      <c r="B39" s="2">
        <v>44948</v>
      </c>
      <c r="C39" s="3">
        <v>38</v>
      </c>
      <c r="D39" s="122" t="str">
        <f t="shared" si="4"/>
        <v/>
      </c>
      <c r="E39" s="123" t="str">
        <f t="shared" si="5"/>
        <v/>
      </c>
      <c r="F39" s="123"/>
      <c r="J39" s="123"/>
      <c r="K39" s="123"/>
      <c r="L39" s="123"/>
      <c r="M39" s="123"/>
      <c r="N39" s="123"/>
      <c r="O39" s="123"/>
      <c r="P39" s="123"/>
      <c r="Q39" s="123"/>
      <c r="R39" s="123"/>
      <c r="S39" s="123"/>
      <c r="T39" s="123"/>
      <c r="U39" s="123"/>
      <c r="V39" s="123"/>
      <c r="W39" s="123"/>
      <c r="X39" s="123"/>
      <c r="Y39" s="123"/>
      <c r="Z39" s="123"/>
      <c r="AA39" s="124" t="s">
        <v>570</v>
      </c>
      <c r="AB39" s="125"/>
      <c r="AC39" s="125">
        <f t="shared" si="6"/>
        <v>0</v>
      </c>
      <c r="AD39" s="125" t="e">
        <f>VLOOKUP($AC39,デモテーブル[],2,FALSE)</f>
        <v>#N/A</v>
      </c>
      <c r="AE39" s="126"/>
      <c r="AF39" s="125"/>
      <c r="AG39" s="125"/>
      <c r="AH39" s="127" t="str">
        <f t="shared" si="3"/>
        <v/>
      </c>
      <c r="AI39" s="125"/>
      <c r="AJ39" s="125"/>
      <c r="AK39" s="128"/>
      <c r="AL39" s="125">
        <f t="shared" si="7"/>
        <v>0</v>
      </c>
      <c r="AM39" s="125"/>
      <c r="AN39" s="125"/>
      <c r="AO39" s="125"/>
      <c r="AP39" s="129"/>
      <c r="AQ39" s="125"/>
      <c r="AR39" s="129"/>
      <c r="AS39" s="125"/>
      <c r="AT39" s="130"/>
      <c r="AU39" s="130"/>
      <c r="AV39" s="125" t="e">
        <f>VLOOKUP($AC39,デモテーブル[#Data],3,FALSE)</f>
        <v>#N/A</v>
      </c>
      <c r="AW39" s="125" t="e">
        <f>VLOOKUP($AC39,デモテーブル[#Data],4,FALSE)</f>
        <v>#N/A</v>
      </c>
      <c r="AX39" s="125" t="e">
        <f>VLOOKUP($AC39,デモテーブル[#Data],5,FALSE)</f>
        <v>#N/A</v>
      </c>
      <c r="AY39" s="125" t="e">
        <f>VLOOKUP($AC39,デモテーブル[#Data],6,FALSE)</f>
        <v>#N/A</v>
      </c>
      <c r="AZ39" s="125" t="e">
        <f>VLOOKUP($AC39,デモテーブル[#Data],7,FALSE)</f>
        <v>#N/A</v>
      </c>
    </row>
    <row r="40" spans="2:52" s="121" customFormat="1">
      <c r="B40" s="2">
        <v>44948</v>
      </c>
      <c r="C40" s="3">
        <v>39</v>
      </c>
      <c r="D40" s="122" t="str">
        <f t="shared" si="4"/>
        <v/>
      </c>
      <c r="E40" s="123" t="str">
        <f t="shared" si="5"/>
        <v/>
      </c>
      <c r="F40" s="123"/>
      <c r="J40" s="123"/>
      <c r="K40" s="123"/>
      <c r="L40" s="123"/>
      <c r="M40" s="123"/>
      <c r="N40" s="123"/>
      <c r="O40" s="123"/>
      <c r="P40" s="123"/>
      <c r="Q40" s="123"/>
      <c r="R40" s="123"/>
      <c r="S40" s="123"/>
      <c r="T40" s="123"/>
      <c r="U40" s="123"/>
      <c r="V40" s="123"/>
      <c r="W40" s="123"/>
      <c r="X40" s="123"/>
      <c r="Y40" s="123"/>
      <c r="Z40" s="123"/>
      <c r="AA40" s="124" t="s">
        <v>570</v>
      </c>
      <c r="AB40" s="125"/>
      <c r="AC40" s="125">
        <f t="shared" si="6"/>
        <v>0</v>
      </c>
      <c r="AD40" s="125" t="e">
        <f>VLOOKUP($AC40,デモテーブル[],2,FALSE)</f>
        <v>#N/A</v>
      </c>
      <c r="AE40" s="126"/>
      <c r="AF40" s="125"/>
      <c r="AG40" s="125"/>
      <c r="AH40" s="127" t="str">
        <f t="shared" si="3"/>
        <v/>
      </c>
      <c r="AI40" s="125"/>
      <c r="AJ40" s="125"/>
      <c r="AK40" s="128"/>
      <c r="AL40" s="125">
        <f t="shared" si="7"/>
        <v>0</v>
      </c>
      <c r="AM40" s="125"/>
      <c r="AN40" s="125"/>
      <c r="AO40" s="125"/>
      <c r="AP40" s="129"/>
      <c r="AQ40" s="125"/>
      <c r="AR40" s="129"/>
      <c r="AS40" s="125"/>
      <c r="AT40" s="130"/>
      <c r="AU40" s="130"/>
      <c r="AV40" s="125" t="e">
        <f>VLOOKUP($AC40,デモテーブル[#Data],3,FALSE)</f>
        <v>#N/A</v>
      </c>
      <c r="AW40" s="125" t="e">
        <f>VLOOKUP($AC40,デモテーブル[#Data],4,FALSE)</f>
        <v>#N/A</v>
      </c>
      <c r="AX40" s="125" t="e">
        <f>VLOOKUP($AC40,デモテーブル[#Data],5,FALSE)</f>
        <v>#N/A</v>
      </c>
      <c r="AY40" s="125" t="e">
        <f>VLOOKUP($AC40,デモテーブル[#Data],6,FALSE)</f>
        <v>#N/A</v>
      </c>
      <c r="AZ40" s="125" t="e">
        <f>VLOOKUP($AC40,デモテーブル[#Data],7,FALSE)</f>
        <v>#N/A</v>
      </c>
    </row>
    <row r="41" spans="2:52" s="121" customFormat="1">
      <c r="B41" s="2">
        <v>44948</v>
      </c>
      <c r="C41" s="3">
        <v>40</v>
      </c>
      <c r="D41" s="122" t="str">
        <f t="shared" si="4"/>
        <v/>
      </c>
      <c r="E41" s="123" t="str">
        <f t="shared" si="5"/>
        <v/>
      </c>
      <c r="F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/>
      <c r="V41" s="123"/>
      <c r="W41" s="123"/>
      <c r="X41" s="123"/>
      <c r="Y41" s="123"/>
      <c r="Z41" s="123"/>
      <c r="AA41" s="124" t="s">
        <v>570</v>
      </c>
      <c r="AB41" s="125"/>
      <c r="AC41" s="125">
        <f t="shared" si="6"/>
        <v>0</v>
      </c>
      <c r="AD41" s="125" t="e">
        <f>VLOOKUP($AC41,デモテーブル[],2,FALSE)</f>
        <v>#N/A</v>
      </c>
      <c r="AE41" s="126"/>
      <c r="AF41" s="125"/>
      <c r="AG41" s="125"/>
      <c r="AH41" s="127" t="str">
        <f t="shared" si="3"/>
        <v/>
      </c>
      <c r="AI41" s="125"/>
      <c r="AJ41" s="125"/>
      <c r="AK41" s="128"/>
      <c r="AL41" s="125">
        <f t="shared" si="7"/>
        <v>0</v>
      </c>
      <c r="AM41" s="125"/>
      <c r="AN41" s="125"/>
      <c r="AO41" s="125"/>
      <c r="AP41" s="129"/>
      <c r="AQ41" s="125"/>
      <c r="AR41" s="129"/>
      <c r="AS41" s="125"/>
      <c r="AT41" s="130"/>
      <c r="AU41" s="130"/>
      <c r="AV41" s="125" t="e">
        <f>VLOOKUP($AC41,デモテーブル[#Data],3,FALSE)</f>
        <v>#N/A</v>
      </c>
      <c r="AW41" s="125" t="e">
        <f>VLOOKUP($AC41,デモテーブル[#Data],4,FALSE)</f>
        <v>#N/A</v>
      </c>
      <c r="AX41" s="125" t="e">
        <f>VLOOKUP($AC41,デモテーブル[#Data],5,FALSE)</f>
        <v>#N/A</v>
      </c>
      <c r="AY41" s="125" t="e">
        <f>VLOOKUP($AC41,デモテーブル[#Data],6,FALSE)</f>
        <v>#N/A</v>
      </c>
      <c r="AZ41" s="125" t="e">
        <f>VLOOKUP($AC41,デモテーブル[#Data],7,FALSE)</f>
        <v>#N/A</v>
      </c>
    </row>
    <row r="42" spans="2:52" s="121" customFormat="1">
      <c r="B42" s="2">
        <v>44948</v>
      </c>
      <c r="C42" s="3">
        <v>41</v>
      </c>
      <c r="D42" s="122" t="str">
        <f t="shared" si="4"/>
        <v/>
      </c>
      <c r="E42" s="123" t="str">
        <f t="shared" si="5"/>
        <v/>
      </c>
      <c r="F42" s="123"/>
      <c r="J42" s="123"/>
      <c r="K42" s="123"/>
      <c r="L42" s="123"/>
      <c r="M42" s="123"/>
      <c r="N42" s="123"/>
      <c r="O42" s="123"/>
      <c r="P42" s="123"/>
      <c r="Q42" s="123"/>
      <c r="R42" s="123"/>
      <c r="S42" s="123"/>
      <c r="T42" s="123"/>
      <c r="U42" s="123"/>
      <c r="V42" s="123"/>
      <c r="W42" s="123"/>
      <c r="X42" s="123"/>
      <c r="Y42" s="123"/>
      <c r="Z42" s="123"/>
      <c r="AA42" s="124" t="s">
        <v>570</v>
      </c>
      <c r="AB42" s="125"/>
      <c r="AC42" s="125">
        <f t="shared" si="6"/>
        <v>0</v>
      </c>
      <c r="AD42" s="125" t="e">
        <f>VLOOKUP($AC42,デモテーブル[],2,FALSE)</f>
        <v>#N/A</v>
      </c>
      <c r="AE42" s="126"/>
      <c r="AF42" s="125"/>
      <c r="AG42" s="125"/>
      <c r="AH42" s="127" t="str">
        <f t="shared" si="3"/>
        <v/>
      </c>
      <c r="AI42" s="125"/>
      <c r="AJ42" s="125"/>
      <c r="AK42" s="128"/>
      <c r="AL42" s="125">
        <f t="shared" si="7"/>
        <v>0</v>
      </c>
      <c r="AM42" s="125"/>
      <c r="AN42" s="125"/>
      <c r="AO42" s="125"/>
      <c r="AP42" s="129"/>
      <c r="AQ42" s="125"/>
      <c r="AR42" s="129"/>
      <c r="AS42" s="125"/>
      <c r="AT42" s="130"/>
      <c r="AU42" s="130"/>
      <c r="AV42" s="125" t="e">
        <f>VLOOKUP($AC42,デモテーブル[#Data],3,FALSE)</f>
        <v>#N/A</v>
      </c>
      <c r="AW42" s="125" t="e">
        <f>VLOOKUP($AC42,デモテーブル[#Data],4,FALSE)</f>
        <v>#N/A</v>
      </c>
      <c r="AX42" s="125" t="e">
        <f>VLOOKUP($AC42,デモテーブル[#Data],5,FALSE)</f>
        <v>#N/A</v>
      </c>
      <c r="AY42" s="125" t="e">
        <f>VLOOKUP($AC42,デモテーブル[#Data],6,FALSE)</f>
        <v>#N/A</v>
      </c>
      <c r="AZ42" s="125" t="e">
        <f>VLOOKUP($AC42,デモテーブル[#Data],7,FALSE)</f>
        <v>#N/A</v>
      </c>
    </row>
    <row r="43" spans="2:52" s="121" customFormat="1">
      <c r="B43" s="2">
        <v>44948</v>
      </c>
      <c r="C43" s="3">
        <v>42</v>
      </c>
      <c r="D43" s="122" t="str">
        <f t="shared" si="4"/>
        <v/>
      </c>
      <c r="E43" s="123" t="str">
        <f t="shared" si="5"/>
        <v/>
      </c>
      <c r="F43" s="123"/>
      <c r="J43" s="123"/>
      <c r="K43" s="123"/>
      <c r="L43" s="123"/>
      <c r="M43" s="123"/>
      <c r="N43" s="123"/>
      <c r="O43" s="123"/>
      <c r="P43" s="123"/>
      <c r="Q43" s="123"/>
      <c r="R43" s="123"/>
      <c r="S43" s="123"/>
      <c r="T43" s="123"/>
      <c r="U43" s="123"/>
      <c r="V43" s="123"/>
      <c r="W43" s="123"/>
      <c r="X43" s="123"/>
      <c r="Y43" s="123"/>
      <c r="Z43" s="123"/>
      <c r="AA43" s="124" t="s">
        <v>570</v>
      </c>
      <c r="AB43" s="125"/>
      <c r="AC43" s="125">
        <f t="shared" si="6"/>
        <v>0</v>
      </c>
      <c r="AD43" s="125" t="e">
        <f>VLOOKUP($AC43,デモテーブル[],2,FALSE)</f>
        <v>#N/A</v>
      </c>
      <c r="AE43" s="126"/>
      <c r="AF43" s="125"/>
      <c r="AG43" s="125"/>
      <c r="AH43" s="127" t="str">
        <f t="shared" si="3"/>
        <v/>
      </c>
      <c r="AI43" s="125"/>
      <c r="AJ43" s="125"/>
      <c r="AK43" s="128"/>
      <c r="AL43" s="125">
        <f t="shared" si="7"/>
        <v>0</v>
      </c>
      <c r="AM43" s="125"/>
      <c r="AN43" s="125"/>
      <c r="AO43" s="125"/>
      <c r="AP43" s="129"/>
      <c r="AQ43" s="125"/>
      <c r="AR43" s="129"/>
      <c r="AS43" s="125"/>
      <c r="AT43" s="130"/>
      <c r="AU43" s="130"/>
      <c r="AV43" s="125" t="e">
        <f>VLOOKUP($AC43,デモテーブル[#Data],3,FALSE)</f>
        <v>#N/A</v>
      </c>
      <c r="AW43" s="125" t="e">
        <f>VLOOKUP($AC43,デモテーブル[#Data],4,FALSE)</f>
        <v>#N/A</v>
      </c>
      <c r="AX43" s="125" t="e">
        <f>VLOOKUP($AC43,デモテーブル[#Data],5,FALSE)</f>
        <v>#N/A</v>
      </c>
      <c r="AY43" s="125" t="e">
        <f>VLOOKUP($AC43,デモテーブル[#Data],6,FALSE)</f>
        <v>#N/A</v>
      </c>
      <c r="AZ43" s="125" t="e">
        <f>VLOOKUP($AC43,デモテーブル[#Data],7,FALSE)</f>
        <v>#N/A</v>
      </c>
    </row>
    <row r="44" spans="2:52">
      <c r="B44" s="2">
        <v>44948</v>
      </c>
      <c r="C44" s="3">
        <v>43</v>
      </c>
      <c r="D44" s="81"/>
      <c r="E44" s="114"/>
      <c r="F44" s="6"/>
      <c r="G44" s="131" t="s">
        <v>42</v>
      </c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132" t="s">
        <v>52</v>
      </c>
      <c r="AB44" s="9"/>
      <c r="AC44" s="10" t="s">
        <v>42</v>
      </c>
      <c r="AD44" s="11"/>
      <c r="AE44" s="133"/>
      <c r="AF44" s="11"/>
      <c r="AG44" s="11"/>
      <c r="AH44" s="19"/>
      <c r="AI44" s="11"/>
      <c r="AJ44" s="11"/>
      <c r="AK44" s="20"/>
      <c r="AL44" s="9"/>
      <c r="AM44" s="9"/>
      <c r="AN44" s="9"/>
      <c r="AO44" s="9"/>
      <c r="AP44" s="118"/>
      <c r="AQ44" s="9"/>
      <c r="AR44" s="118"/>
      <c r="AS44" s="9"/>
      <c r="AT44" s="4"/>
      <c r="AU44" s="4"/>
      <c r="AV44" s="9"/>
      <c r="AW44" s="9"/>
      <c r="AX44" s="9"/>
      <c r="AY44" s="9"/>
      <c r="AZ44" s="9"/>
    </row>
    <row r="45" spans="2:52" ht="19.5" thickBot="1">
      <c r="B45" s="2">
        <v>44948</v>
      </c>
      <c r="C45" s="3">
        <v>44</v>
      </c>
      <c r="D45" s="81"/>
      <c r="E45" s="114"/>
      <c r="F45" s="6"/>
      <c r="G45" s="119" t="s">
        <v>38</v>
      </c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132" t="s">
        <v>52</v>
      </c>
      <c r="AB45" s="9"/>
      <c r="AC45" s="27"/>
      <c r="AD45" s="9"/>
      <c r="AE45" s="117"/>
      <c r="AF45" s="9"/>
      <c r="AG45" s="9"/>
      <c r="AH45" s="12"/>
      <c r="AI45" s="9"/>
      <c r="AJ45" s="9"/>
      <c r="AK45" s="13"/>
      <c r="AL45" s="9"/>
      <c r="AM45" s="9"/>
      <c r="AN45" s="9"/>
      <c r="AO45" s="9"/>
      <c r="AP45" s="118"/>
      <c r="AQ45" s="9"/>
      <c r="AR45" s="118"/>
      <c r="AS45" s="9"/>
      <c r="AT45" s="4"/>
      <c r="AU45" s="4"/>
      <c r="AV45" s="9"/>
      <c r="AW45" s="9"/>
      <c r="AX45" s="9"/>
      <c r="AY45" s="9"/>
      <c r="AZ45" s="9"/>
    </row>
    <row r="46" spans="2:52">
      <c r="B46" s="2">
        <v>44948</v>
      </c>
      <c r="C46" s="3">
        <v>45</v>
      </c>
      <c r="D46" s="81"/>
      <c r="E46" s="114"/>
      <c r="F46" s="6"/>
      <c r="G46" s="21" t="s">
        <v>43</v>
      </c>
      <c r="H46" s="22" t="s">
        <v>44</v>
      </c>
      <c r="I46" s="22" t="s">
        <v>45</v>
      </c>
      <c r="J46" s="161" t="s">
        <v>46</v>
      </c>
      <c r="K46" s="161" t="s">
        <v>22</v>
      </c>
      <c r="L46" s="161" t="s">
        <v>47</v>
      </c>
      <c r="M46" s="161" t="s">
        <v>23</v>
      </c>
      <c r="N46" s="161" t="s">
        <v>48</v>
      </c>
      <c r="O46" s="163" t="s">
        <v>49</v>
      </c>
      <c r="P46" s="161" t="s">
        <v>590</v>
      </c>
      <c r="Q46" s="6"/>
      <c r="R46" s="6"/>
      <c r="S46" s="6"/>
      <c r="T46" s="6"/>
      <c r="U46" s="6"/>
      <c r="V46" s="6"/>
      <c r="W46" s="6"/>
      <c r="X46" s="6"/>
      <c r="Y46" s="6"/>
      <c r="Z46" s="6"/>
      <c r="AA46" s="132" t="s">
        <v>52</v>
      </c>
      <c r="AB46" s="9"/>
      <c r="AC46" s="21" t="s">
        <v>43</v>
      </c>
      <c r="AD46" s="22" t="s">
        <v>44</v>
      </c>
      <c r="AE46" s="134" t="s">
        <v>45</v>
      </c>
      <c r="AF46" s="161" t="s">
        <v>46</v>
      </c>
      <c r="AG46" s="161" t="s">
        <v>22</v>
      </c>
      <c r="AH46" s="161" t="s">
        <v>47</v>
      </c>
      <c r="AI46" s="161" t="s">
        <v>23</v>
      </c>
      <c r="AJ46" s="161" t="s">
        <v>48</v>
      </c>
      <c r="AK46" s="163" t="s">
        <v>49</v>
      </c>
      <c r="AL46" s="161" t="s">
        <v>590</v>
      </c>
      <c r="AM46" s="9"/>
      <c r="AN46" s="9"/>
      <c r="AO46" s="9"/>
      <c r="AP46" s="118"/>
      <c r="AQ46" s="9"/>
      <c r="AR46" s="118"/>
      <c r="AS46" s="9"/>
      <c r="AT46" s="4"/>
      <c r="AU46" s="4"/>
      <c r="AV46" s="9"/>
      <c r="AW46" s="9"/>
      <c r="AX46" s="9"/>
      <c r="AY46" s="9"/>
      <c r="AZ46" s="9"/>
    </row>
    <row r="47" spans="2:52" ht="19.5" thickBot="1">
      <c r="B47" s="2">
        <v>44948</v>
      </c>
      <c r="C47" s="3">
        <v>46</v>
      </c>
      <c r="D47" s="81"/>
      <c r="E47" s="114"/>
      <c r="F47" s="6"/>
      <c r="G47" s="23"/>
      <c r="H47" s="24"/>
      <c r="I47" s="24"/>
      <c r="J47" s="162"/>
      <c r="K47" s="162"/>
      <c r="L47" s="162"/>
      <c r="M47" s="162"/>
      <c r="N47" s="162"/>
      <c r="O47" s="164"/>
      <c r="P47" s="162"/>
      <c r="Q47" s="6"/>
      <c r="R47" s="6"/>
      <c r="S47" s="6"/>
      <c r="T47" s="6"/>
      <c r="U47" s="6"/>
      <c r="V47" s="6"/>
      <c r="W47" s="6"/>
      <c r="X47" s="6"/>
      <c r="Y47" s="6"/>
      <c r="Z47" s="6"/>
      <c r="AA47" s="132" t="s">
        <v>591</v>
      </c>
      <c r="AB47" s="9"/>
      <c r="AC47" s="23"/>
      <c r="AD47" s="24"/>
      <c r="AE47" s="135"/>
      <c r="AF47" s="162"/>
      <c r="AG47" s="162"/>
      <c r="AH47" s="162"/>
      <c r="AI47" s="162"/>
      <c r="AJ47" s="162"/>
      <c r="AK47" s="164"/>
      <c r="AL47" s="162"/>
      <c r="AM47" s="9"/>
      <c r="AN47" s="9"/>
      <c r="AO47" s="9"/>
      <c r="AP47" s="118"/>
      <c r="AQ47" s="9"/>
      <c r="AR47" s="118"/>
      <c r="AS47" s="9"/>
      <c r="AT47" s="4"/>
      <c r="AU47" s="4"/>
      <c r="AV47" s="9"/>
      <c r="AW47" s="9"/>
      <c r="AX47" s="9"/>
      <c r="AY47" s="9"/>
      <c r="AZ47" s="9"/>
    </row>
    <row r="48" spans="2:52">
      <c r="B48" s="2">
        <v>44948</v>
      </c>
      <c r="C48" s="3">
        <v>47</v>
      </c>
      <c r="D48" s="81" t="str">
        <f>LEFT(P48,5)</f>
        <v>00-PP</v>
      </c>
      <c r="E48" s="136" t="str">
        <f>MID(P48,7,100)</f>
        <v>SBI証券</v>
      </c>
      <c r="F48" s="5" t="s">
        <v>29</v>
      </c>
      <c r="G48" s="14" t="s">
        <v>50</v>
      </c>
      <c r="H48" s="25" t="s">
        <v>51</v>
      </c>
      <c r="I48" s="25">
        <v>25</v>
      </c>
      <c r="J48" s="25">
        <v>2058</v>
      </c>
      <c r="K48" s="25">
        <v>2003</v>
      </c>
      <c r="L48" s="25" t="s">
        <v>592</v>
      </c>
      <c r="M48" s="25" t="s">
        <v>184</v>
      </c>
      <c r="N48" s="25" t="s">
        <v>593</v>
      </c>
      <c r="O48" s="1">
        <v>-2.7E-2</v>
      </c>
      <c r="P48" s="25" t="s">
        <v>579</v>
      </c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32" t="s">
        <v>591</v>
      </c>
      <c r="AB48" s="15"/>
      <c r="AC48" s="16" t="str">
        <f t="shared" ref="AC48:AC92" si="8">TEXT(G48,"@")</f>
        <v>1345</v>
      </c>
      <c r="AD48" s="15" t="str">
        <f>VLOOKUP($AC48,デモテーブル[],2,FALSE)</f>
        <v>上場Ｊリート</v>
      </c>
      <c r="AE48" s="137">
        <f t="shared" ref="AE48:AL61" si="9">I48</f>
        <v>25</v>
      </c>
      <c r="AF48" s="15">
        <f t="shared" si="9"/>
        <v>2058</v>
      </c>
      <c r="AG48" s="15">
        <f t="shared" si="9"/>
        <v>2003</v>
      </c>
      <c r="AH48" s="17">
        <f>IF(L48="","",VALUE(LEFT(L48,FIND("円",L48)-1)))</f>
        <v>50062</v>
      </c>
      <c r="AI48" s="17">
        <f t="shared" ref="AI48:AJ61" si="10">IF(M48="","",VALUE(LEFT(M48,FIND("円",M48)-1)))</f>
        <v>0</v>
      </c>
      <c r="AJ48" s="17">
        <f t="shared" si="10"/>
        <v>-1388</v>
      </c>
      <c r="AK48" s="18">
        <f t="shared" si="9"/>
        <v>-2.7E-2</v>
      </c>
      <c r="AL48" s="15" t="str">
        <f>P48</f>
        <v>00-PP SBI証券</v>
      </c>
      <c r="AM48" s="15"/>
      <c r="AN48" s="15"/>
      <c r="AO48" s="15"/>
      <c r="AP48" s="138"/>
      <c r="AQ48" s="15"/>
      <c r="AR48" s="138"/>
      <c r="AS48" s="15"/>
      <c r="AT48" s="4"/>
      <c r="AU48" s="4"/>
      <c r="AV48" s="15" t="str">
        <f>VLOOKUP($AC48,デモテーブル[#Data],3,FALSE)</f>
        <v>1株式・投信等</v>
      </c>
      <c r="AW48" s="15" t="str">
        <f>VLOOKUP($AC48,デモテーブル[#Data],4,FALSE)</f>
        <v>1株式</v>
      </c>
      <c r="AX48" s="15" t="str">
        <f>VLOOKUP($AC48,デモテーブル[#Data],5,FALSE)</f>
        <v>不動産</v>
      </c>
      <c r="AY48" s="15" t="str">
        <f>VLOOKUP($AC48,デモテーブル[#Data],6,FALSE)</f>
        <v>Jリート</v>
      </c>
      <c r="AZ48" s="15" t="str">
        <f>VLOOKUP($AC48,デモテーブル[#Data],7,FALSE)</f>
        <v>01 日本円</v>
      </c>
    </row>
    <row r="49" spans="2:52">
      <c r="B49" s="2">
        <v>44948</v>
      </c>
      <c r="C49" s="3">
        <v>48</v>
      </c>
      <c r="D49" s="81" t="str">
        <f t="shared" ref="D49:D112" si="11">LEFT(P49,5)</f>
        <v>01-MM</v>
      </c>
      <c r="E49" s="136" t="str">
        <f t="shared" ref="E49:E112" si="12">MID(P49,7,100)</f>
        <v>SBI証券</v>
      </c>
      <c r="F49" s="15"/>
      <c r="G49" s="14" t="s">
        <v>81</v>
      </c>
      <c r="H49" s="25" t="s">
        <v>594</v>
      </c>
      <c r="I49" s="25">
        <v>13</v>
      </c>
      <c r="J49" s="25">
        <v>3710</v>
      </c>
      <c r="K49" s="25">
        <v>3665</v>
      </c>
      <c r="L49" s="25" t="s">
        <v>595</v>
      </c>
      <c r="M49" s="25" t="s">
        <v>184</v>
      </c>
      <c r="N49" s="25" t="s">
        <v>596</v>
      </c>
      <c r="O49" s="1">
        <v>-1.21E-2</v>
      </c>
      <c r="P49" s="25" t="s">
        <v>999</v>
      </c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32" t="s">
        <v>591</v>
      </c>
      <c r="AB49" s="15"/>
      <c r="AC49" s="16" t="str">
        <f t="shared" si="8"/>
        <v>1541</v>
      </c>
      <c r="AD49" s="15" t="str">
        <f>VLOOKUP($AC49,デモテーブル[],2,FALSE)</f>
        <v>純プラチナ上場信託</v>
      </c>
      <c r="AE49" s="137">
        <f t="shared" si="9"/>
        <v>13</v>
      </c>
      <c r="AF49" s="15">
        <f t="shared" si="9"/>
        <v>3710</v>
      </c>
      <c r="AG49" s="15">
        <f t="shared" si="9"/>
        <v>3665</v>
      </c>
      <c r="AH49" s="17">
        <f t="shared" ref="AH49:AH61" si="13">IF(L49="","",VALUE(LEFT(L49,FIND("円",L49)-1)))</f>
        <v>47645</v>
      </c>
      <c r="AI49" s="17">
        <f t="shared" si="10"/>
        <v>0</v>
      </c>
      <c r="AJ49" s="17">
        <f t="shared" si="10"/>
        <v>-585</v>
      </c>
      <c r="AK49" s="18">
        <f t="shared" si="9"/>
        <v>-1.21E-2</v>
      </c>
      <c r="AL49" s="15" t="str">
        <f t="shared" si="9"/>
        <v>01-MM SBI証券</v>
      </c>
      <c r="AM49" s="15"/>
      <c r="AN49" s="15"/>
      <c r="AO49" s="15"/>
      <c r="AP49" s="138"/>
      <c r="AQ49" s="15"/>
      <c r="AR49" s="138"/>
      <c r="AS49" s="15"/>
      <c r="AT49" s="4"/>
      <c r="AU49" s="4"/>
      <c r="AV49" s="15" t="str">
        <f>VLOOKUP($AC49,デモテーブル[#Data],3,FALSE)</f>
        <v>3貴金属･ｺﾓ・仮通</v>
      </c>
      <c r="AW49" s="15" t="str">
        <f>VLOOKUP($AC49,デモテーブル[#Data],4,FALSE)</f>
        <v>3貴金属</v>
      </c>
      <c r="AX49" s="15" t="str">
        <f>VLOOKUP($AC49,デモテーブル[#Data],5,FALSE)</f>
        <v>プラチナ</v>
      </c>
      <c r="AY49" s="15" t="str">
        <f>VLOOKUP($AC49,デモテーブル[#Data],6,FALSE)</f>
        <v>国内・プラチナ</v>
      </c>
      <c r="AZ49" s="15" t="str">
        <f>VLOOKUP($AC49,デモテーブル[#Data],7,FALSE)</f>
        <v>01 日本円</v>
      </c>
    </row>
    <row r="50" spans="2:52">
      <c r="B50" s="2">
        <v>44948</v>
      </c>
      <c r="C50" s="3">
        <v>49</v>
      </c>
      <c r="D50" s="81" t="str">
        <f t="shared" si="11"/>
        <v>01-MM</v>
      </c>
      <c r="E50" s="136" t="str">
        <f t="shared" si="12"/>
        <v>SBI証券</v>
      </c>
      <c r="F50" s="15"/>
      <c r="G50" s="14" t="s">
        <v>228</v>
      </c>
      <c r="H50" s="25" t="s">
        <v>597</v>
      </c>
      <c r="I50" s="25">
        <v>9</v>
      </c>
      <c r="J50" s="25">
        <v>7749</v>
      </c>
      <c r="K50" s="25">
        <v>6656</v>
      </c>
      <c r="L50" s="25" t="s">
        <v>598</v>
      </c>
      <c r="M50" s="25" t="s">
        <v>184</v>
      </c>
      <c r="N50" s="25" t="s">
        <v>599</v>
      </c>
      <c r="O50" s="1">
        <v>-0.1411</v>
      </c>
      <c r="P50" s="25" t="s">
        <v>999</v>
      </c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32" t="s">
        <v>591</v>
      </c>
      <c r="AB50" s="15"/>
      <c r="AC50" s="16" t="str">
        <f t="shared" si="8"/>
        <v>9020</v>
      </c>
      <c r="AD50" s="15" t="str">
        <f>VLOOKUP($AC50,デモテーブル[],2,FALSE)</f>
        <v>東日本旅客鉄道</v>
      </c>
      <c r="AE50" s="137">
        <f t="shared" si="9"/>
        <v>9</v>
      </c>
      <c r="AF50" s="15">
        <f t="shared" si="9"/>
        <v>7749</v>
      </c>
      <c r="AG50" s="15">
        <f t="shared" si="9"/>
        <v>6656</v>
      </c>
      <c r="AH50" s="17">
        <f t="shared" si="13"/>
        <v>59904</v>
      </c>
      <c r="AI50" s="17">
        <f t="shared" si="10"/>
        <v>0</v>
      </c>
      <c r="AJ50" s="17">
        <f t="shared" si="10"/>
        <v>-9837</v>
      </c>
      <c r="AK50" s="18">
        <f t="shared" si="9"/>
        <v>-0.1411</v>
      </c>
      <c r="AL50" s="15" t="str">
        <f t="shared" si="9"/>
        <v>01-MM SBI証券</v>
      </c>
      <c r="AM50" s="15"/>
      <c r="AN50" s="15"/>
      <c r="AO50" s="15"/>
      <c r="AP50" s="138"/>
      <c r="AQ50" s="15"/>
      <c r="AR50" s="138"/>
      <c r="AS50" s="15"/>
      <c r="AT50" s="4"/>
      <c r="AU50" s="4"/>
      <c r="AV50" s="15" t="str">
        <f>VLOOKUP($AC50,デモテーブル[#Data],3,FALSE)</f>
        <v>1株式・投信等</v>
      </c>
      <c r="AW50" s="15" t="str">
        <f>VLOOKUP($AC50,デモテーブル[#Data],4,FALSE)</f>
        <v>1株式</v>
      </c>
      <c r="AX50" s="15" t="str">
        <f>VLOOKUP($AC50,デモテーブル[#Data],5,FALSE)</f>
        <v>観光</v>
      </c>
      <c r="AY50" s="15" t="str">
        <f>VLOOKUP($AC50,デモテーブル[#Data],6,FALSE)</f>
        <v>鉄道</v>
      </c>
      <c r="AZ50" s="15" t="str">
        <f>VLOOKUP($AC50,デモテーブル[#Data],7,FALSE)</f>
        <v>01 日本円</v>
      </c>
    </row>
    <row r="51" spans="2:52">
      <c r="B51" s="2">
        <v>44948</v>
      </c>
      <c r="C51" s="3">
        <v>50</v>
      </c>
      <c r="D51" s="81" t="str">
        <f t="shared" si="11"/>
        <v>01-MM</v>
      </c>
      <c r="E51" s="136" t="str">
        <f t="shared" si="12"/>
        <v>SBI証券</v>
      </c>
      <c r="F51" s="15"/>
      <c r="G51" s="14" t="s">
        <v>365</v>
      </c>
      <c r="H51" s="25" t="s">
        <v>600</v>
      </c>
      <c r="I51" s="25">
        <v>10</v>
      </c>
      <c r="J51" s="25">
        <v>6343</v>
      </c>
      <c r="K51" s="25">
        <v>4812</v>
      </c>
      <c r="L51" s="25" t="s">
        <v>601</v>
      </c>
      <c r="M51" s="25" t="s">
        <v>184</v>
      </c>
      <c r="N51" s="25" t="s">
        <v>602</v>
      </c>
      <c r="O51" s="1">
        <v>-0.2414</v>
      </c>
      <c r="P51" s="25" t="s">
        <v>999</v>
      </c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32" t="s">
        <v>591</v>
      </c>
      <c r="AB51" s="15"/>
      <c r="AC51" s="16" t="str">
        <f t="shared" si="8"/>
        <v>9021</v>
      </c>
      <c r="AD51" s="15" t="str">
        <f>VLOOKUP($AC51,デモテーブル[],2,FALSE)</f>
        <v>西日本旅客鉄道</v>
      </c>
      <c r="AE51" s="137">
        <f t="shared" si="9"/>
        <v>10</v>
      </c>
      <c r="AF51" s="15">
        <f t="shared" si="9"/>
        <v>6343</v>
      </c>
      <c r="AG51" s="15">
        <f t="shared" si="9"/>
        <v>4812</v>
      </c>
      <c r="AH51" s="17">
        <f t="shared" si="13"/>
        <v>48120</v>
      </c>
      <c r="AI51" s="17">
        <f t="shared" si="10"/>
        <v>0</v>
      </c>
      <c r="AJ51" s="17">
        <f t="shared" si="10"/>
        <v>-15310</v>
      </c>
      <c r="AK51" s="18">
        <f t="shared" si="9"/>
        <v>-0.2414</v>
      </c>
      <c r="AL51" s="15" t="str">
        <f t="shared" si="9"/>
        <v>01-MM SBI証券</v>
      </c>
      <c r="AM51" s="15"/>
      <c r="AN51" s="15"/>
      <c r="AO51" s="15"/>
      <c r="AP51" s="138"/>
      <c r="AQ51" s="15"/>
      <c r="AR51" s="138"/>
      <c r="AS51" s="15"/>
      <c r="AT51" s="4"/>
      <c r="AU51" s="4"/>
      <c r="AV51" s="15" t="str">
        <f>VLOOKUP($AC51,デモテーブル[#Data],3,FALSE)</f>
        <v>1株式・投信等</v>
      </c>
      <c r="AW51" s="15" t="str">
        <f>VLOOKUP($AC51,デモテーブル[#Data],4,FALSE)</f>
        <v>1株式</v>
      </c>
      <c r="AX51" s="15" t="str">
        <f>VLOOKUP($AC51,デモテーブル[#Data],5,FALSE)</f>
        <v>観光</v>
      </c>
      <c r="AY51" s="15" t="str">
        <f>VLOOKUP($AC51,デモテーブル[#Data],6,FALSE)</f>
        <v>鉄道</v>
      </c>
      <c r="AZ51" s="15" t="str">
        <f>VLOOKUP($AC51,デモテーブル[#Data],7,FALSE)</f>
        <v>01 日本円</v>
      </c>
    </row>
    <row r="52" spans="2:52">
      <c r="B52" s="2">
        <v>44948</v>
      </c>
      <c r="C52" s="3">
        <v>51</v>
      </c>
      <c r="D52" s="81" t="str">
        <f t="shared" si="11"/>
        <v>01-MM</v>
      </c>
      <c r="E52" s="136" t="str">
        <f t="shared" si="12"/>
        <v>SBI証券</v>
      </c>
      <c r="F52" s="15"/>
      <c r="G52" s="14" t="s">
        <v>230</v>
      </c>
      <c r="H52" s="25" t="s">
        <v>603</v>
      </c>
      <c r="I52" s="25">
        <v>5</v>
      </c>
      <c r="J52" s="25">
        <v>16881</v>
      </c>
      <c r="K52" s="25">
        <v>16590</v>
      </c>
      <c r="L52" s="25" t="s">
        <v>604</v>
      </c>
      <c r="M52" s="25" t="s">
        <v>184</v>
      </c>
      <c r="N52" s="25" t="s">
        <v>605</v>
      </c>
      <c r="O52" s="1">
        <v>-1.72E-2</v>
      </c>
      <c r="P52" s="25" t="s">
        <v>999</v>
      </c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32" t="s">
        <v>591</v>
      </c>
      <c r="AB52" s="15"/>
      <c r="AC52" s="16" t="str">
        <f t="shared" si="8"/>
        <v>9022</v>
      </c>
      <c r="AD52" s="15" t="str">
        <f>VLOOKUP($AC52,デモテーブル[],2,FALSE)</f>
        <v>東海旅客鉄道</v>
      </c>
      <c r="AE52" s="137">
        <f t="shared" si="9"/>
        <v>5</v>
      </c>
      <c r="AF52" s="15">
        <f t="shared" si="9"/>
        <v>16881</v>
      </c>
      <c r="AG52" s="15">
        <f t="shared" si="9"/>
        <v>16590</v>
      </c>
      <c r="AH52" s="17">
        <f t="shared" si="13"/>
        <v>82950</v>
      </c>
      <c r="AI52" s="17">
        <f t="shared" si="10"/>
        <v>0</v>
      </c>
      <c r="AJ52" s="17">
        <f t="shared" si="10"/>
        <v>-1455</v>
      </c>
      <c r="AK52" s="18">
        <f t="shared" si="9"/>
        <v>-1.72E-2</v>
      </c>
      <c r="AL52" s="15" t="str">
        <f t="shared" si="9"/>
        <v>01-MM SBI証券</v>
      </c>
      <c r="AM52" s="15"/>
      <c r="AN52" s="15"/>
      <c r="AO52" s="15"/>
      <c r="AP52" s="138"/>
      <c r="AQ52" s="15"/>
      <c r="AR52" s="138"/>
      <c r="AS52" s="15"/>
      <c r="AT52" s="4"/>
      <c r="AU52" s="4"/>
      <c r="AV52" s="15" t="str">
        <f>VLOOKUP($AC52,デモテーブル[#Data],3,FALSE)</f>
        <v>1株式・投信等</v>
      </c>
      <c r="AW52" s="15" t="str">
        <f>VLOOKUP($AC52,デモテーブル[#Data],4,FALSE)</f>
        <v>1株式</v>
      </c>
      <c r="AX52" s="15" t="str">
        <f>VLOOKUP($AC52,デモテーブル[#Data],5,FALSE)</f>
        <v>観光</v>
      </c>
      <c r="AY52" s="15" t="str">
        <f>VLOOKUP($AC52,デモテーブル[#Data],6,FALSE)</f>
        <v>鉄道</v>
      </c>
      <c r="AZ52" s="15" t="str">
        <f>VLOOKUP($AC52,デモテーブル[#Data],7,FALSE)</f>
        <v>01 日本円</v>
      </c>
    </row>
    <row r="53" spans="2:52">
      <c r="B53" s="2">
        <v>44948</v>
      </c>
      <c r="C53" s="3">
        <v>52</v>
      </c>
      <c r="D53" s="81" t="str">
        <f t="shared" si="11"/>
        <v>01-MM</v>
      </c>
      <c r="E53" s="136" t="str">
        <f t="shared" si="12"/>
        <v>SBI証券</v>
      </c>
      <c r="F53" s="15"/>
      <c r="G53" s="14" t="s">
        <v>89</v>
      </c>
      <c r="H53" s="25" t="s">
        <v>606</v>
      </c>
      <c r="I53" s="25">
        <v>23</v>
      </c>
      <c r="J53" s="25">
        <v>2548</v>
      </c>
      <c r="K53" s="25">
        <v>2594</v>
      </c>
      <c r="L53" s="25" t="s">
        <v>607</v>
      </c>
      <c r="M53" s="25" t="s">
        <v>184</v>
      </c>
      <c r="N53" s="25" t="s">
        <v>608</v>
      </c>
      <c r="O53" s="1">
        <v>1.8100000000000002E-2</v>
      </c>
      <c r="P53" s="25" t="s">
        <v>999</v>
      </c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32" t="s">
        <v>591</v>
      </c>
      <c r="AB53" s="15"/>
      <c r="AC53" s="16" t="str">
        <f t="shared" si="8"/>
        <v>9142</v>
      </c>
      <c r="AD53" s="15" t="str">
        <f>VLOOKUP($AC53,デモテーブル[],2,FALSE)</f>
        <v>九州旅客鉄道</v>
      </c>
      <c r="AE53" s="137">
        <f t="shared" si="9"/>
        <v>23</v>
      </c>
      <c r="AF53" s="15">
        <f t="shared" si="9"/>
        <v>2548</v>
      </c>
      <c r="AG53" s="15">
        <f t="shared" si="9"/>
        <v>2594</v>
      </c>
      <c r="AH53" s="17">
        <f t="shared" si="13"/>
        <v>59662</v>
      </c>
      <c r="AI53" s="17">
        <f t="shared" si="10"/>
        <v>0</v>
      </c>
      <c r="AJ53" s="17">
        <f t="shared" si="10"/>
        <v>1058</v>
      </c>
      <c r="AK53" s="18">
        <f t="shared" si="9"/>
        <v>1.8100000000000002E-2</v>
      </c>
      <c r="AL53" s="15" t="str">
        <f t="shared" si="9"/>
        <v>01-MM SBI証券</v>
      </c>
      <c r="AM53" s="15"/>
      <c r="AN53" s="15"/>
      <c r="AO53" s="15"/>
      <c r="AP53" s="138"/>
      <c r="AQ53" s="15"/>
      <c r="AR53" s="138"/>
      <c r="AS53" s="15"/>
      <c r="AT53" s="4"/>
      <c r="AU53" s="4"/>
      <c r="AV53" s="15" t="str">
        <f>VLOOKUP($AC53,デモテーブル[#Data],3,FALSE)</f>
        <v>1株式・投信等</v>
      </c>
      <c r="AW53" s="15" t="str">
        <f>VLOOKUP($AC53,デモテーブル[#Data],4,FALSE)</f>
        <v>1株式</v>
      </c>
      <c r="AX53" s="15" t="str">
        <f>VLOOKUP($AC53,デモテーブル[#Data],5,FALSE)</f>
        <v>観光</v>
      </c>
      <c r="AY53" s="15" t="str">
        <f>VLOOKUP($AC53,デモテーブル[#Data],6,FALSE)</f>
        <v>鉄道</v>
      </c>
      <c r="AZ53" s="15" t="str">
        <f>VLOOKUP($AC53,デモテーブル[#Data],7,FALSE)</f>
        <v>01 日本円</v>
      </c>
    </row>
    <row r="54" spans="2:52">
      <c r="B54" s="2">
        <v>44948</v>
      </c>
      <c r="C54" s="3">
        <v>53</v>
      </c>
      <c r="D54" s="81" t="str">
        <f t="shared" si="11"/>
        <v>01-MM</v>
      </c>
      <c r="E54" s="136" t="str">
        <f t="shared" si="12"/>
        <v>SBI証券</v>
      </c>
      <c r="F54" s="15"/>
      <c r="G54" s="14" t="s">
        <v>232</v>
      </c>
      <c r="H54" s="25" t="s">
        <v>609</v>
      </c>
      <c r="I54" s="25">
        <v>19</v>
      </c>
      <c r="J54" s="25">
        <v>2266</v>
      </c>
      <c r="K54" s="25">
        <v>2261</v>
      </c>
      <c r="L54" s="25" t="s">
        <v>610</v>
      </c>
      <c r="M54" s="25" t="s">
        <v>184</v>
      </c>
      <c r="N54" s="25" t="s">
        <v>611</v>
      </c>
      <c r="O54" s="1">
        <v>-2.2000000000000001E-3</v>
      </c>
      <c r="P54" s="25" t="s">
        <v>999</v>
      </c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32" t="s">
        <v>591</v>
      </c>
      <c r="AB54" s="15"/>
      <c r="AC54" s="16" t="str">
        <f t="shared" si="8"/>
        <v>9201</v>
      </c>
      <c r="AD54" s="15" t="str">
        <f>VLOOKUP($AC54,デモテーブル[],2,FALSE)</f>
        <v>日本航空</v>
      </c>
      <c r="AE54" s="137">
        <f t="shared" si="9"/>
        <v>19</v>
      </c>
      <c r="AF54" s="15">
        <f t="shared" si="9"/>
        <v>2266</v>
      </c>
      <c r="AG54" s="15">
        <f t="shared" si="9"/>
        <v>2261</v>
      </c>
      <c r="AH54" s="17">
        <f t="shared" si="13"/>
        <v>42959</v>
      </c>
      <c r="AI54" s="17">
        <f t="shared" si="10"/>
        <v>0</v>
      </c>
      <c r="AJ54" s="17">
        <f t="shared" si="10"/>
        <v>-95</v>
      </c>
      <c r="AK54" s="18">
        <f t="shared" si="9"/>
        <v>-2.2000000000000001E-3</v>
      </c>
      <c r="AL54" s="15" t="str">
        <f t="shared" si="9"/>
        <v>01-MM SBI証券</v>
      </c>
      <c r="AM54" s="15"/>
      <c r="AN54" s="15"/>
      <c r="AO54" s="15"/>
      <c r="AP54" s="138"/>
      <c r="AQ54" s="15"/>
      <c r="AR54" s="138"/>
      <c r="AS54" s="15"/>
      <c r="AT54" s="4"/>
      <c r="AU54" s="4"/>
      <c r="AV54" s="15" t="str">
        <f>VLOOKUP($AC54,デモテーブル[#Data],3,FALSE)</f>
        <v>1株式・投信等</v>
      </c>
      <c r="AW54" s="15" t="str">
        <f>VLOOKUP($AC54,デモテーブル[#Data],4,FALSE)</f>
        <v>1株式</v>
      </c>
      <c r="AX54" s="15" t="str">
        <f>VLOOKUP($AC54,デモテーブル[#Data],5,FALSE)</f>
        <v>観光</v>
      </c>
      <c r="AY54" s="15" t="str">
        <f>VLOOKUP($AC54,デモテーブル[#Data],6,FALSE)</f>
        <v>航空</v>
      </c>
      <c r="AZ54" s="15" t="str">
        <f>VLOOKUP($AC54,デモテーブル[#Data],7,FALSE)</f>
        <v>01 日本円</v>
      </c>
    </row>
    <row r="55" spans="2:52">
      <c r="B55" s="2">
        <v>44948</v>
      </c>
      <c r="C55" s="3">
        <v>54</v>
      </c>
      <c r="D55" s="81" t="str">
        <f t="shared" si="11"/>
        <v>01-MM</v>
      </c>
      <c r="E55" s="136" t="str">
        <f t="shared" si="12"/>
        <v>SBI証券</v>
      </c>
      <c r="F55" s="15"/>
      <c r="G55" s="14" t="s">
        <v>91</v>
      </c>
      <c r="H55" s="25" t="s">
        <v>612</v>
      </c>
      <c r="I55" s="25">
        <v>22</v>
      </c>
      <c r="J55" s="25">
        <v>2418</v>
      </c>
      <c r="K55" s="25">
        <v>2507</v>
      </c>
      <c r="L55" s="25" t="s">
        <v>613</v>
      </c>
      <c r="M55" s="25" t="s">
        <v>184</v>
      </c>
      <c r="N55" s="25" t="s">
        <v>614</v>
      </c>
      <c r="O55" s="1">
        <v>3.6600000000000001E-2</v>
      </c>
      <c r="P55" s="25" t="s">
        <v>999</v>
      </c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32" t="s">
        <v>591</v>
      </c>
      <c r="AB55" s="15"/>
      <c r="AC55" s="16" t="str">
        <f t="shared" si="8"/>
        <v>9202</v>
      </c>
      <c r="AD55" s="15" t="str">
        <f>VLOOKUP($AC55,デモテーブル[],2,FALSE)</f>
        <v>ＡＮＡホールディングス</v>
      </c>
      <c r="AE55" s="137">
        <f t="shared" si="9"/>
        <v>22</v>
      </c>
      <c r="AF55" s="15">
        <f t="shared" si="9"/>
        <v>2418</v>
      </c>
      <c r="AG55" s="15">
        <f t="shared" si="9"/>
        <v>2507</v>
      </c>
      <c r="AH55" s="17">
        <f t="shared" si="13"/>
        <v>55143</v>
      </c>
      <c r="AI55" s="17">
        <f t="shared" si="10"/>
        <v>0</v>
      </c>
      <c r="AJ55" s="17">
        <f t="shared" si="10"/>
        <v>1947</v>
      </c>
      <c r="AK55" s="18">
        <f t="shared" si="9"/>
        <v>3.6600000000000001E-2</v>
      </c>
      <c r="AL55" s="15" t="str">
        <f t="shared" si="9"/>
        <v>01-MM SBI証券</v>
      </c>
      <c r="AM55" s="15"/>
      <c r="AN55" s="15"/>
      <c r="AO55" s="15"/>
      <c r="AP55" s="138"/>
      <c r="AQ55" s="15"/>
      <c r="AR55" s="138"/>
      <c r="AS55" s="15"/>
      <c r="AT55" s="4"/>
      <c r="AU55" s="4"/>
      <c r="AV55" s="15" t="str">
        <f>VLOOKUP($AC55,デモテーブル[#Data],3,FALSE)</f>
        <v>1株式・投信等</v>
      </c>
      <c r="AW55" s="15" t="str">
        <f>VLOOKUP($AC55,デモテーブル[#Data],4,FALSE)</f>
        <v>1株式</v>
      </c>
      <c r="AX55" s="15" t="str">
        <f>VLOOKUP($AC55,デモテーブル[#Data],5,FALSE)</f>
        <v>観光</v>
      </c>
      <c r="AY55" s="15" t="str">
        <f>VLOOKUP($AC55,デモテーブル[#Data],6,FALSE)</f>
        <v>航空</v>
      </c>
      <c r="AZ55" s="15" t="str">
        <f>VLOOKUP($AC55,デモテーブル[#Data],7,FALSE)</f>
        <v>01 日本円</v>
      </c>
    </row>
    <row r="56" spans="2:52">
      <c r="B56" s="2">
        <v>44948</v>
      </c>
      <c r="C56" s="3">
        <v>55</v>
      </c>
      <c r="D56" s="81" t="str">
        <f t="shared" si="11"/>
        <v>02-A子</v>
      </c>
      <c r="E56" s="136" t="str">
        <f t="shared" si="12"/>
        <v>SBI証券</v>
      </c>
      <c r="F56" s="15"/>
      <c r="G56" s="14" t="s">
        <v>228</v>
      </c>
      <c r="H56" s="25" t="s">
        <v>597</v>
      </c>
      <c r="I56" s="25">
        <v>10</v>
      </c>
      <c r="J56" s="25">
        <v>6612</v>
      </c>
      <c r="K56" s="25">
        <v>6656</v>
      </c>
      <c r="L56" s="25" t="s">
        <v>615</v>
      </c>
      <c r="M56" s="25" t="s">
        <v>184</v>
      </c>
      <c r="N56" s="25" t="s">
        <v>616</v>
      </c>
      <c r="O56" s="1">
        <v>6.7000000000000002E-3</v>
      </c>
      <c r="P56" s="25" t="s">
        <v>1002</v>
      </c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32" t="s">
        <v>591</v>
      </c>
      <c r="AB56" s="15"/>
      <c r="AC56" s="16" t="str">
        <f t="shared" si="8"/>
        <v>9020</v>
      </c>
      <c r="AD56" s="15" t="str">
        <f>VLOOKUP($AC56,デモテーブル[],2,FALSE)</f>
        <v>東日本旅客鉄道</v>
      </c>
      <c r="AE56" s="137">
        <f t="shared" si="9"/>
        <v>10</v>
      </c>
      <c r="AF56" s="15">
        <f t="shared" si="9"/>
        <v>6612</v>
      </c>
      <c r="AG56" s="15">
        <f t="shared" si="9"/>
        <v>6656</v>
      </c>
      <c r="AH56" s="17">
        <f t="shared" si="13"/>
        <v>66560</v>
      </c>
      <c r="AI56" s="17">
        <f t="shared" si="10"/>
        <v>0</v>
      </c>
      <c r="AJ56" s="17">
        <f t="shared" si="10"/>
        <v>440</v>
      </c>
      <c r="AK56" s="18">
        <f t="shared" si="9"/>
        <v>6.7000000000000002E-3</v>
      </c>
      <c r="AL56" s="15" t="str">
        <f t="shared" si="9"/>
        <v>02-A子 SBI証券</v>
      </c>
      <c r="AM56" s="15"/>
      <c r="AN56" s="15"/>
      <c r="AO56" s="15"/>
      <c r="AP56" s="138"/>
      <c r="AQ56" s="15"/>
      <c r="AR56" s="138"/>
      <c r="AS56" s="15"/>
      <c r="AT56" s="4"/>
      <c r="AU56" s="4"/>
      <c r="AV56" s="15" t="str">
        <f>VLOOKUP($AC56,デモテーブル[#Data],3,FALSE)</f>
        <v>1株式・投信等</v>
      </c>
      <c r="AW56" s="15" t="str">
        <f>VLOOKUP($AC56,デモテーブル[#Data],4,FALSE)</f>
        <v>1株式</v>
      </c>
      <c r="AX56" s="15" t="str">
        <f>VLOOKUP($AC56,デモテーブル[#Data],5,FALSE)</f>
        <v>観光</v>
      </c>
      <c r="AY56" s="15" t="str">
        <f>VLOOKUP($AC56,デモテーブル[#Data],6,FALSE)</f>
        <v>鉄道</v>
      </c>
      <c r="AZ56" s="15" t="str">
        <f>VLOOKUP($AC56,デモテーブル[#Data],7,FALSE)</f>
        <v>01 日本円</v>
      </c>
    </row>
    <row r="57" spans="2:52">
      <c r="B57" s="2">
        <v>44948</v>
      </c>
      <c r="C57" s="3">
        <v>56</v>
      </c>
      <c r="D57" s="81" t="str">
        <f t="shared" si="11"/>
        <v>02-A子</v>
      </c>
      <c r="E57" s="136" t="str">
        <f t="shared" si="12"/>
        <v>SBI証券</v>
      </c>
      <c r="F57" s="15"/>
      <c r="G57" s="14" t="s">
        <v>365</v>
      </c>
      <c r="H57" s="25" t="s">
        <v>600</v>
      </c>
      <c r="I57" s="25">
        <v>8</v>
      </c>
      <c r="J57" s="25">
        <v>5263</v>
      </c>
      <c r="K57" s="25">
        <v>4812</v>
      </c>
      <c r="L57" s="25" t="s">
        <v>617</v>
      </c>
      <c r="M57" s="25" t="s">
        <v>184</v>
      </c>
      <c r="N57" s="25" t="s">
        <v>618</v>
      </c>
      <c r="O57" s="1">
        <v>-8.5699999999999998E-2</v>
      </c>
      <c r="P57" s="25" t="s">
        <v>1002</v>
      </c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32" t="s">
        <v>591</v>
      </c>
      <c r="AB57" s="15"/>
      <c r="AC57" s="16" t="str">
        <f t="shared" si="8"/>
        <v>9021</v>
      </c>
      <c r="AD57" s="15" t="str">
        <f>VLOOKUP($AC57,デモテーブル[],2,FALSE)</f>
        <v>西日本旅客鉄道</v>
      </c>
      <c r="AE57" s="137">
        <f t="shared" si="9"/>
        <v>8</v>
      </c>
      <c r="AF57" s="15">
        <f t="shared" si="9"/>
        <v>5263</v>
      </c>
      <c r="AG57" s="15">
        <f t="shared" si="9"/>
        <v>4812</v>
      </c>
      <c r="AH57" s="17">
        <f t="shared" si="13"/>
        <v>38496</v>
      </c>
      <c r="AI57" s="17">
        <f t="shared" si="10"/>
        <v>0</v>
      </c>
      <c r="AJ57" s="17">
        <f t="shared" si="10"/>
        <v>-3608</v>
      </c>
      <c r="AK57" s="18">
        <f t="shared" si="9"/>
        <v>-8.5699999999999998E-2</v>
      </c>
      <c r="AL57" s="15" t="str">
        <f t="shared" si="9"/>
        <v>02-A子 SBI証券</v>
      </c>
      <c r="AM57" s="15"/>
      <c r="AN57" s="15"/>
      <c r="AO57" s="15"/>
      <c r="AP57" s="138"/>
      <c r="AQ57" s="15"/>
      <c r="AR57" s="138"/>
      <c r="AS57" s="15"/>
      <c r="AT57" s="4"/>
      <c r="AU57" s="4"/>
      <c r="AV57" s="15" t="str">
        <f>VLOOKUP($AC57,デモテーブル[#Data],3,FALSE)</f>
        <v>1株式・投信等</v>
      </c>
      <c r="AW57" s="15" t="str">
        <f>VLOOKUP($AC57,デモテーブル[#Data],4,FALSE)</f>
        <v>1株式</v>
      </c>
      <c r="AX57" s="15" t="str">
        <f>VLOOKUP($AC57,デモテーブル[#Data],5,FALSE)</f>
        <v>観光</v>
      </c>
      <c r="AY57" s="15" t="str">
        <f>VLOOKUP($AC57,デモテーブル[#Data],6,FALSE)</f>
        <v>鉄道</v>
      </c>
      <c r="AZ57" s="15" t="str">
        <f>VLOOKUP($AC57,デモテーブル[#Data],7,FALSE)</f>
        <v>01 日本円</v>
      </c>
    </row>
    <row r="58" spans="2:52">
      <c r="B58" s="2">
        <v>44948</v>
      </c>
      <c r="C58" s="3">
        <v>57</v>
      </c>
      <c r="D58" s="81" t="str">
        <f t="shared" si="11"/>
        <v>02-A子</v>
      </c>
      <c r="E58" s="136" t="str">
        <f t="shared" si="12"/>
        <v>SBI証券</v>
      </c>
      <c r="F58" s="15"/>
      <c r="G58" s="14" t="s">
        <v>230</v>
      </c>
      <c r="H58" s="25" t="s">
        <v>603</v>
      </c>
      <c r="I58" s="25">
        <v>7</v>
      </c>
      <c r="J58" s="25">
        <v>15656</v>
      </c>
      <c r="K58" s="25">
        <v>16590</v>
      </c>
      <c r="L58" s="25" t="s">
        <v>619</v>
      </c>
      <c r="M58" s="25" t="s">
        <v>184</v>
      </c>
      <c r="N58" s="25" t="s">
        <v>620</v>
      </c>
      <c r="O58" s="1">
        <v>5.9700000000000003E-2</v>
      </c>
      <c r="P58" s="25" t="s">
        <v>1002</v>
      </c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32" t="s">
        <v>591</v>
      </c>
      <c r="AB58" s="15"/>
      <c r="AC58" s="16" t="str">
        <f t="shared" si="8"/>
        <v>9022</v>
      </c>
      <c r="AD58" s="15" t="str">
        <f>VLOOKUP($AC58,デモテーブル[],2,FALSE)</f>
        <v>東海旅客鉄道</v>
      </c>
      <c r="AE58" s="137">
        <f t="shared" si="9"/>
        <v>7</v>
      </c>
      <c r="AF58" s="15">
        <f t="shared" si="9"/>
        <v>15656</v>
      </c>
      <c r="AG58" s="15">
        <f t="shared" si="9"/>
        <v>16590</v>
      </c>
      <c r="AH58" s="17">
        <f t="shared" si="13"/>
        <v>116130</v>
      </c>
      <c r="AI58" s="17">
        <f t="shared" si="10"/>
        <v>0</v>
      </c>
      <c r="AJ58" s="17">
        <f t="shared" si="10"/>
        <v>6538</v>
      </c>
      <c r="AK58" s="18">
        <f t="shared" si="9"/>
        <v>5.9700000000000003E-2</v>
      </c>
      <c r="AL58" s="15" t="str">
        <f t="shared" si="9"/>
        <v>02-A子 SBI証券</v>
      </c>
      <c r="AM58" s="15"/>
      <c r="AN58" s="15"/>
      <c r="AO58" s="15"/>
      <c r="AP58" s="138"/>
      <c r="AQ58" s="15"/>
      <c r="AR58" s="138"/>
      <c r="AS58" s="15"/>
      <c r="AT58" s="4"/>
      <c r="AU58" s="4"/>
      <c r="AV58" s="15" t="str">
        <f>VLOOKUP($AC58,デモテーブル[#Data],3,FALSE)</f>
        <v>1株式・投信等</v>
      </c>
      <c r="AW58" s="15" t="str">
        <f>VLOOKUP($AC58,デモテーブル[#Data],4,FALSE)</f>
        <v>1株式</v>
      </c>
      <c r="AX58" s="15" t="str">
        <f>VLOOKUP($AC58,デモテーブル[#Data],5,FALSE)</f>
        <v>観光</v>
      </c>
      <c r="AY58" s="15" t="str">
        <f>VLOOKUP($AC58,デモテーブル[#Data],6,FALSE)</f>
        <v>鉄道</v>
      </c>
      <c r="AZ58" s="15" t="str">
        <f>VLOOKUP($AC58,デモテーブル[#Data],7,FALSE)</f>
        <v>01 日本円</v>
      </c>
    </row>
    <row r="59" spans="2:52">
      <c r="B59" s="2">
        <v>44948</v>
      </c>
      <c r="C59" s="3">
        <v>58</v>
      </c>
      <c r="D59" s="81" t="str">
        <f t="shared" si="11"/>
        <v>02-A子</v>
      </c>
      <c r="E59" s="136" t="str">
        <f t="shared" si="12"/>
        <v>SBI証券</v>
      </c>
      <c r="F59" s="15"/>
      <c r="G59" s="14" t="s">
        <v>89</v>
      </c>
      <c r="H59" s="25" t="s">
        <v>606</v>
      </c>
      <c r="I59" s="25">
        <v>57</v>
      </c>
      <c r="J59" s="25">
        <v>2385</v>
      </c>
      <c r="K59" s="25">
        <v>2594</v>
      </c>
      <c r="L59" s="25" t="s">
        <v>621</v>
      </c>
      <c r="M59" s="25" t="s">
        <v>184</v>
      </c>
      <c r="N59" s="25" t="s">
        <v>622</v>
      </c>
      <c r="O59" s="1">
        <v>8.7599999999999997E-2</v>
      </c>
      <c r="P59" s="25" t="s">
        <v>1002</v>
      </c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32" t="s">
        <v>591</v>
      </c>
      <c r="AB59" s="15"/>
      <c r="AC59" s="16" t="str">
        <f t="shared" si="8"/>
        <v>9142</v>
      </c>
      <c r="AD59" s="15" t="str">
        <f>VLOOKUP($AC59,デモテーブル[],2,FALSE)</f>
        <v>九州旅客鉄道</v>
      </c>
      <c r="AE59" s="137">
        <f t="shared" si="9"/>
        <v>57</v>
      </c>
      <c r="AF59" s="15">
        <f t="shared" si="9"/>
        <v>2385</v>
      </c>
      <c r="AG59" s="15">
        <f t="shared" si="9"/>
        <v>2594</v>
      </c>
      <c r="AH59" s="17">
        <f t="shared" si="13"/>
        <v>147858</v>
      </c>
      <c r="AI59" s="17">
        <f t="shared" si="10"/>
        <v>0</v>
      </c>
      <c r="AJ59" s="17">
        <f t="shared" si="10"/>
        <v>11913</v>
      </c>
      <c r="AK59" s="18">
        <f t="shared" si="9"/>
        <v>8.7599999999999997E-2</v>
      </c>
      <c r="AL59" s="15" t="str">
        <f t="shared" si="9"/>
        <v>02-A子 SBI証券</v>
      </c>
      <c r="AM59" s="15"/>
      <c r="AN59" s="15"/>
      <c r="AO59" s="15"/>
      <c r="AP59" s="138"/>
      <c r="AQ59" s="15"/>
      <c r="AR59" s="138"/>
      <c r="AS59" s="15"/>
      <c r="AT59" s="4"/>
      <c r="AU59" s="4"/>
      <c r="AV59" s="15" t="str">
        <f>VLOOKUP($AC59,デモテーブル[#Data],3,FALSE)</f>
        <v>1株式・投信等</v>
      </c>
      <c r="AW59" s="15" t="str">
        <f>VLOOKUP($AC59,デモテーブル[#Data],4,FALSE)</f>
        <v>1株式</v>
      </c>
      <c r="AX59" s="15" t="str">
        <f>VLOOKUP($AC59,デモテーブル[#Data],5,FALSE)</f>
        <v>観光</v>
      </c>
      <c r="AY59" s="15" t="str">
        <f>VLOOKUP($AC59,デモテーブル[#Data],6,FALSE)</f>
        <v>鉄道</v>
      </c>
      <c r="AZ59" s="15" t="str">
        <f>VLOOKUP($AC59,デモテーブル[#Data],7,FALSE)</f>
        <v>01 日本円</v>
      </c>
    </row>
    <row r="60" spans="2:52">
      <c r="B60" s="2">
        <v>44948</v>
      </c>
      <c r="C60" s="3">
        <v>59</v>
      </c>
      <c r="D60" s="81" t="str">
        <f t="shared" si="11"/>
        <v>02-A子</v>
      </c>
      <c r="E60" s="136" t="str">
        <f t="shared" si="12"/>
        <v>SBI証券</v>
      </c>
      <c r="F60" s="15"/>
      <c r="G60" s="14" t="s">
        <v>232</v>
      </c>
      <c r="H60" s="25" t="s">
        <v>609</v>
      </c>
      <c r="I60" s="25">
        <v>34</v>
      </c>
      <c r="J60" s="25">
        <v>2313</v>
      </c>
      <c r="K60" s="25">
        <v>2261</v>
      </c>
      <c r="L60" s="25" t="s">
        <v>623</v>
      </c>
      <c r="M60" s="25" t="s">
        <v>184</v>
      </c>
      <c r="N60" s="25" t="s">
        <v>624</v>
      </c>
      <c r="O60" s="1">
        <v>-2.2499999999999999E-2</v>
      </c>
      <c r="P60" s="25" t="s">
        <v>1002</v>
      </c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32" t="s">
        <v>591</v>
      </c>
      <c r="AB60" s="15"/>
      <c r="AC60" s="16" t="str">
        <f t="shared" si="8"/>
        <v>9201</v>
      </c>
      <c r="AD60" s="15" t="str">
        <f>VLOOKUP($AC60,デモテーブル[],2,FALSE)</f>
        <v>日本航空</v>
      </c>
      <c r="AE60" s="137">
        <f t="shared" si="9"/>
        <v>34</v>
      </c>
      <c r="AF60" s="15">
        <f t="shared" si="9"/>
        <v>2313</v>
      </c>
      <c r="AG60" s="15">
        <f t="shared" si="9"/>
        <v>2261</v>
      </c>
      <c r="AH60" s="17">
        <f t="shared" si="13"/>
        <v>76874</v>
      </c>
      <c r="AI60" s="17">
        <f t="shared" si="10"/>
        <v>0</v>
      </c>
      <c r="AJ60" s="17">
        <f t="shared" si="10"/>
        <v>-1768</v>
      </c>
      <c r="AK60" s="18">
        <f t="shared" si="9"/>
        <v>-2.2499999999999999E-2</v>
      </c>
      <c r="AL60" s="15" t="str">
        <f t="shared" si="9"/>
        <v>02-A子 SBI証券</v>
      </c>
      <c r="AM60" s="15"/>
      <c r="AN60" s="15"/>
      <c r="AO60" s="15"/>
      <c r="AP60" s="138"/>
      <c r="AQ60" s="15"/>
      <c r="AR60" s="138"/>
      <c r="AS60" s="15"/>
      <c r="AT60" s="4"/>
      <c r="AU60" s="4"/>
      <c r="AV60" s="15" t="str">
        <f>VLOOKUP($AC60,デモテーブル[#Data],3,FALSE)</f>
        <v>1株式・投信等</v>
      </c>
      <c r="AW60" s="15" t="str">
        <f>VLOOKUP($AC60,デモテーブル[#Data],4,FALSE)</f>
        <v>1株式</v>
      </c>
      <c r="AX60" s="15" t="str">
        <f>VLOOKUP($AC60,デモテーブル[#Data],5,FALSE)</f>
        <v>観光</v>
      </c>
      <c r="AY60" s="15" t="str">
        <f>VLOOKUP($AC60,デモテーブル[#Data],6,FALSE)</f>
        <v>航空</v>
      </c>
      <c r="AZ60" s="15" t="str">
        <f>VLOOKUP($AC60,デモテーブル[#Data],7,FALSE)</f>
        <v>01 日本円</v>
      </c>
    </row>
    <row r="61" spans="2:52">
      <c r="B61" s="2">
        <v>44948</v>
      </c>
      <c r="C61" s="3">
        <v>60</v>
      </c>
      <c r="D61" s="81" t="str">
        <f t="shared" si="11"/>
        <v>02-A子</v>
      </c>
      <c r="E61" s="136" t="str">
        <f t="shared" si="12"/>
        <v>SBI証券</v>
      </c>
      <c r="F61" s="15"/>
      <c r="G61" s="14" t="s">
        <v>91</v>
      </c>
      <c r="H61" s="25" t="s">
        <v>612</v>
      </c>
      <c r="I61" s="25">
        <v>50</v>
      </c>
      <c r="J61" s="25">
        <v>2486</v>
      </c>
      <c r="K61" s="25">
        <v>2507</v>
      </c>
      <c r="L61" s="25" t="s">
        <v>625</v>
      </c>
      <c r="M61" s="25" t="s">
        <v>184</v>
      </c>
      <c r="N61" s="25" t="s">
        <v>626</v>
      </c>
      <c r="O61" s="1">
        <v>8.2000000000000007E-3</v>
      </c>
      <c r="P61" s="25" t="s">
        <v>1002</v>
      </c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32" t="s">
        <v>591</v>
      </c>
      <c r="AB61" s="15"/>
      <c r="AC61" s="16" t="str">
        <f t="shared" si="8"/>
        <v>9202</v>
      </c>
      <c r="AD61" s="15" t="str">
        <f>VLOOKUP($AC61,デモテーブル[],2,FALSE)</f>
        <v>ＡＮＡホールディングス</v>
      </c>
      <c r="AE61" s="137">
        <f t="shared" si="9"/>
        <v>50</v>
      </c>
      <c r="AF61" s="15">
        <f t="shared" si="9"/>
        <v>2486</v>
      </c>
      <c r="AG61" s="15">
        <f t="shared" si="9"/>
        <v>2507</v>
      </c>
      <c r="AH61" s="17">
        <f t="shared" si="13"/>
        <v>125325</v>
      </c>
      <c r="AI61" s="17">
        <f t="shared" si="10"/>
        <v>0</v>
      </c>
      <c r="AJ61" s="17">
        <f t="shared" si="10"/>
        <v>1025</v>
      </c>
      <c r="AK61" s="18">
        <f t="shared" si="9"/>
        <v>8.2000000000000007E-3</v>
      </c>
      <c r="AL61" s="15" t="str">
        <f t="shared" si="9"/>
        <v>02-A子 SBI証券</v>
      </c>
      <c r="AM61" s="15"/>
      <c r="AN61" s="15"/>
      <c r="AO61" s="15"/>
      <c r="AP61" s="138"/>
      <c r="AQ61" s="15"/>
      <c r="AR61" s="138"/>
      <c r="AS61" s="15"/>
      <c r="AT61" s="4"/>
      <c r="AU61" s="4"/>
      <c r="AV61" s="15" t="str">
        <f>VLOOKUP($AC61,デモテーブル[#Data],3,FALSE)</f>
        <v>1株式・投信等</v>
      </c>
      <c r="AW61" s="15" t="str">
        <f>VLOOKUP($AC61,デモテーブル[#Data],4,FALSE)</f>
        <v>1株式</v>
      </c>
      <c r="AX61" s="15" t="str">
        <f>VLOOKUP($AC61,デモテーブル[#Data],5,FALSE)</f>
        <v>観光</v>
      </c>
      <c r="AY61" s="15" t="str">
        <f>VLOOKUP($AC61,デモテーブル[#Data],6,FALSE)</f>
        <v>航空</v>
      </c>
      <c r="AZ61" s="15" t="str">
        <f>VLOOKUP($AC61,デモテーブル[#Data],7,FALSE)</f>
        <v>01 日本円</v>
      </c>
    </row>
    <row r="62" spans="2:52">
      <c r="B62" s="2">
        <v>44948</v>
      </c>
      <c r="C62" s="3">
        <v>61</v>
      </c>
      <c r="D62" s="81" t="str">
        <f t="shared" si="11"/>
        <v>00-PP</v>
      </c>
      <c r="E62" s="136" t="str">
        <f t="shared" si="12"/>
        <v>SBIネオモバイル証券</v>
      </c>
      <c r="F62" s="15"/>
      <c r="G62" s="14" t="s">
        <v>142</v>
      </c>
      <c r="H62" s="25" t="s">
        <v>143</v>
      </c>
      <c r="I62" s="25">
        <v>4</v>
      </c>
      <c r="J62" s="25">
        <v>1983</v>
      </c>
      <c r="K62" s="25">
        <v>1980</v>
      </c>
      <c r="L62" s="25" t="s">
        <v>634</v>
      </c>
      <c r="M62" s="25" t="s">
        <v>184</v>
      </c>
      <c r="N62" s="25" t="s">
        <v>635</v>
      </c>
      <c r="O62" s="1">
        <v>-1.8E-3</v>
      </c>
      <c r="P62" s="25" t="s">
        <v>587</v>
      </c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32" t="s">
        <v>591</v>
      </c>
      <c r="AB62" s="15"/>
      <c r="AC62" s="16" t="str">
        <f t="shared" si="8"/>
        <v>1306</v>
      </c>
      <c r="AD62" s="15" t="str">
        <f>VLOOKUP($AC62,デモテーブル[],2,FALSE)</f>
        <v>ＮＥＸＴ　ＦＵＮＤＳ　ＴＯＰＩＸ連動型上場投信</v>
      </c>
      <c r="AE62" s="137">
        <f t="shared" ref="AE62:AG70" si="14">I62</f>
        <v>4</v>
      </c>
      <c r="AF62" s="15">
        <f t="shared" si="14"/>
        <v>1983</v>
      </c>
      <c r="AG62" s="15">
        <f t="shared" si="14"/>
        <v>1980</v>
      </c>
      <c r="AH62" s="17">
        <f t="shared" ref="AH62:AJ105" si="15">IF(L62="","",VALUE(LEFT(L62,FIND("円",L62)-1)))</f>
        <v>7918</v>
      </c>
      <c r="AI62" s="17">
        <f t="shared" si="15"/>
        <v>0</v>
      </c>
      <c r="AJ62" s="17">
        <f t="shared" si="15"/>
        <v>-14</v>
      </c>
      <c r="AK62" s="18">
        <f t="shared" ref="AK62:AL64" si="16">O62</f>
        <v>-1.8E-3</v>
      </c>
      <c r="AL62" s="15" t="str">
        <f t="shared" si="16"/>
        <v>00-PP SBIネオモバイル証券</v>
      </c>
      <c r="AM62" s="15"/>
      <c r="AN62" s="15"/>
      <c r="AO62" s="15"/>
      <c r="AP62" s="138"/>
      <c r="AQ62" s="15"/>
      <c r="AR62" s="138"/>
      <c r="AS62" s="15"/>
      <c r="AT62" s="4"/>
      <c r="AU62" s="4"/>
      <c r="AV62" s="15" t="str">
        <f>VLOOKUP($AC62,デモテーブル[#Data],3,FALSE)</f>
        <v>1株式・投信等</v>
      </c>
      <c r="AW62" s="15" t="str">
        <f>VLOOKUP($AC62,デモテーブル[#Data],4,FALSE)</f>
        <v>1株式</v>
      </c>
      <c r="AX62" s="15" t="str">
        <f>VLOOKUP($AC62,デモテーブル[#Data],5,FALSE)</f>
        <v>指数</v>
      </c>
      <c r="AY62" s="15" t="str">
        <f>VLOOKUP($AC62,デモテーブル[#Data],6,FALSE)</f>
        <v>指数・トピックス</v>
      </c>
      <c r="AZ62" s="15" t="str">
        <f>VLOOKUP($AC62,デモテーブル[#Data],7,FALSE)</f>
        <v>01 日本円</v>
      </c>
    </row>
    <row r="63" spans="2:52">
      <c r="B63" s="2">
        <v>44948</v>
      </c>
      <c r="C63" s="3">
        <v>62</v>
      </c>
      <c r="D63" s="81" t="str">
        <f t="shared" si="11"/>
        <v>00-PP</v>
      </c>
      <c r="E63" s="136" t="str">
        <f t="shared" si="12"/>
        <v>SBIネオモバイル証券</v>
      </c>
      <c r="F63" s="15"/>
      <c r="G63" s="14" t="s">
        <v>144</v>
      </c>
      <c r="H63" s="25" t="s">
        <v>145</v>
      </c>
      <c r="I63" s="25">
        <v>30</v>
      </c>
      <c r="J63" s="25">
        <v>1798</v>
      </c>
      <c r="K63" s="25">
        <v>2121</v>
      </c>
      <c r="L63" s="25" t="s">
        <v>636</v>
      </c>
      <c r="M63" s="25" t="s">
        <v>184</v>
      </c>
      <c r="N63" s="25" t="s">
        <v>637</v>
      </c>
      <c r="O63" s="1">
        <v>0.17960000000000001</v>
      </c>
      <c r="P63" s="25" t="s">
        <v>587</v>
      </c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32" t="s">
        <v>591</v>
      </c>
      <c r="AB63" s="15"/>
      <c r="AC63" s="16" t="str">
        <f t="shared" si="8"/>
        <v>1343</v>
      </c>
      <c r="AD63" s="15" t="str">
        <f>VLOOKUP($AC63,デモテーブル[],2,FALSE)</f>
        <v>ＮＦＪ－ＲＥＩＴ</v>
      </c>
      <c r="AE63" s="137">
        <f t="shared" si="14"/>
        <v>30</v>
      </c>
      <c r="AF63" s="15">
        <f t="shared" si="14"/>
        <v>1798</v>
      </c>
      <c r="AG63" s="15">
        <f t="shared" si="14"/>
        <v>2121</v>
      </c>
      <c r="AH63" s="17">
        <f t="shared" si="15"/>
        <v>63630</v>
      </c>
      <c r="AI63" s="17">
        <f t="shared" si="15"/>
        <v>0</v>
      </c>
      <c r="AJ63" s="17">
        <f t="shared" si="15"/>
        <v>9690</v>
      </c>
      <c r="AK63" s="18">
        <f t="shared" si="16"/>
        <v>0.17960000000000001</v>
      </c>
      <c r="AL63" s="15" t="str">
        <f t="shared" si="16"/>
        <v>00-PP SBIネオモバイル証券</v>
      </c>
      <c r="AM63" s="15"/>
      <c r="AN63" s="15"/>
      <c r="AO63" s="15"/>
      <c r="AP63" s="138"/>
      <c r="AQ63" s="15"/>
      <c r="AR63" s="138"/>
      <c r="AS63" s="15"/>
      <c r="AT63" s="4"/>
      <c r="AU63" s="4"/>
      <c r="AV63" s="15" t="str">
        <f>VLOOKUP($AC63,デモテーブル[#Data],3,FALSE)</f>
        <v>1株式・投信等</v>
      </c>
      <c r="AW63" s="15" t="str">
        <f>VLOOKUP($AC63,デモテーブル[#Data],4,FALSE)</f>
        <v>1株式</v>
      </c>
      <c r="AX63" s="15" t="str">
        <f>VLOOKUP($AC63,デモテーブル[#Data],5,FALSE)</f>
        <v>不動産</v>
      </c>
      <c r="AY63" s="15" t="str">
        <f>VLOOKUP($AC63,デモテーブル[#Data],6,FALSE)</f>
        <v>Jリート</v>
      </c>
      <c r="AZ63" s="15" t="str">
        <f>VLOOKUP($AC63,デモテーブル[#Data],7,FALSE)</f>
        <v>01 日本円</v>
      </c>
    </row>
    <row r="64" spans="2:52">
      <c r="B64" s="2">
        <v>44948</v>
      </c>
      <c r="C64" s="3">
        <v>63</v>
      </c>
      <c r="D64" s="81" t="str">
        <f t="shared" si="11"/>
        <v>00-PP</v>
      </c>
      <c r="E64" s="136" t="str">
        <f t="shared" si="12"/>
        <v>SBIネオモバイル証券</v>
      </c>
      <c r="F64" s="15"/>
      <c r="G64" s="14" t="s">
        <v>50</v>
      </c>
      <c r="H64" s="25" t="s">
        <v>146</v>
      </c>
      <c r="I64" s="25">
        <v>4</v>
      </c>
      <c r="J64" s="25">
        <v>2071</v>
      </c>
      <c r="K64" s="25">
        <v>2003</v>
      </c>
      <c r="L64" s="25" t="s">
        <v>638</v>
      </c>
      <c r="M64" s="25" t="s">
        <v>184</v>
      </c>
      <c r="N64" s="25" t="s">
        <v>639</v>
      </c>
      <c r="O64" s="1">
        <v>-3.3099999999999997E-2</v>
      </c>
      <c r="P64" s="25" t="s">
        <v>587</v>
      </c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32" t="s">
        <v>591</v>
      </c>
      <c r="AB64" s="15"/>
      <c r="AC64" s="16" t="str">
        <f t="shared" si="8"/>
        <v>1345</v>
      </c>
      <c r="AD64" s="15" t="str">
        <f>VLOOKUP($AC64,デモテーブル[],2,FALSE)</f>
        <v>上場Ｊリート</v>
      </c>
      <c r="AE64" s="137">
        <f t="shared" si="14"/>
        <v>4</v>
      </c>
      <c r="AF64" s="15">
        <f t="shared" si="14"/>
        <v>2071</v>
      </c>
      <c r="AG64" s="15">
        <f t="shared" si="14"/>
        <v>2003</v>
      </c>
      <c r="AH64" s="17">
        <f t="shared" si="15"/>
        <v>8010</v>
      </c>
      <c r="AI64" s="17">
        <f t="shared" si="15"/>
        <v>0</v>
      </c>
      <c r="AJ64" s="17">
        <f t="shared" si="15"/>
        <v>-274</v>
      </c>
      <c r="AK64" s="18">
        <f t="shared" si="16"/>
        <v>-3.3099999999999997E-2</v>
      </c>
      <c r="AL64" s="15" t="str">
        <f t="shared" si="16"/>
        <v>00-PP SBIネオモバイル証券</v>
      </c>
      <c r="AM64" s="15"/>
      <c r="AN64" s="15"/>
      <c r="AO64" s="15"/>
      <c r="AP64" s="138"/>
      <c r="AQ64" s="15"/>
      <c r="AR64" s="138"/>
      <c r="AS64" s="15"/>
      <c r="AT64" s="4"/>
      <c r="AU64" s="4"/>
      <c r="AV64" s="15" t="str">
        <f>VLOOKUP($AC64,デモテーブル[#Data],3,FALSE)</f>
        <v>1株式・投信等</v>
      </c>
      <c r="AW64" s="15" t="str">
        <f>VLOOKUP($AC64,デモテーブル[#Data],4,FALSE)</f>
        <v>1株式</v>
      </c>
      <c r="AX64" s="15" t="str">
        <f>VLOOKUP($AC64,デモテーブル[#Data],5,FALSE)</f>
        <v>不動産</v>
      </c>
      <c r="AY64" s="15" t="str">
        <f>VLOOKUP($AC64,デモテーブル[#Data],6,FALSE)</f>
        <v>Jリート</v>
      </c>
      <c r="AZ64" s="15" t="str">
        <f>VLOOKUP($AC64,デモテーブル[#Data],7,FALSE)</f>
        <v>01 日本円</v>
      </c>
    </row>
    <row r="65" spans="2:52">
      <c r="B65" s="2">
        <v>44948</v>
      </c>
      <c r="C65" s="3">
        <v>64</v>
      </c>
      <c r="D65" s="81" t="str">
        <f t="shared" si="11"/>
        <v>00-PP</v>
      </c>
      <c r="E65" s="136" t="str">
        <f t="shared" si="12"/>
        <v>SBIネオモバイル証券</v>
      </c>
      <c r="F65" s="15"/>
      <c r="G65" s="14" t="s">
        <v>147</v>
      </c>
      <c r="H65" s="25" t="s">
        <v>148</v>
      </c>
      <c r="I65" s="25">
        <v>29</v>
      </c>
      <c r="J65" s="25">
        <v>1723</v>
      </c>
      <c r="K65" s="25">
        <v>2038</v>
      </c>
      <c r="L65" s="25" t="s">
        <v>640</v>
      </c>
      <c r="M65" s="25" t="s">
        <v>184</v>
      </c>
      <c r="N65" s="25" t="s">
        <v>641</v>
      </c>
      <c r="O65" s="1">
        <v>0.18279999999999999</v>
      </c>
      <c r="P65" s="25" t="s">
        <v>587</v>
      </c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32" t="s">
        <v>591</v>
      </c>
      <c r="AB65" s="15"/>
      <c r="AC65" s="16" t="str">
        <f t="shared" si="8"/>
        <v>1476</v>
      </c>
      <c r="AD65" s="15" t="str">
        <f>VLOOKUP($AC65,デモテーブル[],2,FALSE)</f>
        <v>Ｉシェアーズ・コアＪリート</v>
      </c>
      <c r="AE65" s="137">
        <f t="shared" si="14"/>
        <v>29</v>
      </c>
      <c r="AF65" s="15">
        <f t="shared" si="14"/>
        <v>1723</v>
      </c>
      <c r="AG65" s="15">
        <f t="shared" si="14"/>
        <v>2038</v>
      </c>
      <c r="AH65" s="17">
        <f t="shared" si="15"/>
        <v>59102</v>
      </c>
      <c r="AI65" s="17">
        <f t="shared" si="15"/>
        <v>0</v>
      </c>
      <c r="AJ65" s="17">
        <f t="shared" si="15"/>
        <v>9135</v>
      </c>
      <c r="AK65" s="18">
        <f t="shared" ref="AK65:AL84" si="17">O65</f>
        <v>0.18279999999999999</v>
      </c>
      <c r="AL65" s="15" t="str">
        <f t="shared" si="17"/>
        <v>00-PP SBIネオモバイル証券</v>
      </c>
      <c r="AM65" s="15"/>
      <c r="AN65" s="15"/>
      <c r="AO65" s="15"/>
      <c r="AP65" s="138"/>
      <c r="AQ65" s="15"/>
      <c r="AR65" s="138"/>
      <c r="AS65" s="15"/>
      <c r="AT65" s="4"/>
      <c r="AU65" s="4"/>
      <c r="AV65" s="15" t="str">
        <f>VLOOKUP($AC65,デモテーブル[#Data],3,FALSE)</f>
        <v>1株式・投信等</v>
      </c>
      <c r="AW65" s="15" t="str">
        <f>VLOOKUP($AC65,デモテーブル[#Data],4,FALSE)</f>
        <v>1株式</v>
      </c>
      <c r="AX65" s="15" t="str">
        <f>VLOOKUP($AC65,デモテーブル[#Data],5,FALSE)</f>
        <v>不動産</v>
      </c>
      <c r="AY65" s="15" t="str">
        <f>VLOOKUP($AC65,デモテーブル[#Data],6,FALSE)</f>
        <v>Jリート</v>
      </c>
      <c r="AZ65" s="15" t="str">
        <f>VLOOKUP($AC65,デモテーブル[#Data],7,FALSE)</f>
        <v>01 日本円</v>
      </c>
    </row>
    <row r="66" spans="2:52">
      <c r="B66" s="2">
        <v>44948</v>
      </c>
      <c r="C66" s="3">
        <v>65</v>
      </c>
      <c r="D66" s="81" t="str">
        <f t="shared" si="11"/>
        <v>00-PP</v>
      </c>
      <c r="E66" s="136" t="str">
        <f t="shared" si="12"/>
        <v>SBIネオモバイル証券</v>
      </c>
      <c r="F66" s="15"/>
      <c r="G66" s="14" t="s">
        <v>149</v>
      </c>
      <c r="H66" s="25" t="s">
        <v>150</v>
      </c>
      <c r="I66" s="25">
        <v>31</v>
      </c>
      <c r="J66" s="25">
        <v>1740</v>
      </c>
      <c r="K66" s="25">
        <v>2045</v>
      </c>
      <c r="L66" s="25" t="s">
        <v>642</v>
      </c>
      <c r="M66" s="25" t="s">
        <v>184</v>
      </c>
      <c r="N66" s="25" t="s">
        <v>643</v>
      </c>
      <c r="O66" s="1">
        <v>0.17530000000000001</v>
      </c>
      <c r="P66" s="25" t="s">
        <v>587</v>
      </c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32" t="s">
        <v>591</v>
      </c>
      <c r="AB66" s="15"/>
      <c r="AC66" s="16" t="str">
        <f t="shared" si="8"/>
        <v>1488</v>
      </c>
      <c r="AD66" s="15" t="str">
        <f>VLOOKUP($AC66,デモテーブル[],2,FALSE)</f>
        <v>ダイワ東証ＲＥＩＴ指数</v>
      </c>
      <c r="AE66" s="137">
        <f t="shared" si="14"/>
        <v>31</v>
      </c>
      <c r="AF66" s="15">
        <f t="shared" si="14"/>
        <v>1740</v>
      </c>
      <c r="AG66" s="15">
        <f t="shared" si="14"/>
        <v>2045</v>
      </c>
      <c r="AH66" s="17">
        <f t="shared" si="15"/>
        <v>63395</v>
      </c>
      <c r="AI66" s="17">
        <f t="shared" si="15"/>
        <v>0</v>
      </c>
      <c r="AJ66" s="17">
        <f t="shared" si="15"/>
        <v>9455</v>
      </c>
      <c r="AK66" s="18">
        <f t="shared" si="17"/>
        <v>0.17530000000000001</v>
      </c>
      <c r="AL66" s="15" t="str">
        <f t="shared" si="17"/>
        <v>00-PP SBIネオモバイル証券</v>
      </c>
      <c r="AM66" s="15"/>
      <c r="AN66" s="15"/>
      <c r="AO66" s="15"/>
      <c r="AP66" s="138"/>
      <c r="AQ66" s="15"/>
      <c r="AR66" s="138"/>
      <c r="AS66" s="15"/>
      <c r="AT66" s="4"/>
      <c r="AU66" s="4"/>
      <c r="AV66" s="15" t="str">
        <f>VLOOKUP($AC66,デモテーブル[#Data],3,FALSE)</f>
        <v>1株式・投信等</v>
      </c>
      <c r="AW66" s="15" t="str">
        <f>VLOOKUP($AC66,デモテーブル[#Data],4,FALSE)</f>
        <v>1株式</v>
      </c>
      <c r="AX66" s="15" t="str">
        <f>VLOOKUP($AC66,デモテーブル[#Data],5,FALSE)</f>
        <v>不動産</v>
      </c>
      <c r="AY66" s="15" t="str">
        <f>VLOOKUP($AC66,デモテーブル[#Data],6,FALSE)</f>
        <v>Jリート</v>
      </c>
      <c r="AZ66" s="15" t="str">
        <f>VLOOKUP($AC66,デモテーブル[#Data],7,FALSE)</f>
        <v>01 日本円</v>
      </c>
    </row>
    <row r="67" spans="2:52">
      <c r="B67" s="2">
        <v>44948</v>
      </c>
      <c r="C67" s="3">
        <v>66</v>
      </c>
      <c r="D67" s="81" t="str">
        <f t="shared" si="11"/>
        <v>00-PP</v>
      </c>
      <c r="E67" s="136" t="str">
        <f t="shared" si="12"/>
        <v>SBIネオモバイル証券</v>
      </c>
      <c r="F67" s="15"/>
      <c r="G67" s="14" t="s">
        <v>81</v>
      </c>
      <c r="H67" s="25" t="s">
        <v>151</v>
      </c>
      <c r="I67" s="25">
        <v>14</v>
      </c>
      <c r="J67" s="25">
        <v>3147</v>
      </c>
      <c r="K67" s="25">
        <v>3665</v>
      </c>
      <c r="L67" s="25" t="s">
        <v>644</v>
      </c>
      <c r="M67" s="25" t="s">
        <v>184</v>
      </c>
      <c r="N67" s="25" t="s">
        <v>645</v>
      </c>
      <c r="O67" s="1">
        <v>0.1646</v>
      </c>
      <c r="P67" s="25" t="s">
        <v>587</v>
      </c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32" t="s">
        <v>591</v>
      </c>
      <c r="AB67" s="15"/>
      <c r="AC67" s="16" t="str">
        <f t="shared" si="8"/>
        <v>1541</v>
      </c>
      <c r="AD67" s="15" t="str">
        <f>VLOOKUP($AC67,デモテーブル[],2,FALSE)</f>
        <v>純プラチナ上場信託</v>
      </c>
      <c r="AE67" s="137">
        <f t="shared" si="14"/>
        <v>14</v>
      </c>
      <c r="AF67" s="15">
        <f t="shared" si="14"/>
        <v>3147</v>
      </c>
      <c r="AG67" s="15">
        <f t="shared" si="14"/>
        <v>3665</v>
      </c>
      <c r="AH67" s="17">
        <f t="shared" si="15"/>
        <v>51310</v>
      </c>
      <c r="AI67" s="17">
        <f t="shared" si="15"/>
        <v>0</v>
      </c>
      <c r="AJ67" s="17">
        <f t="shared" si="15"/>
        <v>7252</v>
      </c>
      <c r="AK67" s="18">
        <f t="shared" si="17"/>
        <v>0.1646</v>
      </c>
      <c r="AL67" s="15" t="str">
        <f t="shared" si="17"/>
        <v>00-PP SBIネオモバイル証券</v>
      </c>
      <c r="AM67" s="15"/>
      <c r="AN67" s="15"/>
      <c r="AO67" s="15"/>
      <c r="AP67" s="138"/>
      <c r="AQ67" s="15"/>
      <c r="AR67" s="138"/>
      <c r="AS67" s="15"/>
      <c r="AT67" s="4"/>
      <c r="AU67" s="4"/>
      <c r="AV67" s="15" t="str">
        <f>VLOOKUP($AC67,デモテーブル[#Data],3,FALSE)</f>
        <v>3貴金属･ｺﾓ・仮通</v>
      </c>
      <c r="AW67" s="15" t="str">
        <f>VLOOKUP($AC67,デモテーブル[#Data],4,FALSE)</f>
        <v>3貴金属</v>
      </c>
      <c r="AX67" s="15" t="str">
        <f>VLOOKUP($AC67,デモテーブル[#Data],5,FALSE)</f>
        <v>プラチナ</v>
      </c>
      <c r="AY67" s="15" t="str">
        <f>VLOOKUP($AC67,デモテーブル[#Data],6,FALSE)</f>
        <v>国内・プラチナ</v>
      </c>
      <c r="AZ67" s="15" t="str">
        <f>VLOOKUP($AC67,デモテーブル[#Data],7,FALSE)</f>
        <v>01 日本円</v>
      </c>
    </row>
    <row r="68" spans="2:52">
      <c r="B68" s="2">
        <v>44948</v>
      </c>
      <c r="C68" s="3">
        <v>67</v>
      </c>
      <c r="D68" s="81" t="str">
        <f t="shared" si="11"/>
        <v>00-PP</v>
      </c>
      <c r="E68" s="136" t="str">
        <f t="shared" si="12"/>
        <v>SBIネオモバイル証券</v>
      </c>
      <c r="F68" s="15"/>
      <c r="G68" s="14" t="s">
        <v>83</v>
      </c>
      <c r="H68" s="25" t="s">
        <v>152</v>
      </c>
      <c r="I68" s="25">
        <v>99</v>
      </c>
      <c r="J68" s="25">
        <v>150</v>
      </c>
      <c r="K68" s="25">
        <v>163</v>
      </c>
      <c r="L68" s="25" t="s">
        <v>646</v>
      </c>
      <c r="M68" s="25" t="s">
        <v>184</v>
      </c>
      <c r="N68" s="25" t="s">
        <v>647</v>
      </c>
      <c r="O68" s="1">
        <v>8.7900000000000006E-2</v>
      </c>
      <c r="P68" s="25" t="s">
        <v>587</v>
      </c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32" t="s">
        <v>591</v>
      </c>
      <c r="AB68" s="15"/>
      <c r="AC68" s="16" t="str">
        <f t="shared" si="8"/>
        <v>1615</v>
      </c>
      <c r="AD68" s="15" t="str">
        <f>VLOOKUP($AC68,デモテーブル[],2,FALSE)</f>
        <v>ＮＦ銀行業</v>
      </c>
      <c r="AE68" s="137">
        <f t="shared" si="14"/>
        <v>99</v>
      </c>
      <c r="AF68" s="15">
        <f t="shared" si="14"/>
        <v>150</v>
      </c>
      <c r="AG68" s="15">
        <f t="shared" si="14"/>
        <v>163</v>
      </c>
      <c r="AH68" s="17">
        <f t="shared" si="15"/>
        <v>16156</v>
      </c>
      <c r="AI68" s="17">
        <f t="shared" si="15"/>
        <v>0</v>
      </c>
      <c r="AJ68" s="17">
        <f t="shared" si="15"/>
        <v>1306</v>
      </c>
      <c r="AK68" s="18">
        <f t="shared" si="17"/>
        <v>8.7900000000000006E-2</v>
      </c>
      <c r="AL68" s="15" t="str">
        <f t="shared" si="17"/>
        <v>00-PP SBIネオモバイル証券</v>
      </c>
      <c r="AM68" s="15"/>
      <c r="AN68" s="15"/>
      <c r="AO68" s="15"/>
      <c r="AP68" s="138"/>
      <c r="AQ68" s="15"/>
      <c r="AR68" s="138"/>
      <c r="AS68" s="15"/>
      <c r="AT68" s="4"/>
      <c r="AU68" s="4"/>
      <c r="AV68" s="15" t="str">
        <f>VLOOKUP($AC68,デモテーブル[#Data],3,FALSE)</f>
        <v>1株式・投信等</v>
      </c>
      <c r="AW68" s="15" t="str">
        <f>VLOOKUP($AC68,デモテーブル[#Data],4,FALSE)</f>
        <v>1株式</v>
      </c>
      <c r="AX68" s="15" t="str">
        <f>VLOOKUP($AC68,デモテーブル[#Data],5,FALSE)</f>
        <v>金融</v>
      </c>
      <c r="AY68" s="15" t="str">
        <f>VLOOKUP($AC68,デモテーブル[#Data],6,FALSE)</f>
        <v>銀行業</v>
      </c>
      <c r="AZ68" s="15" t="str">
        <f>VLOOKUP($AC68,デモテーブル[#Data],7,FALSE)</f>
        <v>01 日本円</v>
      </c>
    </row>
    <row r="69" spans="2:52">
      <c r="B69" s="2">
        <v>44948</v>
      </c>
      <c r="C69" s="3">
        <v>68</v>
      </c>
      <c r="D69" s="81" t="str">
        <f t="shared" si="11"/>
        <v>00-PP</v>
      </c>
      <c r="E69" s="136" t="str">
        <f t="shared" si="12"/>
        <v>SBIネオモバイル証券</v>
      </c>
      <c r="F69" s="15"/>
      <c r="G69" s="14" t="s">
        <v>153</v>
      </c>
      <c r="H69" s="25" t="s">
        <v>154</v>
      </c>
      <c r="I69" s="25">
        <v>50</v>
      </c>
      <c r="J69" s="25">
        <v>201</v>
      </c>
      <c r="K69" s="25">
        <v>362</v>
      </c>
      <c r="L69" s="25" t="s">
        <v>648</v>
      </c>
      <c r="M69" s="25" t="s">
        <v>184</v>
      </c>
      <c r="N69" s="25" t="s">
        <v>649</v>
      </c>
      <c r="O69" s="1">
        <v>0.79949999999999999</v>
      </c>
      <c r="P69" s="25" t="s">
        <v>587</v>
      </c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32" t="s">
        <v>591</v>
      </c>
      <c r="AB69" s="15"/>
      <c r="AC69" s="16" t="str">
        <f t="shared" si="8"/>
        <v>1655</v>
      </c>
      <c r="AD69" s="15" t="str">
        <f>VLOOKUP($AC69,デモテーブル[],2,FALSE)</f>
        <v>iShares S&amp;P 500 ETF</v>
      </c>
      <c r="AE69" s="137">
        <f t="shared" si="14"/>
        <v>50</v>
      </c>
      <c r="AF69" s="15">
        <f t="shared" si="14"/>
        <v>201</v>
      </c>
      <c r="AG69" s="15">
        <f t="shared" si="14"/>
        <v>362</v>
      </c>
      <c r="AH69" s="17">
        <f t="shared" si="15"/>
        <v>18085</v>
      </c>
      <c r="AI69" s="17">
        <f t="shared" si="15"/>
        <v>0</v>
      </c>
      <c r="AJ69" s="17">
        <f t="shared" si="15"/>
        <v>8035</v>
      </c>
      <c r="AK69" s="18">
        <f t="shared" si="17"/>
        <v>0.79949999999999999</v>
      </c>
      <c r="AL69" s="15" t="str">
        <f t="shared" si="17"/>
        <v>00-PP SBIネオモバイル証券</v>
      </c>
      <c r="AM69" s="15"/>
      <c r="AN69" s="15"/>
      <c r="AO69" s="15"/>
      <c r="AP69" s="138"/>
      <c r="AQ69" s="15"/>
      <c r="AR69" s="138"/>
      <c r="AS69" s="15"/>
      <c r="AT69" s="4"/>
      <c r="AU69" s="4"/>
      <c r="AV69" s="15" t="str">
        <f>VLOOKUP($AC69,デモテーブル[#Data],3,FALSE)</f>
        <v>1株式・投信等</v>
      </c>
      <c r="AW69" s="15" t="str">
        <f>VLOOKUP($AC69,デモテーブル[#Data],4,FALSE)</f>
        <v>1株式</v>
      </c>
      <c r="AX69" s="15" t="str">
        <f>VLOOKUP($AC69,デモテーブル[#Data],5,FALSE)</f>
        <v>指数</v>
      </c>
      <c r="AY69" s="15" t="str">
        <f>VLOOKUP($AC69,デモテーブル[#Data],6,FALSE)</f>
        <v>SP500指数</v>
      </c>
      <c r="AZ69" s="15" t="str">
        <f>VLOOKUP($AC69,デモテーブル[#Data],7,FALSE)</f>
        <v>01 日本円</v>
      </c>
    </row>
    <row r="70" spans="2:52">
      <c r="B70" s="2">
        <v>44948</v>
      </c>
      <c r="C70" s="3">
        <v>69</v>
      </c>
      <c r="D70" s="81" t="str">
        <f t="shared" si="11"/>
        <v>00-PP</v>
      </c>
      <c r="E70" s="136" t="str">
        <f t="shared" si="12"/>
        <v>SBIネオモバイル証券</v>
      </c>
      <c r="F70" s="15"/>
      <c r="G70" s="14" t="s">
        <v>155</v>
      </c>
      <c r="H70" s="25" t="s">
        <v>156</v>
      </c>
      <c r="I70" s="25">
        <v>27</v>
      </c>
      <c r="J70" s="25">
        <v>2560</v>
      </c>
      <c r="K70" s="25">
        <v>2715</v>
      </c>
      <c r="L70" s="25" t="s">
        <v>650</v>
      </c>
      <c r="M70" s="25" t="s">
        <v>184</v>
      </c>
      <c r="N70" s="25" t="s">
        <v>651</v>
      </c>
      <c r="O70" s="1">
        <v>6.0499999999999998E-2</v>
      </c>
      <c r="P70" s="25" t="s">
        <v>587</v>
      </c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32" t="s">
        <v>591</v>
      </c>
      <c r="AB70" s="15"/>
      <c r="AC70" s="16" t="str">
        <f t="shared" si="8"/>
        <v>1656</v>
      </c>
      <c r="AD70" s="15" t="str">
        <f>VLOOKUP($AC70,デモテーブル[],2,FALSE)</f>
        <v>ｉシェアーズ・コア　米国債７−１０年　ＥＴＦ</v>
      </c>
      <c r="AE70" s="137">
        <f t="shared" si="14"/>
        <v>27</v>
      </c>
      <c r="AF70" s="15">
        <f t="shared" si="14"/>
        <v>2560</v>
      </c>
      <c r="AG70" s="15">
        <f t="shared" si="14"/>
        <v>2715</v>
      </c>
      <c r="AH70" s="17">
        <f t="shared" si="15"/>
        <v>73305</v>
      </c>
      <c r="AI70" s="17">
        <f t="shared" si="15"/>
        <v>0</v>
      </c>
      <c r="AJ70" s="17">
        <f t="shared" si="15"/>
        <v>4185</v>
      </c>
      <c r="AK70" s="18">
        <f t="shared" si="17"/>
        <v>6.0499999999999998E-2</v>
      </c>
      <c r="AL70" s="15" t="str">
        <f t="shared" si="17"/>
        <v>00-PP SBIネオモバイル証券</v>
      </c>
      <c r="AM70" s="15"/>
      <c r="AN70" s="15"/>
      <c r="AO70" s="15"/>
      <c r="AP70" s="138"/>
      <c r="AQ70" s="15"/>
      <c r="AR70" s="138"/>
      <c r="AS70" s="15"/>
      <c r="AT70" s="4"/>
      <c r="AU70" s="4"/>
      <c r="AV70" s="15" t="str">
        <f>VLOOKUP($AC70,デモテーブル[#Data],3,FALSE)</f>
        <v>2現金・米国債など</v>
      </c>
      <c r="AW70" s="15" t="str">
        <f>VLOOKUP($AC70,デモテーブル[#Data],4,FALSE)</f>
        <v>2米国債など</v>
      </c>
      <c r="AX70" s="15" t="str">
        <f>VLOOKUP($AC70,デモテーブル[#Data],5,FALSE)</f>
        <v>債券</v>
      </c>
      <c r="AY70" s="15" t="str">
        <f>VLOOKUP($AC70,デモテーブル[#Data],6,FALSE)</f>
        <v>米国債</v>
      </c>
      <c r="AZ70" s="15" t="str">
        <f>VLOOKUP($AC70,デモテーブル[#Data],7,FALSE)</f>
        <v>01 日本円</v>
      </c>
    </row>
    <row r="71" spans="2:52">
      <c r="B71" s="2">
        <v>44948</v>
      </c>
      <c r="C71" s="3">
        <v>70</v>
      </c>
      <c r="D71" s="81" t="str">
        <f t="shared" si="11"/>
        <v>00-PP</v>
      </c>
      <c r="E71" s="136" t="str">
        <f t="shared" si="12"/>
        <v>SBIネオモバイル証券</v>
      </c>
      <c r="F71" s="15"/>
      <c r="G71" s="14" t="s">
        <v>85</v>
      </c>
      <c r="H71" s="25" t="s">
        <v>157</v>
      </c>
      <c r="I71" s="25">
        <v>17</v>
      </c>
      <c r="J71" s="25">
        <v>1618</v>
      </c>
      <c r="K71" s="25">
        <v>2634</v>
      </c>
      <c r="L71" s="25" t="s">
        <v>652</v>
      </c>
      <c r="M71" s="25" t="s">
        <v>184</v>
      </c>
      <c r="N71" s="25" t="s">
        <v>653</v>
      </c>
      <c r="O71" s="1">
        <v>0.62790000000000001</v>
      </c>
      <c r="P71" s="25" t="s">
        <v>587</v>
      </c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32" t="s">
        <v>591</v>
      </c>
      <c r="AB71" s="15"/>
      <c r="AC71" s="16" t="str">
        <f t="shared" si="8"/>
        <v>1659</v>
      </c>
      <c r="AD71" s="15" t="str">
        <f>VLOOKUP($AC71,デモテーブル[],2,FALSE)</f>
        <v>ＩＳ米国リートＥＴＦ</v>
      </c>
      <c r="AE71" s="137">
        <f t="shared" ref="AE71:AG108" si="18">I71</f>
        <v>17</v>
      </c>
      <c r="AF71" s="15">
        <f t="shared" si="18"/>
        <v>1618</v>
      </c>
      <c r="AG71" s="15">
        <f t="shared" si="18"/>
        <v>2634</v>
      </c>
      <c r="AH71" s="17">
        <f t="shared" si="15"/>
        <v>44778</v>
      </c>
      <c r="AI71" s="17">
        <f t="shared" si="15"/>
        <v>0</v>
      </c>
      <c r="AJ71" s="17">
        <f t="shared" si="15"/>
        <v>17272</v>
      </c>
      <c r="AK71" s="18">
        <f t="shared" si="17"/>
        <v>0.62790000000000001</v>
      </c>
      <c r="AL71" s="15" t="str">
        <f t="shared" si="17"/>
        <v>00-PP SBIネオモバイル証券</v>
      </c>
      <c r="AM71" s="15"/>
      <c r="AN71" s="15"/>
      <c r="AO71" s="15"/>
      <c r="AP71" s="138"/>
      <c r="AQ71" s="15"/>
      <c r="AR71" s="138"/>
      <c r="AS71" s="15"/>
      <c r="AT71" s="4"/>
      <c r="AU71" s="4"/>
      <c r="AV71" s="15" t="str">
        <f>VLOOKUP($AC71,デモテーブル[#Data],3,FALSE)</f>
        <v>1株式・投信等</v>
      </c>
      <c r="AW71" s="15" t="str">
        <f>VLOOKUP($AC71,デモテーブル[#Data],4,FALSE)</f>
        <v>1株式</v>
      </c>
      <c r="AX71" s="15" t="str">
        <f>VLOOKUP($AC71,デモテーブル[#Data],5,FALSE)</f>
        <v>不動産</v>
      </c>
      <c r="AY71" s="15" t="str">
        <f>VLOOKUP($AC71,デモテーブル[#Data],6,FALSE)</f>
        <v>米国・リート</v>
      </c>
      <c r="AZ71" s="15" t="str">
        <f>VLOOKUP($AC71,デモテーブル[#Data],7,FALSE)</f>
        <v>01 日本円</v>
      </c>
    </row>
    <row r="72" spans="2:52">
      <c r="B72" s="2">
        <v>44948</v>
      </c>
      <c r="C72" s="3">
        <v>71</v>
      </c>
      <c r="D72" s="81" t="str">
        <f t="shared" si="11"/>
        <v>00-PP</v>
      </c>
      <c r="E72" s="136" t="str">
        <f t="shared" si="12"/>
        <v>SBIネオモバイル証券</v>
      </c>
      <c r="F72" s="15"/>
      <c r="G72" s="14" t="s">
        <v>87</v>
      </c>
      <c r="H72" s="25" t="s">
        <v>158</v>
      </c>
      <c r="I72" s="25">
        <v>505</v>
      </c>
      <c r="J72" s="25">
        <v>202</v>
      </c>
      <c r="K72" s="25">
        <v>235</v>
      </c>
      <c r="L72" s="25" t="s">
        <v>654</v>
      </c>
      <c r="M72" s="25" t="s">
        <v>184</v>
      </c>
      <c r="N72" s="25" t="s">
        <v>655</v>
      </c>
      <c r="O72" s="1">
        <v>0.1648</v>
      </c>
      <c r="P72" s="25" t="s">
        <v>587</v>
      </c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32" t="s">
        <v>591</v>
      </c>
      <c r="AB72" s="15"/>
      <c r="AC72" s="16" t="str">
        <f t="shared" si="8"/>
        <v>1678</v>
      </c>
      <c r="AD72" s="15" t="str">
        <f>VLOOKUP($AC72,デモテーブル[],2,FALSE)</f>
        <v>ＮＥＸＴ　ＦＵＮＤＳ　インド株式指数・Ｎｉｆｔｙ　５０連動型上場投信</v>
      </c>
      <c r="AE72" s="137">
        <f t="shared" si="18"/>
        <v>505</v>
      </c>
      <c r="AF72" s="15">
        <f t="shared" si="18"/>
        <v>202</v>
      </c>
      <c r="AG72" s="15">
        <f t="shared" si="18"/>
        <v>235</v>
      </c>
      <c r="AH72" s="17">
        <f t="shared" si="15"/>
        <v>118826</v>
      </c>
      <c r="AI72" s="17">
        <f t="shared" si="15"/>
        <v>0</v>
      </c>
      <c r="AJ72" s="17">
        <f t="shared" si="15"/>
        <v>16816</v>
      </c>
      <c r="AK72" s="18">
        <f t="shared" si="17"/>
        <v>0.1648</v>
      </c>
      <c r="AL72" s="15" t="str">
        <f t="shared" si="17"/>
        <v>00-PP SBIネオモバイル証券</v>
      </c>
      <c r="AM72" s="15"/>
      <c r="AN72" s="15"/>
      <c r="AO72" s="15"/>
      <c r="AP72" s="138"/>
      <c r="AQ72" s="15"/>
      <c r="AR72" s="138"/>
      <c r="AS72" s="15"/>
      <c r="AT72" s="4"/>
      <c r="AU72" s="4"/>
      <c r="AV72" s="15" t="str">
        <f>VLOOKUP($AC72,デモテーブル[#Data],3,FALSE)</f>
        <v>1株式・投信等</v>
      </c>
      <c r="AW72" s="15" t="str">
        <f>VLOOKUP($AC72,デモテーブル[#Data],4,FALSE)</f>
        <v>1株式</v>
      </c>
      <c r="AX72" s="15" t="str">
        <f>VLOOKUP($AC72,デモテーブル[#Data],5,FALSE)</f>
        <v>新興国</v>
      </c>
      <c r="AY72" s="15" t="str">
        <f>VLOOKUP($AC72,デモテーブル[#Data],6,FALSE)</f>
        <v>インド</v>
      </c>
      <c r="AZ72" s="15" t="str">
        <f>VLOOKUP($AC72,デモテーブル[#Data],7,FALSE)</f>
        <v>01 日本円</v>
      </c>
    </row>
    <row r="73" spans="2:52">
      <c r="B73" s="2">
        <v>44948</v>
      </c>
      <c r="C73" s="3">
        <v>72</v>
      </c>
      <c r="D73" s="81" t="str">
        <f t="shared" si="11"/>
        <v>00-PP</v>
      </c>
      <c r="E73" s="136" t="str">
        <f t="shared" si="12"/>
        <v>SBIネオモバイル証券</v>
      </c>
      <c r="F73" s="15"/>
      <c r="G73" s="14" t="s">
        <v>159</v>
      </c>
      <c r="H73" s="25" t="s">
        <v>160</v>
      </c>
      <c r="I73" s="25">
        <v>7</v>
      </c>
      <c r="J73" s="25">
        <v>1150</v>
      </c>
      <c r="K73" s="25">
        <v>1994</v>
      </c>
      <c r="L73" s="25" t="s">
        <v>656</v>
      </c>
      <c r="M73" s="25" t="s">
        <v>184</v>
      </c>
      <c r="N73" s="25" t="s">
        <v>657</v>
      </c>
      <c r="O73" s="1">
        <v>0.7339</v>
      </c>
      <c r="P73" s="25" t="s">
        <v>587</v>
      </c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32" t="s">
        <v>591</v>
      </c>
      <c r="AB73" s="15"/>
      <c r="AC73" s="16" t="str">
        <f t="shared" si="8"/>
        <v>2169</v>
      </c>
      <c r="AD73" s="15" t="str">
        <f>VLOOKUP($AC73,デモテーブル[],2,FALSE)</f>
        <v>ＣＤＳ</v>
      </c>
      <c r="AE73" s="137">
        <f t="shared" si="18"/>
        <v>7</v>
      </c>
      <c r="AF73" s="15">
        <f t="shared" si="18"/>
        <v>1150</v>
      </c>
      <c r="AG73" s="15">
        <f t="shared" si="18"/>
        <v>1994</v>
      </c>
      <c r="AH73" s="17">
        <f t="shared" si="15"/>
        <v>13958</v>
      </c>
      <c r="AI73" s="17">
        <f t="shared" si="15"/>
        <v>0</v>
      </c>
      <c r="AJ73" s="17">
        <f t="shared" si="15"/>
        <v>5908</v>
      </c>
      <c r="AK73" s="18">
        <f t="shared" si="17"/>
        <v>0.7339</v>
      </c>
      <c r="AL73" s="15" t="str">
        <f t="shared" si="17"/>
        <v>00-PP SBIネオモバイル証券</v>
      </c>
      <c r="AM73" s="15"/>
      <c r="AN73" s="15"/>
      <c r="AO73" s="15"/>
      <c r="AP73" s="138"/>
      <c r="AQ73" s="15"/>
      <c r="AR73" s="138"/>
      <c r="AS73" s="15"/>
      <c r="AT73" s="4"/>
      <c r="AU73" s="4"/>
      <c r="AV73" s="15" t="str">
        <f>VLOOKUP($AC73,デモテーブル[#Data],3,FALSE)</f>
        <v>1株式・投信等</v>
      </c>
      <c r="AW73" s="15" t="str">
        <f>VLOOKUP($AC73,デモテーブル[#Data],4,FALSE)</f>
        <v>1株式</v>
      </c>
      <c r="AX73" s="15" t="str">
        <f>VLOOKUP($AC73,デモテーブル[#Data],5,FALSE)</f>
        <v>サービス</v>
      </c>
      <c r="AY73" s="15" t="str">
        <f>VLOOKUP($AC73,デモテーブル[#Data],6,FALSE)</f>
        <v>サービス</v>
      </c>
      <c r="AZ73" s="15" t="str">
        <f>VLOOKUP($AC73,デモテーブル[#Data],7,FALSE)</f>
        <v>01 日本円</v>
      </c>
    </row>
    <row r="74" spans="2:52">
      <c r="B74" s="2">
        <v>44948</v>
      </c>
      <c r="C74" s="3">
        <v>73</v>
      </c>
      <c r="D74" s="81" t="str">
        <f t="shared" si="11"/>
        <v>00-PP</v>
      </c>
      <c r="E74" s="136" t="str">
        <f t="shared" si="12"/>
        <v>SBIネオモバイル証券</v>
      </c>
      <c r="F74" s="15"/>
      <c r="G74" s="14" t="s">
        <v>161</v>
      </c>
      <c r="H74" s="25" t="s">
        <v>162</v>
      </c>
      <c r="I74" s="25">
        <v>13</v>
      </c>
      <c r="J74" s="25">
        <v>1268</v>
      </c>
      <c r="K74" s="25">
        <v>1421</v>
      </c>
      <c r="L74" s="25" t="s">
        <v>658</v>
      </c>
      <c r="M74" s="25" t="s">
        <v>184</v>
      </c>
      <c r="N74" s="25" t="s">
        <v>659</v>
      </c>
      <c r="O74" s="1">
        <v>0.1207</v>
      </c>
      <c r="P74" s="25" t="s">
        <v>587</v>
      </c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32" t="s">
        <v>591</v>
      </c>
      <c r="AB74" s="15"/>
      <c r="AC74" s="16" t="str">
        <f t="shared" si="8"/>
        <v>2393</v>
      </c>
      <c r="AD74" s="15" t="str">
        <f>VLOOKUP($AC74,デモテーブル[],2,FALSE)</f>
        <v>日本ケアサプライ</v>
      </c>
      <c r="AE74" s="137">
        <f t="shared" si="18"/>
        <v>13</v>
      </c>
      <c r="AF74" s="15">
        <f t="shared" si="18"/>
        <v>1268</v>
      </c>
      <c r="AG74" s="15">
        <f t="shared" si="18"/>
        <v>1421</v>
      </c>
      <c r="AH74" s="17">
        <f t="shared" si="15"/>
        <v>18473</v>
      </c>
      <c r="AI74" s="17">
        <f t="shared" si="15"/>
        <v>0</v>
      </c>
      <c r="AJ74" s="17">
        <f t="shared" si="15"/>
        <v>1989</v>
      </c>
      <c r="AK74" s="18">
        <f t="shared" si="17"/>
        <v>0.1207</v>
      </c>
      <c r="AL74" s="15" t="str">
        <f t="shared" si="17"/>
        <v>00-PP SBIネオモバイル証券</v>
      </c>
      <c r="AM74" s="15"/>
      <c r="AN74" s="15"/>
      <c r="AO74" s="15"/>
      <c r="AP74" s="138"/>
      <c r="AQ74" s="15"/>
      <c r="AR74" s="138"/>
      <c r="AS74" s="15"/>
      <c r="AT74" s="4"/>
      <c r="AU74" s="4"/>
      <c r="AV74" s="15" t="str">
        <f>VLOOKUP($AC74,デモテーブル[#Data],3,FALSE)</f>
        <v>1株式・投信等</v>
      </c>
      <c r="AW74" s="15" t="str">
        <f>VLOOKUP($AC74,デモテーブル[#Data],4,FALSE)</f>
        <v>1株式</v>
      </c>
      <c r="AX74" s="15" t="str">
        <f>VLOOKUP($AC74,デモテーブル[#Data],5,FALSE)</f>
        <v>サービス</v>
      </c>
      <c r="AY74" s="15" t="str">
        <f>VLOOKUP($AC74,デモテーブル[#Data],6,FALSE)</f>
        <v>サービス</v>
      </c>
      <c r="AZ74" s="15" t="str">
        <f>VLOOKUP($AC74,デモテーブル[#Data],7,FALSE)</f>
        <v>01 日本円</v>
      </c>
    </row>
    <row r="75" spans="2:52">
      <c r="B75" s="2">
        <v>44948</v>
      </c>
      <c r="C75" s="3">
        <v>74</v>
      </c>
      <c r="D75" s="81" t="str">
        <f t="shared" si="11"/>
        <v>00-PP</v>
      </c>
      <c r="E75" s="136" t="str">
        <f t="shared" si="12"/>
        <v>SBIネオモバイル証券</v>
      </c>
      <c r="F75" s="15"/>
      <c r="G75" s="14" t="s">
        <v>163</v>
      </c>
      <c r="H75" s="25" t="s">
        <v>164</v>
      </c>
      <c r="I75" s="25">
        <v>13</v>
      </c>
      <c r="J75" s="25">
        <v>1009</v>
      </c>
      <c r="K75" s="25">
        <v>996</v>
      </c>
      <c r="L75" s="25" t="s">
        <v>660</v>
      </c>
      <c r="M75" s="25" t="s">
        <v>184</v>
      </c>
      <c r="N75" s="25" t="s">
        <v>661</v>
      </c>
      <c r="O75" s="1">
        <v>-1.2999999999999999E-2</v>
      </c>
      <c r="P75" s="25" t="s">
        <v>587</v>
      </c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32" t="s">
        <v>591</v>
      </c>
      <c r="AB75" s="15"/>
      <c r="AC75" s="16" t="str">
        <f t="shared" si="8"/>
        <v>2511</v>
      </c>
      <c r="AD75" s="15" t="str">
        <f>VLOOKUP($AC75,デモテーブル[],2,FALSE)</f>
        <v>ＮＦ外債ヘッジ無</v>
      </c>
      <c r="AE75" s="137">
        <f t="shared" si="18"/>
        <v>13</v>
      </c>
      <c r="AF75" s="15">
        <f t="shared" si="18"/>
        <v>1009</v>
      </c>
      <c r="AG75" s="15">
        <f t="shared" si="18"/>
        <v>996</v>
      </c>
      <c r="AH75" s="17">
        <f t="shared" si="15"/>
        <v>12946</v>
      </c>
      <c r="AI75" s="17">
        <f t="shared" si="15"/>
        <v>0</v>
      </c>
      <c r="AJ75" s="17">
        <f t="shared" si="15"/>
        <v>-170</v>
      </c>
      <c r="AK75" s="18">
        <f t="shared" si="17"/>
        <v>-1.2999999999999999E-2</v>
      </c>
      <c r="AL75" s="15" t="str">
        <f t="shared" si="17"/>
        <v>00-PP SBIネオモバイル証券</v>
      </c>
      <c r="AM75" s="15"/>
      <c r="AN75" s="15"/>
      <c r="AO75" s="15"/>
      <c r="AP75" s="138"/>
      <c r="AQ75" s="15"/>
      <c r="AR75" s="138"/>
      <c r="AS75" s="15"/>
      <c r="AT75" s="4"/>
      <c r="AU75" s="4"/>
      <c r="AV75" s="15" t="str">
        <f>VLOOKUP($AC75,デモテーブル[#Data],3,FALSE)</f>
        <v>2現金・米国債など</v>
      </c>
      <c r="AW75" s="15" t="str">
        <f>VLOOKUP($AC75,デモテーブル[#Data],4,FALSE)</f>
        <v>2米国債など</v>
      </c>
      <c r="AX75" s="15" t="str">
        <f>VLOOKUP($AC75,デモテーブル[#Data],5,FALSE)</f>
        <v>債券</v>
      </c>
      <c r="AY75" s="15" t="str">
        <f>VLOOKUP($AC75,デモテーブル[#Data],6,FALSE)</f>
        <v>外国債</v>
      </c>
      <c r="AZ75" s="15" t="str">
        <f>VLOOKUP($AC75,デモテーブル[#Data],7,FALSE)</f>
        <v>01 日本円</v>
      </c>
    </row>
    <row r="76" spans="2:52">
      <c r="B76" s="2">
        <v>44948</v>
      </c>
      <c r="C76" s="3">
        <v>75</v>
      </c>
      <c r="D76" s="81" t="str">
        <f t="shared" si="11"/>
        <v>00-PP</v>
      </c>
      <c r="E76" s="136" t="str">
        <f t="shared" si="12"/>
        <v>SBIネオモバイル証券</v>
      </c>
      <c r="F76" s="15"/>
      <c r="G76" s="14" t="s">
        <v>165</v>
      </c>
      <c r="H76" s="25" t="s">
        <v>166</v>
      </c>
      <c r="I76" s="25">
        <v>38</v>
      </c>
      <c r="J76" s="25">
        <v>869</v>
      </c>
      <c r="K76" s="25">
        <v>507</v>
      </c>
      <c r="L76" s="25" t="s">
        <v>662</v>
      </c>
      <c r="M76" s="25" t="s">
        <v>184</v>
      </c>
      <c r="N76" s="25" t="s">
        <v>663</v>
      </c>
      <c r="O76" s="1">
        <v>-0.41610000000000003</v>
      </c>
      <c r="P76" s="25" t="s">
        <v>587</v>
      </c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32" t="s">
        <v>591</v>
      </c>
      <c r="AB76" s="15"/>
      <c r="AC76" s="16" t="str">
        <f t="shared" si="8"/>
        <v>2516</v>
      </c>
      <c r="AD76" s="15" t="str">
        <f>VLOOKUP($AC76,デモテーブル[],2,FALSE)</f>
        <v>東証マザーズＥＴＦ</v>
      </c>
      <c r="AE76" s="137">
        <f t="shared" si="18"/>
        <v>38</v>
      </c>
      <c r="AF76" s="15">
        <f t="shared" si="18"/>
        <v>869</v>
      </c>
      <c r="AG76" s="15">
        <f t="shared" si="18"/>
        <v>507</v>
      </c>
      <c r="AH76" s="17">
        <f t="shared" si="15"/>
        <v>19281</v>
      </c>
      <c r="AI76" s="17">
        <f t="shared" si="15"/>
        <v>0</v>
      </c>
      <c r="AJ76" s="17">
        <f t="shared" si="15"/>
        <v>-13740</v>
      </c>
      <c r="AK76" s="18">
        <f t="shared" si="17"/>
        <v>-0.41610000000000003</v>
      </c>
      <c r="AL76" s="15" t="str">
        <f t="shared" si="17"/>
        <v>00-PP SBIネオモバイル証券</v>
      </c>
      <c r="AM76" s="15"/>
      <c r="AN76" s="15"/>
      <c r="AO76" s="15"/>
      <c r="AP76" s="138"/>
      <c r="AQ76" s="15"/>
      <c r="AR76" s="138"/>
      <c r="AS76" s="15"/>
      <c r="AT76" s="4"/>
      <c r="AU76" s="4"/>
      <c r="AV76" s="15" t="str">
        <f>VLOOKUP($AC76,デモテーブル[#Data],3,FALSE)</f>
        <v>1株式・投信等</v>
      </c>
      <c r="AW76" s="15" t="str">
        <f>VLOOKUP($AC76,デモテーブル[#Data],4,FALSE)</f>
        <v>1株式</v>
      </c>
      <c r="AX76" s="15" t="str">
        <f>VLOOKUP($AC76,デモテーブル[#Data],5,FALSE)</f>
        <v>指数</v>
      </c>
      <c r="AY76" s="15" t="str">
        <f>VLOOKUP($AC76,デモテーブル[#Data],6,FALSE)</f>
        <v>マザーズ指数</v>
      </c>
      <c r="AZ76" s="15" t="str">
        <f>VLOOKUP($AC76,デモテーブル[#Data],7,FALSE)</f>
        <v>01 日本円</v>
      </c>
    </row>
    <row r="77" spans="2:52">
      <c r="B77" s="2">
        <v>44948</v>
      </c>
      <c r="C77" s="3">
        <v>76</v>
      </c>
      <c r="D77" s="81" t="str">
        <f t="shared" si="11"/>
        <v>00-PP</v>
      </c>
      <c r="E77" s="136" t="str">
        <f t="shared" si="12"/>
        <v>SBIネオモバイル証券</v>
      </c>
      <c r="F77" s="15"/>
      <c r="G77" s="14" t="s">
        <v>167</v>
      </c>
      <c r="H77" s="25" t="s">
        <v>168</v>
      </c>
      <c r="I77" s="25">
        <v>31</v>
      </c>
      <c r="J77" s="25">
        <v>1709</v>
      </c>
      <c r="K77" s="25">
        <v>2021</v>
      </c>
      <c r="L77" s="25" t="s">
        <v>664</v>
      </c>
      <c r="M77" s="25" t="s">
        <v>184</v>
      </c>
      <c r="N77" s="25" t="s">
        <v>665</v>
      </c>
      <c r="O77" s="1">
        <v>0.18229999999999999</v>
      </c>
      <c r="P77" s="25" t="s">
        <v>587</v>
      </c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32" t="s">
        <v>591</v>
      </c>
      <c r="AB77" s="15"/>
      <c r="AC77" s="16" t="str">
        <f t="shared" si="8"/>
        <v>2556</v>
      </c>
      <c r="AD77" s="15" t="str">
        <f>VLOOKUP($AC77,デモテーブル[],2,FALSE)</f>
        <v>ＯＮＥＥＴＦ東証ＲＥＩＴ</v>
      </c>
      <c r="AE77" s="137">
        <f t="shared" si="18"/>
        <v>31</v>
      </c>
      <c r="AF77" s="15">
        <f t="shared" si="18"/>
        <v>1709</v>
      </c>
      <c r="AG77" s="15">
        <f t="shared" si="18"/>
        <v>2021</v>
      </c>
      <c r="AH77" s="17">
        <f t="shared" si="15"/>
        <v>62635</v>
      </c>
      <c r="AI77" s="17">
        <f t="shared" si="15"/>
        <v>0</v>
      </c>
      <c r="AJ77" s="17">
        <f t="shared" si="15"/>
        <v>9656</v>
      </c>
      <c r="AK77" s="18">
        <f t="shared" si="17"/>
        <v>0.18229999999999999</v>
      </c>
      <c r="AL77" s="15" t="str">
        <f t="shared" si="17"/>
        <v>00-PP SBIネオモバイル証券</v>
      </c>
      <c r="AM77" s="15"/>
      <c r="AN77" s="15"/>
      <c r="AO77" s="15"/>
      <c r="AP77" s="138"/>
      <c r="AQ77" s="15"/>
      <c r="AR77" s="138"/>
      <c r="AS77" s="15"/>
      <c r="AT77" s="4"/>
      <c r="AU77" s="4"/>
      <c r="AV77" s="15" t="str">
        <f>VLOOKUP($AC77,デモテーブル[#Data],3,FALSE)</f>
        <v>1株式・投信等</v>
      </c>
      <c r="AW77" s="15" t="str">
        <f>VLOOKUP($AC77,デモテーブル[#Data],4,FALSE)</f>
        <v>1株式</v>
      </c>
      <c r="AX77" s="15" t="str">
        <f>VLOOKUP($AC77,デモテーブル[#Data],5,FALSE)</f>
        <v>不動産</v>
      </c>
      <c r="AY77" s="15" t="str">
        <f>VLOOKUP($AC77,デモテーブル[#Data],6,FALSE)</f>
        <v>Jリート</v>
      </c>
      <c r="AZ77" s="15" t="str">
        <f>VLOOKUP($AC77,デモテーブル[#Data],7,FALSE)</f>
        <v>01 日本円</v>
      </c>
    </row>
    <row r="78" spans="2:52">
      <c r="B78" s="2">
        <v>44948</v>
      </c>
      <c r="C78" s="3">
        <v>77</v>
      </c>
      <c r="D78" s="81" t="str">
        <f t="shared" si="11"/>
        <v>00-PP</v>
      </c>
      <c r="E78" s="136" t="str">
        <f t="shared" si="12"/>
        <v>SBIネオモバイル証券</v>
      </c>
      <c r="F78" s="15"/>
      <c r="G78" s="14" t="s">
        <v>169</v>
      </c>
      <c r="H78" s="25" t="s">
        <v>170</v>
      </c>
      <c r="I78" s="25">
        <v>4</v>
      </c>
      <c r="J78" s="25">
        <v>9773</v>
      </c>
      <c r="K78" s="25">
        <v>14470</v>
      </c>
      <c r="L78" s="25" t="s">
        <v>666</v>
      </c>
      <c r="M78" s="25" t="s">
        <v>184</v>
      </c>
      <c r="N78" s="25" t="s">
        <v>667</v>
      </c>
      <c r="O78" s="1">
        <v>0.48060000000000003</v>
      </c>
      <c r="P78" s="25" t="s">
        <v>587</v>
      </c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32" t="s">
        <v>591</v>
      </c>
      <c r="AB78" s="15"/>
      <c r="AC78" s="16" t="str">
        <f t="shared" si="8"/>
        <v>2558</v>
      </c>
      <c r="AD78" s="15" t="str">
        <f>VLOOKUP($AC78,デモテーブル[],2,FALSE)</f>
        <v>ＭＡＸＩＳ米国株式（Ｓ＆Ｐ５００）上場投信</v>
      </c>
      <c r="AE78" s="137">
        <f t="shared" si="18"/>
        <v>4</v>
      </c>
      <c r="AF78" s="15">
        <f t="shared" si="18"/>
        <v>9773</v>
      </c>
      <c r="AG78" s="15">
        <f t="shared" si="18"/>
        <v>14470</v>
      </c>
      <c r="AH78" s="17">
        <f t="shared" si="15"/>
        <v>57880</v>
      </c>
      <c r="AI78" s="17">
        <f t="shared" si="15"/>
        <v>0</v>
      </c>
      <c r="AJ78" s="17">
        <f t="shared" si="15"/>
        <v>18788</v>
      </c>
      <c r="AK78" s="18">
        <f t="shared" si="17"/>
        <v>0.48060000000000003</v>
      </c>
      <c r="AL78" s="15" t="str">
        <f t="shared" si="17"/>
        <v>00-PP SBIネオモバイル証券</v>
      </c>
      <c r="AM78" s="15"/>
      <c r="AN78" s="15"/>
      <c r="AO78" s="15"/>
      <c r="AP78" s="138"/>
      <c r="AQ78" s="15"/>
      <c r="AR78" s="138"/>
      <c r="AS78" s="15"/>
      <c r="AT78" s="4"/>
      <c r="AU78" s="4"/>
      <c r="AV78" s="15" t="str">
        <f>VLOOKUP($AC78,デモテーブル[#Data],3,FALSE)</f>
        <v>1株式・投信等</v>
      </c>
      <c r="AW78" s="15" t="str">
        <f>VLOOKUP($AC78,デモテーブル[#Data],4,FALSE)</f>
        <v>1株式</v>
      </c>
      <c r="AX78" s="15" t="str">
        <f>VLOOKUP($AC78,デモテーブル[#Data],5,FALSE)</f>
        <v>指数</v>
      </c>
      <c r="AY78" s="15" t="str">
        <f>VLOOKUP($AC78,デモテーブル[#Data],6,FALSE)</f>
        <v>SP500指数</v>
      </c>
      <c r="AZ78" s="15" t="str">
        <f>VLOOKUP($AC78,デモテーブル[#Data],7,FALSE)</f>
        <v>01 日本円</v>
      </c>
    </row>
    <row r="79" spans="2:52">
      <c r="B79" s="2">
        <v>44948</v>
      </c>
      <c r="C79" s="3">
        <v>78</v>
      </c>
      <c r="D79" s="81" t="str">
        <f t="shared" si="11"/>
        <v>00-PP</v>
      </c>
      <c r="E79" s="136" t="str">
        <f t="shared" si="12"/>
        <v>SBIネオモバイル証券</v>
      </c>
      <c r="F79" s="15"/>
      <c r="G79" s="14" t="s">
        <v>171</v>
      </c>
      <c r="H79" s="25" t="s">
        <v>172</v>
      </c>
      <c r="I79" s="25">
        <v>2</v>
      </c>
      <c r="J79" s="25">
        <v>7680</v>
      </c>
      <c r="K79" s="25">
        <v>13400</v>
      </c>
      <c r="L79" s="25" t="s">
        <v>668</v>
      </c>
      <c r="M79" s="25" t="s">
        <v>184</v>
      </c>
      <c r="N79" s="25" t="s">
        <v>669</v>
      </c>
      <c r="O79" s="1">
        <v>0.74480000000000002</v>
      </c>
      <c r="P79" s="25" t="s">
        <v>587</v>
      </c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32" t="s">
        <v>591</v>
      </c>
      <c r="AB79" s="15"/>
      <c r="AC79" s="16" t="str">
        <f t="shared" si="8"/>
        <v>2559</v>
      </c>
      <c r="AD79" s="15" t="str">
        <f>VLOOKUP($AC79,デモテーブル[],2,FALSE)</f>
        <v>ＭＡＸＩＳ全世界株式（オール・カントリー）上場投信</v>
      </c>
      <c r="AE79" s="137">
        <f t="shared" si="18"/>
        <v>2</v>
      </c>
      <c r="AF79" s="15">
        <f t="shared" si="18"/>
        <v>7680</v>
      </c>
      <c r="AG79" s="15">
        <f t="shared" si="18"/>
        <v>13400</v>
      </c>
      <c r="AH79" s="17">
        <f t="shared" si="15"/>
        <v>26800</v>
      </c>
      <c r="AI79" s="17">
        <f t="shared" si="15"/>
        <v>0</v>
      </c>
      <c r="AJ79" s="17">
        <f t="shared" si="15"/>
        <v>11440</v>
      </c>
      <c r="AK79" s="18">
        <f t="shared" si="17"/>
        <v>0.74480000000000002</v>
      </c>
      <c r="AL79" s="15" t="str">
        <f t="shared" si="17"/>
        <v>00-PP SBIネオモバイル証券</v>
      </c>
      <c r="AM79" s="15"/>
      <c r="AN79" s="15"/>
      <c r="AO79" s="15"/>
      <c r="AP79" s="138"/>
      <c r="AQ79" s="15"/>
      <c r="AR79" s="138"/>
      <c r="AS79" s="15"/>
      <c r="AT79" s="4"/>
      <c r="AU79" s="4"/>
      <c r="AV79" s="15" t="str">
        <f>VLOOKUP($AC79,デモテーブル[#Data],3,FALSE)</f>
        <v>1株式・投信等</v>
      </c>
      <c r="AW79" s="15" t="str">
        <f>VLOOKUP($AC79,デモテーブル[#Data],4,FALSE)</f>
        <v>1株式</v>
      </c>
      <c r="AX79" s="15" t="str">
        <f>VLOOKUP($AC79,デモテーブル[#Data],5,FALSE)</f>
        <v>指数</v>
      </c>
      <c r="AY79" s="15" t="str">
        <f>VLOOKUP($AC79,デモテーブル[#Data],6,FALSE)</f>
        <v>全世界指数</v>
      </c>
      <c r="AZ79" s="15" t="str">
        <f>VLOOKUP($AC79,デモテーブル[#Data],7,FALSE)</f>
        <v>01 日本円</v>
      </c>
    </row>
    <row r="80" spans="2:52">
      <c r="B80" s="2">
        <v>44948</v>
      </c>
      <c r="C80" s="3">
        <v>79</v>
      </c>
      <c r="D80" s="81" t="str">
        <f t="shared" si="11"/>
        <v>00-PP</v>
      </c>
      <c r="E80" s="136" t="str">
        <f t="shared" si="12"/>
        <v>SBIネオモバイル証券</v>
      </c>
      <c r="F80" s="15"/>
      <c r="G80" s="14" t="s">
        <v>332</v>
      </c>
      <c r="H80" s="25" t="s">
        <v>670</v>
      </c>
      <c r="I80" s="25">
        <v>19</v>
      </c>
      <c r="J80" s="25">
        <v>2112</v>
      </c>
      <c r="K80" s="25">
        <v>1755</v>
      </c>
      <c r="L80" s="25" t="s">
        <v>671</v>
      </c>
      <c r="M80" s="25" t="s">
        <v>184</v>
      </c>
      <c r="N80" s="25" t="s">
        <v>672</v>
      </c>
      <c r="O80" s="1">
        <v>-0.16900000000000001</v>
      </c>
      <c r="P80" s="25" t="s">
        <v>587</v>
      </c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32" t="s">
        <v>591</v>
      </c>
      <c r="AB80" s="15"/>
      <c r="AC80" s="16" t="str">
        <f t="shared" si="8"/>
        <v>2621</v>
      </c>
      <c r="AD80" s="15" t="str">
        <f>VLOOKUP($AC80,デモテーブル[],2,FALSE)</f>
        <v>ｉＳ米国債二十ヘジ</v>
      </c>
      <c r="AE80" s="137">
        <f t="shared" si="18"/>
        <v>19</v>
      </c>
      <c r="AF80" s="15">
        <f t="shared" si="18"/>
        <v>2112</v>
      </c>
      <c r="AG80" s="15">
        <f t="shared" si="18"/>
        <v>1755</v>
      </c>
      <c r="AH80" s="17">
        <f t="shared" si="15"/>
        <v>33345</v>
      </c>
      <c r="AI80" s="17">
        <f t="shared" si="15"/>
        <v>0</v>
      </c>
      <c r="AJ80" s="17">
        <f t="shared" si="15"/>
        <v>-6783</v>
      </c>
      <c r="AK80" s="18">
        <f t="shared" si="17"/>
        <v>-0.16900000000000001</v>
      </c>
      <c r="AL80" s="15" t="str">
        <f t="shared" si="17"/>
        <v>00-PP SBIネオモバイル証券</v>
      </c>
      <c r="AM80" s="15"/>
      <c r="AN80" s="15"/>
      <c r="AO80" s="15"/>
      <c r="AP80" s="138"/>
      <c r="AQ80" s="15"/>
      <c r="AR80" s="138"/>
      <c r="AS80" s="15"/>
      <c r="AT80" s="4"/>
      <c r="AU80" s="4"/>
      <c r="AV80" s="15" t="str">
        <f>VLOOKUP($AC80,デモテーブル[#Data],3,FALSE)</f>
        <v>2現金・米国債など</v>
      </c>
      <c r="AW80" s="15" t="str">
        <f>VLOOKUP($AC80,デモテーブル[#Data],4,FALSE)</f>
        <v>2米国債など</v>
      </c>
      <c r="AX80" s="15" t="str">
        <f>VLOOKUP($AC80,デモテーブル[#Data],5,FALSE)</f>
        <v>債券</v>
      </c>
      <c r="AY80" s="15" t="str">
        <f>VLOOKUP($AC80,デモテーブル[#Data],6,FALSE)</f>
        <v>米国債</v>
      </c>
      <c r="AZ80" s="15" t="str">
        <f>VLOOKUP($AC80,デモテーブル[#Data],7,FALSE)</f>
        <v>01 日本円</v>
      </c>
    </row>
    <row r="81" spans="2:52">
      <c r="B81" s="2">
        <v>44948</v>
      </c>
      <c r="C81" s="3">
        <v>80</v>
      </c>
      <c r="D81" s="81" t="str">
        <f t="shared" si="11"/>
        <v>00-PP</v>
      </c>
      <c r="E81" s="136" t="str">
        <f t="shared" si="12"/>
        <v>SBIネオモバイル証券</v>
      </c>
      <c r="F81" s="15"/>
      <c r="G81" s="14" t="s">
        <v>173</v>
      </c>
      <c r="H81" s="25" t="s">
        <v>174</v>
      </c>
      <c r="I81" s="25">
        <v>25</v>
      </c>
      <c r="J81" s="25">
        <v>764</v>
      </c>
      <c r="K81" s="25">
        <v>1050</v>
      </c>
      <c r="L81" s="25" t="s">
        <v>673</v>
      </c>
      <c r="M81" s="25" t="s">
        <v>184</v>
      </c>
      <c r="N81" s="25" t="s">
        <v>674</v>
      </c>
      <c r="O81" s="1">
        <v>0.37430000000000002</v>
      </c>
      <c r="P81" s="25" t="s">
        <v>587</v>
      </c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32" t="s">
        <v>591</v>
      </c>
      <c r="AB81" s="15"/>
      <c r="AC81" s="16" t="str">
        <f t="shared" si="8"/>
        <v>3407</v>
      </c>
      <c r="AD81" s="15" t="str">
        <f>VLOOKUP($AC81,デモテーブル[],2,FALSE)</f>
        <v>旭化成</v>
      </c>
      <c r="AE81" s="137">
        <f t="shared" si="18"/>
        <v>25</v>
      </c>
      <c r="AF81" s="15">
        <f t="shared" si="18"/>
        <v>764</v>
      </c>
      <c r="AG81" s="15">
        <f t="shared" si="18"/>
        <v>1050</v>
      </c>
      <c r="AH81" s="17">
        <f t="shared" si="15"/>
        <v>26250</v>
      </c>
      <c r="AI81" s="17">
        <f t="shared" si="15"/>
        <v>0</v>
      </c>
      <c r="AJ81" s="17">
        <f t="shared" si="15"/>
        <v>7150</v>
      </c>
      <c r="AK81" s="18">
        <f t="shared" si="17"/>
        <v>0.37430000000000002</v>
      </c>
      <c r="AL81" s="15" t="str">
        <f t="shared" si="17"/>
        <v>00-PP SBIネオモバイル証券</v>
      </c>
      <c r="AM81" s="15"/>
      <c r="AN81" s="15"/>
      <c r="AO81" s="15"/>
      <c r="AP81" s="138"/>
      <c r="AQ81" s="15"/>
      <c r="AR81" s="138"/>
      <c r="AS81" s="15"/>
      <c r="AT81" s="4"/>
      <c r="AU81" s="4"/>
      <c r="AV81" s="15" t="str">
        <f>VLOOKUP($AC81,デモテーブル[#Data],3,FALSE)</f>
        <v>1株式・投信等</v>
      </c>
      <c r="AW81" s="15" t="str">
        <f>VLOOKUP($AC81,デモテーブル[#Data],4,FALSE)</f>
        <v>1株式</v>
      </c>
      <c r="AX81" s="15" t="str">
        <f>VLOOKUP($AC81,デモテーブル[#Data],5,FALSE)</f>
        <v>化学</v>
      </c>
      <c r="AY81" s="15" t="str">
        <f>VLOOKUP($AC81,デモテーブル[#Data],6,FALSE)</f>
        <v>化学</v>
      </c>
      <c r="AZ81" s="15" t="str">
        <f>VLOOKUP($AC81,デモテーブル[#Data],7,FALSE)</f>
        <v>01 日本円</v>
      </c>
    </row>
    <row r="82" spans="2:52">
      <c r="B82" s="2">
        <v>44948</v>
      </c>
      <c r="C82" s="3">
        <v>81</v>
      </c>
      <c r="D82" s="81" t="str">
        <f t="shared" si="11"/>
        <v>00-PP</v>
      </c>
      <c r="E82" s="136" t="str">
        <f t="shared" si="12"/>
        <v>SBIネオモバイル証券</v>
      </c>
      <c r="F82" s="15"/>
      <c r="G82" s="14" t="s">
        <v>175</v>
      </c>
      <c r="H82" s="25" t="s">
        <v>176</v>
      </c>
      <c r="I82" s="25">
        <v>7</v>
      </c>
      <c r="J82" s="25">
        <v>5975</v>
      </c>
      <c r="K82" s="25">
        <v>7120</v>
      </c>
      <c r="L82" s="25" t="s">
        <v>675</v>
      </c>
      <c r="M82" s="25" t="s">
        <v>184</v>
      </c>
      <c r="N82" s="25" t="s">
        <v>676</v>
      </c>
      <c r="O82" s="1">
        <v>0.19159999999999999</v>
      </c>
      <c r="P82" s="25" t="s">
        <v>587</v>
      </c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32" t="s">
        <v>591</v>
      </c>
      <c r="AB82" s="15"/>
      <c r="AC82" s="16" t="str">
        <f t="shared" si="8"/>
        <v>3597</v>
      </c>
      <c r="AD82" s="15" t="str">
        <f>VLOOKUP($AC82,デモテーブル[],2,FALSE)</f>
        <v>自重堂</v>
      </c>
      <c r="AE82" s="137">
        <f t="shared" si="18"/>
        <v>7</v>
      </c>
      <c r="AF82" s="15">
        <f t="shared" si="18"/>
        <v>5975</v>
      </c>
      <c r="AG82" s="15">
        <f t="shared" si="18"/>
        <v>7120</v>
      </c>
      <c r="AH82" s="17">
        <f t="shared" si="15"/>
        <v>49840</v>
      </c>
      <c r="AI82" s="17">
        <f t="shared" si="15"/>
        <v>0</v>
      </c>
      <c r="AJ82" s="17">
        <f t="shared" si="15"/>
        <v>8015</v>
      </c>
      <c r="AK82" s="18">
        <f t="shared" si="17"/>
        <v>0.19159999999999999</v>
      </c>
      <c r="AL82" s="15" t="str">
        <f t="shared" si="17"/>
        <v>00-PP SBIネオモバイル証券</v>
      </c>
      <c r="AM82" s="15"/>
      <c r="AN82" s="15"/>
      <c r="AO82" s="15"/>
      <c r="AP82" s="138"/>
      <c r="AQ82" s="15"/>
      <c r="AR82" s="138"/>
      <c r="AS82" s="15"/>
      <c r="AT82" s="4"/>
      <c r="AU82" s="4"/>
      <c r="AV82" s="15" t="str">
        <f>VLOOKUP($AC82,デモテーブル[#Data],3,FALSE)</f>
        <v>1株式・投信等</v>
      </c>
      <c r="AW82" s="15" t="str">
        <f>VLOOKUP($AC82,デモテーブル[#Data],4,FALSE)</f>
        <v>1株式</v>
      </c>
      <c r="AX82" s="15" t="str">
        <f>VLOOKUP($AC82,デモテーブル[#Data],5,FALSE)</f>
        <v>製造業</v>
      </c>
      <c r="AY82" s="15" t="str">
        <f>VLOOKUP($AC82,デモテーブル[#Data],6,FALSE)</f>
        <v>製造業・繊維製品</v>
      </c>
      <c r="AZ82" s="15" t="str">
        <f>VLOOKUP($AC82,デモテーブル[#Data],7,FALSE)</f>
        <v>01 日本円</v>
      </c>
    </row>
    <row r="83" spans="2:52">
      <c r="B83" s="2">
        <v>44948</v>
      </c>
      <c r="C83" s="3">
        <v>82</v>
      </c>
      <c r="D83" s="81" t="str">
        <f t="shared" si="11"/>
        <v>00-PP</v>
      </c>
      <c r="E83" s="136" t="str">
        <f t="shared" si="12"/>
        <v>SBIネオモバイル証券</v>
      </c>
      <c r="F83" s="15"/>
      <c r="G83" s="14" t="s">
        <v>178</v>
      </c>
      <c r="H83" s="25" t="s">
        <v>179</v>
      </c>
      <c r="I83" s="25">
        <v>8</v>
      </c>
      <c r="J83" s="25">
        <v>1069</v>
      </c>
      <c r="K83" s="25">
        <v>1327</v>
      </c>
      <c r="L83" s="25" t="s">
        <v>677</v>
      </c>
      <c r="M83" s="25" t="s">
        <v>184</v>
      </c>
      <c r="N83" s="25" t="s">
        <v>678</v>
      </c>
      <c r="O83" s="1">
        <v>0.24129999999999999</v>
      </c>
      <c r="P83" s="25" t="s">
        <v>587</v>
      </c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32" t="s">
        <v>591</v>
      </c>
      <c r="AB83" s="15"/>
      <c r="AC83" s="16" t="str">
        <f t="shared" si="8"/>
        <v>3763</v>
      </c>
      <c r="AD83" s="15" t="str">
        <f>VLOOKUP($AC83,デモテーブル[],2,FALSE)</f>
        <v>プロシップ</v>
      </c>
      <c r="AE83" s="137">
        <f t="shared" si="18"/>
        <v>8</v>
      </c>
      <c r="AF83" s="15">
        <f t="shared" si="18"/>
        <v>1069</v>
      </c>
      <c r="AG83" s="15">
        <f t="shared" si="18"/>
        <v>1327</v>
      </c>
      <c r="AH83" s="17">
        <f t="shared" si="15"/>
        <v>10616</v>
      </c>
      <c r="AI83" s="17">
        <f t="shared" si="15"/>
        <v>0</v>
      </c>
      <c r="AJ83" s="17">
        <f t="shared" si="15"/>
        <v>2064</v>
      </c>
      <c r="AK83" s="18">
        <f t="shared" si="17"/>
        <v>0.24129999999999999</v>
      </c>
      <c r="AL83" s="15" t="str">
        <f t="shared" si="17"/>
        <v>00-PP SBIネオモバイル証券</v>
      </c>
      <c r="AM83" s="15"/>
      <c r="AN83" s="15"/>
      <c r="AO83" s="15"/>
      <c r="AP83" s="138"/>
      <c r="AQ83" s="15"/>
      <c r="AR83" s="138"/>
      <c r="AS83" s="15"/>
      <c r="AT83" s="4"/>
      <c r="AU83" s="4"/>
      <c r="AV83" s="15" t="str">
        <f>VLOOKUP($AC83,デモテーブル[#Data],3,FALSE)</f>
        <v>1株式・投信等</v>
      </c>
      <c r="AW83" s="15" t="str">
        <f>VLOOKUP($AC83,デモテーブル[#Data],4,FALSE)</f>
        <v>1株式</v>
      </c>
      <c r="AX83" s="15" t="str">
        <f>VLOOKUP($AC83,デモテーブル[#Data],5,FALSE)</f>
        <v>情報・通信</v>
      </c>
      <c r="AY83" s="15" t="str">
        <f>VLOOKUP($AC83,デモテーブル[#Data],6,FALSE)</f>
        <v>情報・通信</v>
      </c>
      <c r="AZ83" s="15" t="str">
        <f>VLOOKUP($AC83,デモテーブル[#Data],7,FALSE)</f>
        <v>01 日本円</v>
      </c>
    </row>
    <row r="84" spans="2:52">
      <c r="B84" s="2">
        <v>44948</v>
      </c>
      <c r="C84" s="3">
        <v>83</v>
      </c>
      <c r="D84" s="81" t="str">
        <f t="shared" si="11"/>
        <v>00-PP</v>
      </c>
      <c r="E84" s="136" t="str">
        <f t="shared" si="12"/>
        <v>SBIネオモバイル証券</v>
      </c>
      <c r="F84" s="15"/>
      <c r="G84" s="14" t="s">
        <v>180</v>
      </c>
      <c r="H84" s="25" t="s">
        <v>181</v>
      </c>
      <c r="I84" s="25">
        <v>19</v>
      </c>
      <c r="J84" s="25">
        <v>767</v>
      </c>
      <c r="K84" s="25">
        <v>1470</v>
      </c>
      <c r="L84" s="25" t="s">
        <v>679</v>
      </c>
      <c r="M84" s="25" t="s">
        <v>184</v>
      </c>
      <c r="N84" s="25" t="s">
        <v>680</v>
      </c>
      <c r="O84" s="1">
        <v>0.91659999999999997</v>
      </c>
      <c r="P84" s="25" t="s">
        <v>587</v>
      </c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32" t="s">
        <v>591</v>
      </c>
      <c r="AB84" s="15"/>
      <c r="AC84" s="16" t="str">
        <f t="shared" si="8"/>
        <v>4326</v>
      </c>
      <c r="AD84" s="15" t="str">
        <f>VLOOKUP($AC84,デモテーブル[],2,FALSE)</f>
        <v>インテージホールディングス</v>
      </c>
      <c r="AE84" s="137">
        <f t="shared" si="18"/>
        <v>19</v>
      </c>
      <c r="AF84" s="15">
        <f t="shared" si="18"/>
        <v>767</v>
      </c>
      <c r="AG84" s="15">
        <f t="shared" si="18"/>
        <v>1470</v>
      </c>
      <c r="AH84" s="17">
        <f t="shared" si="15"/>
        <v>27930</v>
      </c>
      <c r="AI84" s="17">
        <f t="shared" si="15"/>
        <v>0</v>
      </c>
      <c r="AJ84" s="17">
        <f t="shared" si="15"/>
        <v>13357</v>
      </c>
      <c r="AK84" s="18">
        <f t="shared" si="17"/>
        <v>0.91659999999999997</v>
      </c>
      <c r="AL84" s="15" t="str">
        <f t="shared" si="17"/>
        <v>00-PP SBIネオモバイル証券</v>
      </c>
      <c r="AM84" s="15"/>
      <c r="AN84" s="15"/>
      <c r="AO84" s="15"/>
      <c r="AP84" s="138"/>
      <c r="AQ84" s="15"/>
      <c r="AR84" s="138"/>
      <c r="AS84" s="15"/>
      <c r="AT84" s="4"/>
      <c r="AU84" s="4"/>
      <c r="AV84" s="15" t="str">
        <f>VLOOKUP($AC84,デモテーブル[#Data],3,FALSE)</f>
        <v>1株式・投信等</v>
      </c>
      <c r="AW84" s="15" t="str">
        <f>VLOOKUP($AC84,デモテーブル[#Data],4,FALSE)</f>
        <v>1株式</v>
      </c>
      <c r="AX84" s="15" t="str">
        <f>VLOOKUP($AC84,デモテーブル[#Data],5,FALSE)</f>
        <v>情報・通信</v>
      </c>
      <c r="AY84" s="15" t="str">
        <f>VLOOKUP($AC84,デモテーブル[#Data],6,FALSE)</f>
        <v>情報・通信</v>
      </c>
      <c r="AZ84" s="15" t="str">
        <f>VLOOKUP($AC84,デモテーブル[#Data],7,FALSE)</f>
        <v>01 日本円</v>
      </c>
    </row>
    <row r="85" spans="2:52">
      <c r="B85" s="2">
        <v>44948</v>
      </c>
      <c r="C85" s="3">
        <v>84</v>
      </c>
      <c r="D85" s="81" t="str">
        <f t="shared" si="11"/>
        <v>00-PP</v>
      </c>
      <c r="E85" s="136" t="str">
        <f t="shared" si="12"/>
        <v>SBIネオモバイル証券</v>
      </c>
      <c r="F85" s="15"/>
      <c r="G85" s="14" t="s">
        <v>182</v>
      </c>
      <c r="H85" s="25" t="s">
        <v>183</v>
      </c>
      <c r="I85" s="25">
        <v>9</v>
      </c>
      <c r="J85" s="25">
        <v>1976</v>
      </c>
      <c r="K85" s="25">
        <v>2598</v>
      </c>
      <c r="L85" s="25" t="s">
        <v>681</v>
      </c>
      <c r="M85" s="25" t="s">
        <v>184</v>
      </c>
      <c r="N85" s="25" t="s">
        <v>682</v>
      </c>
      <c r="O85" s="1">
        <v>0.31480000000000002</v>
      </c>
      <c r="P85" s="25" t="s">
        <v>587</v>
      </c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32" t="s">
        <v>591</v>
      </c>
      <c r="AB85" s="15"/>
      <c r="AC85" s="16" t="str">
        <f t="shared" si="8"/>
        <v>4327</v>
      </c>
      <c r="AD85" s="15" t="str">
        <f>VLOOKUP($AC85,デモテーブル[],2,FALSE)</f>
        <v>日本エス・エイチ・エル</v>
      </c>
      <c r="AE85" s="137">
        <f t="shared" si="18"/>
        <v>9</v>
      </c>
      <c r="AF85" s="15">
        <f t="shared" si="18"/>
        <v>1976</v>
      </c>
      <c r="AG85" s="15">
        <f t="shared" si="18"/>
        <v>2598</v>
      </c>
      <c r="AH85" s="17">
        <f t="shared" si="15"/>
        <v>23382</v>
      </c>
      <c r="AI85" s="17">
        <f t="shared" si="15"/>
        <v>0</v>
      </c>
      <c r="AJ85" s="17">
        <f t="shared" si="15"/>
        <v>5598</v>
      </c>
      <c r="AK85" s="18">
        <f t="shared" ref="AK85:AL133" si="19">O85</f>
        <v>0.31480000000000002</v>
      </c>
      <c r="AL85" s="15" t="str">
        <f t="shared" si="19"/>
        <v>00-PP SBIネオモバイル証券</v>
      </c>
      <c r="AM85" s="15"/>
      <c r="AN85" s="15"/>
      <c r="AO85" s="15"/>
      <c r="AP85" s="138"/>
      <c r="AQ85" s="15"/>
      <c r="AR85" s="138"/>
      <c r="AS85" s="15"/>
      <c r="AT85" s="4"/>
      <c r="AU85" s="4"/>
      <c r="AV85" s="15" t="str">
        <f>VLOOKUP($AC85,デモテーブル[#Data],3,FALSE)</f>
        <v>1株式・投信等</v>
      </c>
      <c r="AW85" s="15" t="str">
        <f>VLOOKUP($AC85,デモテーブル[#Data],4,FALSE)</f>
        <v>1株式</v>
      </c>
      <c r="AX85" s="15" t="str">
        <f>VLOOKUP($AC85,デモテーブル[#Data],5,FALSE)</f>
        <v>サービス</v>
      </c>
      <c r="AY85" s="15" t="str">
        <f>VLOOKUP($AC85,デモテーブル[#Data],6,FALSE)</f>
        <v>サービス</v>
      </c>
      <c r="AZ85" s="15" t="str">
        <f>VLOOKUP($AC85,デモテーブル[#Data],7,FALSE)</f>
        <v>01 日本円</v>
      </c>
    </row>
    <row r="86" spans="2:52">
      <c r="B86" s="2">
        <v>44948</v>
      </c>
      <c r="C86" s="3">
        <v>85</v>
      </c>
      <c r="D86" s="81" t="str">
        <f t="shared" si="11"/>
        <v>00-PP</v>
      </c>
      <c r="E86" s="136" t="str">
        <f t="shared" si="12"/>
        <v>SBIネオモバイル証券</v>
      </c>
      <c r="F86" s="15"/>
      <c r="G86" s="14" t="s">
        <v>185</v>
      </c>
      <c r="H86" s="25" t="s">
        <v>186</v>
      </c>
      <c r="I86" s="25">
        <v>9</v>
      </c>
      <c r="J86" s="25">
        <v>1382</v>
      </c>
      <c r="K86" s="25">
        <v>2494</v>
      </c>
      <c r="L86" s="25" t="s">
        <v>683</v>
      </c>
      <c r="M86" s="25" t="s">
        <v>184</v>
      </c>
      <c r="N86" s="25" t="s">
        <v>684</v>
      </c>
      <c r="O86" s="1">
        <v>0.80459999999999998</v>
      </c>
      <c r="P86" s="25" t="s">
        <v>587</v>
      </c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32" t="s">
        <v>591</v>
      </c>
      <c r="AB86" s="15"/>
      <c r="AC86" s="16" t="str">
        <f t="shared" si="8"/>
        <v>4732</v>
      </c>
      <c r="AD86" s="15" t="str">
        <f>VLOOKUP($AC86,デモテーブル[],2,FALSE)</f>
        <v>ユー・エス・エス</v>
      </c>
      <c r="AE86" s="137">
        <f t="shared" si="18"/>
        <v>9</v>
      </c>
      <c r="AF86" s="15">
        <f t="shared" si="18"/>
        <v>1382</v>
      </c>
      <c r="AG86" s="15">
        <f t="shared" si="18"/>
        <v>2494</v>
      </c>
      <c r="AH86" s="17">
        <f t="shared" si="15"/>
        <v>22446</v>
      </c>
      <c r="AI86" s="17">
        <f t="shared" si="15"/>
        <v>0</v>
      </c>
      <c r="AJ86" s="17">
        <f t="shared" si="15"/>
        <v>10008</v>
      </c>
      <c r="AK86" s="18">
        <f t="shared" si="19"/>
        <v>0.80459999999999998</v>
      </c>
      <c r="AL86" s="15" t="str">
        <f t="shared" si="19"/>
        <v>00-PP SBIネオモバイル証券</v>
      </c>
      <c r="AM86" s="15"/>
      <c r="AN86" s="15"/>
      <c r="AO86" s="15"/>
      <c r="AP86" s="138"/>
      <c r="AQ86" s="15"/>
      <c r="AR86" s="138"/>
      <c r="AS86" s="15"/>
      <c r="AT86" s="4"/>
      <c r="AU86" s="4"/>
      <c r="AV86" s="15" t="str">
        <f>VLOOKUP($AC86,デモテーブル[#Data],3,FALSE)</f>
        <v>1株式・投信等</v>
      </c>
      <c r="AW86" s="15" t="str">
        <f>VLOOKUP($AC86,デモテーブル[#Data],4,FALSE)</f>
        <v>1株式</v>
      </c>
      <c r="AX86" s="15" t="str">
        <f>VLOOKUP($AC86,デモテーブル[#Data],5,FALSE)</f>
        <v>サービス</v>
      </c>
      <c r="AY86" s="15" t="str">
        <f>VLOOKUP($AC86,デモテーブル[#Data],6,FALSE)</f>
        <v>サービス</v>
      </c>
      <c r="AZ86" s="15" t="str">
        <f>VLOOKUP($AC86,デモテーブル[#Data],7,FALSE)</f>
        <v>01 日本円</v>
      </c>
    </row>
    <row r="87" spans="2:52">
      <c r="B87" s="2">
        <v>44948</v>
      </c>
      <c r="C87" s="3">
        <v>86</v>
      </c>
      <c r="D87" s="81" t="str">
        <f t="shared" si="11"/>
        <v>00-PP</v>
      </c>
      <c r="E87" s="136" t="str">
        <f t="shared" si="12"/>
        <v>SBIネオモバイル証券</v>
      </c>
      <c r="F87" s="15"/>
      <c r="G87" s="14" t="s">
        <v>187</v>
      </c>
      <c r="H87" s="25" t="s">
        <v>188</v>
      </c>
      <c r="I87" s="25">
        <v>5</v>
      </c>
      <c r="J87" s="25">
        <v>3160</v>
      </c>
      <c r="K87" s="25">
        <v>4907</v>
      </c>
      <c r="L87" s="25" t="s">
        <v>685</v>
      </c>
      <c r="M87" s="25" t="s">
        <v>184</v>
      </c>
      <c r="N87" s="25" t="s">
        <v>686</v>
      </c>
      <c r="O87" s="1">
        <v>0.55279999999999996</v>
      </c>
      <c r="P87" s="25" t="s">
        <v>587</v>
      </c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32" t="s">
        <v>591</v>
      </c>
      <c r="AB87" s="15"/>
      <c r="AC87" s="16" t="str">
        <f t="shared" si="8"/>
        <v>5108</v>
      </c>
      <c r="AD87" s="15" t="str">
        <f>VLOOKUP($AC87,デモテーブル[],2,FALSE)</f>
        <v>ブリヂストン</v>
      </c>
      <c r="AE87" s="137">
        <f t="shared" si="18"/>
        <v>5</v>
      </c>
      <c r="AF87" s="15">
        <f t="shared" si="18"/>
        <v>3160</v>
      </c>
      <c r="AG87" s="15">
        <f t="shared" si="18"/>
        <v>4907</v>
      </c>
      <c r="AH87" s="17">
        <f t="shared" si="15"/>
        <v>24535</v>
      </c>
      <c r="AI87" s="17">
        <f t="shared" si="15"/>
        <v>0</v>
      </c>
      <c r="AJ87" s="17">
        <f t="shared" si="15"/>
        <v>8735</v>
      </c>
      <c r="AK87" s="18">
        <f t="shared" si="19"/>
        <v>0.55279999999999996</v>
      </c>
      <c r="AL87" s="15" t="str">
        <f t="shared" si="19"/>
        <v>00-PP SBIネオモバイル証券</v>
      </c>
      <c r="AM87" s="15"/>
      <c r="AN87" s="15"/>
      <c r="AO87" s="15"/>
      <c r="AP87" s="138"/>
      <c r="AQ87" s="15"/>
      <c r="AR87" s="138"/>
      <c r="AS87" s="15"/>
      <c r="AT87" s="4"/>
      <c r="AU87" s="4"/>
      <c r="AV87" s="15" t="str">
        <f>VLOOKUP($AC87,デモテーブル[#Data],3,FALSE)</f>
        <v>1株式・投信等</v>
      </c>
      <c r="AW87" s="15" t="str">
        <f>VLOOKUP($AC87,デモテーブル[#Data],4,FALSE)</f>
        <v>1株式</v>
      </c>
      <c r="AX87" s="15" t="str">
        <f>VLOOKUP($AC87,デモテーブル[#Data],5,FALSE)</f>
        <v>製造業</v>
      </c>
      <c r="AY87" s="15" t="str">
        <f>VLOOKUP($AC87,デモテーブル[#Data],6,FALSE)</f>
        <v>製造業・ゴム</v>
      </c>
      <c r="AZ87" s="15" t="str">
        <f>VLOOKUP($AC87,デモテーブル[#Data],7,FALSE)</f>
        <v>01 日本円</v>
      </c>
    </row>
    <row r="88" spans="2:52">
      <c r="B88" s="2">
        <v>44948</v>
      </c>
      <c r="C88" s="3">
        <v>87</v>
      </c>
      <c r="D88" s="81" t="str">
        <f t="shared" si="11"/>
        <v>00-PP</v>
      </c>
      <c r="E88" s="136" t="str">
        <f t="shared" si="12"/>
        <v>SBIネオモバイル証券</v>
      </c>
      <c r="F88" s="15"/>
      <c r="G88" s="14" t="s">
        <v>189</v>
      </c>
      <c r="H88" s="25" t="s">
        <v>190</v>
      </c>
      <c r="I88" s="25">
        <v>6</v>
      </c>
      <c r="J88" s="25">
        <v>1625</v>
      </c>
      <c r="K88" s="25">
        <v>2877</v>
      </c>
      <c r="L88" s="25" t="s">
        <v>687</v>
      </c>
      <c r="M88" s="25" t="s">
        <v>184</v>
      </c>
      <c r="N88" s="25" t="s">
        <v>688</v>
      </c>
      <c r="O88" s="1">
        <v>0.77049999999999996</v>
      </c>
      <c r="P88" s="25" t="s">
        <v>587</v>
      </c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32" t="s">
        <v>591</v>
      </c>
      <c r="AB88" s="15"/>
      <c r="AC88" s="16" t="str">
        <f t="shared" si="8"/>
        <v>6087</v>
      </c>
      <c r="AD88" s="15" t="str">
        <f>VLOOKUP($AC88,デモテーブル[],2,FALSE)</f>
        <v>アビスト</v>
      </c>
      <c r="AE88" s="137">
        <f t="shared" si="18"/>
        <v>6</v>
      </c>
      <c r="AF88" s="15">
        <f t="shared" si="18"/>
        <v>1625</v>
      </c>
      <c r="AG88" s="15">
        <f t="shared" si="18"/>
        <v>2877</v>
      </c>
      <c r="AH88" s="17">
        <f t="shared" si="15"/>
        <v>17262</v>
      </c>
      <c r="AI88" s="17">
        <f t="shared" si="15"/>
        <v>0</v>
      </c>
      <c r="AJ88" s="17">
        <f t="shared" si="15"/>
        <v>7512</v>
      </c>
      <c r="AK88" s="18">
        <f t="shared" si="19"/>
        <v>0.77049999999999996</v>
      </c>
      <c r="AL88" s="15" t="str">
        <f t="shared" si="19"/>
        <v>00-PP SBIネオモバイル証券</v>
      </c>
      <c r="AM88" s="15"/>
      <c r="AN88" s="15"/>
      <c r="AO88" s="15"/>
      <c r="AP88" s="138"/>
      <c r="AQ88" s="15"/>
      <c r="AR88" s="138"/>
      <c r="AS88" s="15"/>
      <c r="AT88" s="4"/>
      <c r="AU88" s="4"/>
      <c r="AV88" s="15" t="str">
        <f>VLOOKUP($AC88,デモテーブル[#Data],3,FALSE)</f>
        <v>1株式・投信等</v>
      </c>
      <c r="AW88" s="15" t="str">
        <f>VLOOKUP($AC88,デモテーブル[#Data],4,FALSE)</f>
        <v>1株式</v>
      </c>
      <c r="AX88" s="15" t="str">
        <f>VLOOKUP($AC88,デモテーブル[#Data],5,FALSE)</f>
        <v>サービス</v>
      </c>
      <c r="AY88" s="15" t="str">
        <f>VLOOKUP($AC88,デモテーブル[#Data],6,FALSE)</f>
        <v>サービス</v>
      </c>
      <c r="AZ88" s="15" t="str">
        <f>VLOOKUP($AC88,デモテーブル[#Data],7,FALSE)</f>
        <v>01 日本円</v>
      </c>
    </row>
    <row r="89" spans="2:52">
      <c r="B89" s="2">
        <v>44948</v>
      </c>
      <c r="C89" s="3">
        <v>88</v>
      </c>
      <c r="D89" s="81" t="str">
        <f t="shared" si="11"/>
        <v>00-PP</v>
      </c>
      <c r="E89" s="136" t="str">
        <f t="shared" si="12"/>
        <v>SBIネオモバイル証券</v>
      </c>
      <c r="F89" s="15"/>
      <c r="G89" s="14" t="s">
        <v>191</v>
      </c>
      <c r="H89" s="25" t="s">
        <v>192</v>
      </c>
      <c r="I89" s="25">
        <v>13</v>
      </c>
      <c r="J89" s="25">
        <v>776</v>
      </c>
      <c r="K89" s="25">
        <v>1013</v>
      </c>
      <c r="L89" s="25" t="s">
        <v>689</v>
      </c>
      <c r="M89" s="25" t="s">
        <v>184</v>
      </c>
      <c r="N89" s="25" t="s">
        <v>690</v>
      </c>
      <c r="O89" s="1">
        <v>0.3054</v>
      </c>
      <c r="P89" s="25" t="s">
        <v>587</v>
      </c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32" t="s">
        <v>591</v>
      </c>
      <c r="AB89" s="15"/>
      <c r="AC89" s="16" t="str">
        <f t="shared" si="8"/>
        <v>6113</v>
      </c>
      <c r="AD89" s="15" t="str">
        <f>VLOOKUP($AC89,デモテーブル[],2,FALSE)</f>
        <v>アマダ</v>
      </c>
      <c r="AE89" s="137">
        <f t="shared" si="18"/>
        <v>13</v>
      </c>
      <c r="AF89" s="15">
        <f t="shared" si="18"/>
        <v>776</v>
      </c>
      <c r="AG89" s="15">
        <f t="shared" si="18"/>
        <v>1013</v>
      </c>
      <c r="AH89" s="17">
        <f t="shared" si="15"/>
        <v>13169</v>
      </c>
      <c r="AI89" s="17">
        <f t="shared" si="15"/>
        <v>0</v>
      </c>
      <c r="AJ89" s="17">
        <f t="shared" si="15"/>
        <v>3081</v>
      </c>
      <c r="AK89" s="18">
        <f t="shared" si="19"/>
        <v>0.3054</v>
      </c>
      <c r="AL89" s="15" t="str">
        <f t="shared" si="19"/>
        <v>00-PP SBIネオモバイル証券</v>
      </c>
      <c r="AM89" s="15"/>
      <c r="AN89" s="15"/>
      <c r="AO89" s="15"/>
      <c r="AP89" s="138"/>
      <c r="AQ89" s="15"/>
      <c r="AR89" s="138"/>
      <c r="AS89" s="15"/>
      <c r="AT89" s="4"/>
      <c r="AU89" s="4"/>
      <c r="AV89" s="15" t="str">
        <f>VLOOKUP($AC89,デモテーブル[#Data],3,FALSE)</f>
        <v>1株式・投信等</v>
      </c>
      <c r="AW89" s="15" t="str">
        <f>VLOOKUP($AC89,デモテーブル[#Data],4,FALSE)</f>
        <v>1株式</v>
      </c>
      <c r="AX89" s="15" t="str">
        <f>VLOOKUP($AC89,デモテーブル[#Data],5,FALSE)</f>
        <v>製造業</v>
      </c>
      <c r="AY89" s="15" t="str">
        <f>VLOOKUP($AC89,デモテーブル[#Data],6,FALSE)</f>
        <v>製造業・機械</v>
      </c>
      <c r="AZ89" s="15" t="str">
        <f>VLOOKUP($AC89,デモテーブル[#Data],7,FALSE)</f>
        <v>01 日本円</v>
      </c>
    </row>
    <row r="90" spans="2:52">
      <c r="B90" s="2">
        <v>44948</v>
      </c>
      <c r="C90" s="3">
        <v>89</v>
      </c>
      <c r="D90" s="81" t="str">
        <f t="shared" si="11"/>
        <v>00-PP</v>
      </c>
      <c r="E90" s="136" t="str">
        <f t="shared" si="12"/>
        <v>SBIネオモバイル証券</v>
      </c>
      <c r="F90" s="15"/>
      <c r="G90" s="14" t="s">
        <v>193</v>
      </c>
      <c r="H90" s="25" t="s">
        <v>194</v>
      </c>
      <c r="I90" s="25">
        <v>5</v>
      </c>
      <c r="J90" s="25">
        <v>1715</v>
      </c>
      <c r="K90" s="25">
        <v>3211</v>
      </c>
      <c r="L90" s="25" t="s">
        <v>691</v>
      </c>
      <c r="M90" s="25" t="s">
        <v>184</v>
      </c>
      <c r="N90" s="25" t="s">
        <v>692</v>
      </c>
      <c r="O90" s="1">
        <v>0.87229999999999996</v>
      </c>
      <c r="P90" s="25" t="s">
        <v>587</v>
      </c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32" t="s">
        <v>591</v>
      </c>
      <c r="AB90" s="15"/>
      <c r="AC90" s="16" t="str">
        <f t="shared" si="8"/>
        <v>6301</v>
      </c>
      <c r="AD90" s="15" t="str">
        <f>VLOOKUP($AC90,デモテーブル[],2,FALSE)</f>
        <v>小松製作所</v>
      </c>
      <c r="AE90" s="137">
        <f t="shared" si="18"/>
        <v>5</v>
      </c>
      <c r="AF90" s="15">
        <f t="shared" si="18"/>
        <v>1715</v>
      </c>
      <c r="AG90" s="15">
        <f t="shared" si="18"/>
        <v>3211</v>
      </c>
      <c r="AH90" s="17">
        <f t="shared" si="15"/>
        <v>16055</v>
      </c>
      <c r="AI90" s="17">
        <f t="shared" si="15"/>
        <v>0</v>
      </c>
      <c r="AJ90" s="17">
        <f t="shared" si="15"/>
        <v>7480</v>
      </c>
      <c r="AK90" s="18">
        <f t="shared" si="19"/>
        <v>0.87229999999999996</v>
      </c>
      <c r="AL90" s="15" t="str">
        <f t="shared" si="19"/>
        <v>00-PP SBIネオモバイル証券</v>
      </c>
      <c r="AM90" s="15"/>
      <c r="AN90" s="15"/>
      <c r="AO90" s="15"/>
      <c r="AP90" s="138"/>
      <c r="AQ90" s="15"/>
      <c r="AR90" s="138"/>
      <c r="AS90" s="15"/>
      <c r="AT90" s="4"/>
      <c r="AU90" s="4"/>
      <c r="AV90" s="15" t="str">
        <f>VLOOKUP($AC90,デモテーブル[#Data],3,FALSE)</f>
        <v>1株式・投信等</v>
      </c>
      <c r="AW90" s="15" t="str">
        <f>VLOOKUP($AC90,デモテーブル[#Data],4,FALSE)</f>
        <v>1株式</v>
      </c>
      <c r="AX90" s="15" t="str">
        <f>VLOOKUP($AC90,デモテーブル[#Data],5,FALSE)</f>
        <v>製造業</v>
      </c>
      <c r="AY90" s="15" t="str">
        <f>VLOOKUP($AC90,デモテーブル[#Data],6,FALSE)</f>
        <v>製造業・機械</v>
      </c>
      <c r="AZ90" s="15" t="str">
        <f>VLOOKUP($AC90,デモテーブル[#Data],7,FALSE)</f>
        <v>01 日本円</v>
      </c>
    </row>
    <row r="91" spans="2:52">
      <c r="B91" s="2">
        <v>44948</v>
      </c>
      <c r="C91" s="3">
        <v>90</v>
      </c>
      <c r="D91" s="81" t="str">
        <f t="shared" si="11"/>
        <v>00-PP</v>
      </c>
      <c r="E91" s="136" t="str">
        <f t="shared" si="12"/>
        <v>SBIネオモバイル証券</v>
      </c>
      <c r="F91" s="15"/>
      <c r="G91" s="14" t="s">
        <v>195</v>
      </c>
      <c r="H91" s="25" t="s">
        <v>196</v>
      </c>
      <c r="I91" s="25">
        <v>8</v>
      </c>
      <c r="J91" s="25">
        <v>883</v>
      </c>
      <c r="K91" s="25">
        <v>851</v>
      </c>
      <c r="L91" s="25" t="s">
        <v>693</v>
      </c>
      <c r="M91" s="25" t="s">
        <v>184</v>
      </c>
      <c r="N91" s="25" t="s">
        <v>694</v>
      </c>
      <c r="O91" s="1">
        <v>-3.6200000000000003E-2</v>
      </c>
      <c r="P91" s="25" t="s">
        <v>587</v>
      </c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32" t="s">
        <v>591</v>
      </c>
      <c r="AB91" s="15"/>
      <c r="AC91" s="16" t="str">
        <f t="shared" si="8"/>
        <v>7820</v>
      </c>
      <c r="AD91" s="15" t="str">
        <f>VLOOKUP($AC91,デモテーブル[],2,FALSE)</f>
        <v>ニホンフラッシュ</v>
      </c>
      <c r="AE91" s="137">
        <f t="shared" si="18"/>
        <v>8</v>
      </c>
      <c r="AF91" s="15">
        <f t="shared" si="18"/>
        <v>883</v>
      </c>
      <c r="AG91" s="15">
        <f t="shared" si="18"/>
        <v>851</v>
      </c>
      <c r="AH91" s="17">
        <f t="shared" si="15"/>
        <v>6808</v>
      </c>
      <c r="AI91" s="17">
        <f t="shared" si="15"/>
        <v>0</v>
      </c>
      <c r="AJ91" s="17">
        <f t="shared" si="15"/>
        <v>-256</v>
      </c>
      <c r="AK91" s="18">
        <f t="shared" si="19"/>
        <v>-3.6200000000000003E-2</v>
      </c>
      <c r="AL91" s="15" t="str">
        <f t="shared" si="19"/>
        <v>00-PP SBIネオモバイル証券</v>
      </c>
      <c r="AM91" s="15"/>
      <c r="AN91" s="15"/>
      <c r="AO91" s="15"/>
      <c r="AP91" s="138"/>
      <c r="AQ91" s="15"/>
      <c r="AR91" s="138"/>
      <c r="AS91" s="15"/>
      <c r="AT91" s="4"/>
      <c r="AU91" s="4"/>
      <c r="AV91" s="15" t="str">
        <f>VLOOKUP($AC91,デモテーブル[#Data],3,FALSE)</f>
        <v>1株式・投信等</v>
      </c>
      <c r="AW91" s="15" t="str">
        <f>VLOOKUP($AC91,デモテーブル[#Data],4,FALSE)</f>
        <v>1株式</v>
      </c>
      <c r="AX91" s="15" t="str">
        <f>VLOOKUP($AC91,デモテーブル[#Data],5,FALSE)</f>
        <v>製造業</v>
      </c>
      <c r="AY91" s="15" t="str">
        <f>VLOOKUP($AC91,デモテーブル[#Data],6,FALSE)</f>
        <v>製造業・その他製品</v>
      </c>
      <c r="AZ91" s="15" t="str">
        <f>VLOOKUP($AC91,デモテーブル[#Data],7,FALSE)</f>
        <v>01 日本円</v>
      </c>
    </row>
    <row r="92" spans="2:52">
      <c r="B92" s="2">
        <v>44948</v>
      </c>
      <c r="C92" s="3">
        <v>91</v>
      </c>
      <c r="D92" s="81" t="str">
        <f t="shared" si="11"/>
        <v>00-PP</v>
      </c>
      <c r="E92" s="136" t="str">
        <f t="shared" si="12"/>
        <v>SBIネオモバイル証券</v>
      </c>
      <c r="F92" s="15"/>
      <c r="G92" s="14" t="s">
        <v>197</v>
      </c>
      <c r="H92" s="25" t="s">
        <v>198</v>
      </c>
      <c r="I92" s="25">
        <v>7</v>
      </c>
      <c r="J92" s="25">
        <v>1872</v>
      </c>
      <c r="K92" s="25">
        <v>2614</v>
      </c>
      <c r="L92" s="25" t="s">
        <v>695</v>
      </c>
      <c r="M92" s="25" t="s">
        <v>184</v>
      </c>
      <c r="N92" s="25" t="s">
        <v>696</v>
      </c>
      <c r="O92" s="1">
        <v>0.39639999999999997</v>
      </c>
      <c r="P92" s="25" t="s">
        <v>587</v>
      </c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32" t="s">
        <v>591</v>
      </c>
      <c r="AB92" s="15"/>
      <c r="AC92" s="16" t="str">
        <f t="shared" si="8"/>
        <v>7995</v>
      </c>
      <c r="AD92" s="15" t="str">
        <f>VLOOKUP($AC92,デモテーブル[],2,FALSE)</f>
        <v>バルカー</v>
      </c>
      <c r="AE92" s="137">
        <f t="shared" si="18"/>
        <v>7</v>
      </c>
      <c r="AF92" s="15">
        <f t="shared" si="18"/>
        <v>1872</v>
      </c>
      <c r="AG92" s="15">
        <f t="shared" si="18"/>
        <v>2614</v>
      </c>
      <c r="AH92" s="17">
        <f t="shared" si="15"/>
        <v>18298</v>
      </c>
      <c r="AI92" s="17">
        <f t="shared" si="15"/>
        <v>0</v>
      </c>
      <c r="AJ92" s="17">
        <f t="shared" si="15"/>
        <v>5194</v>
      </c>
      <c r="AK92" s="18">
        <f t="shared" si="19"/>
        <v>0.39639999999999997</v>
      </c>
      <c r="AL92" s="15" t="str">
        <f t="shared" si="19"/>
        <v>00-PP SBIネオモバイル証券</v>
      </c>
      <c r="AM92" s="15"/>
      <c r="AN92" s="15"/>
      <c r="AO92" s="15"/>
      <c r="AP92" s="138"/>
      <c r="AQ92" s="15"/>
      <c r="AR92" s="138"/>
      <c r="AS92" s="15"/>
      <c r="AT92" s="4"/>
      <c r="AU92" s="4"/>
      <c r="AV92" s="15" t="str">
        <f>VLOOKUP($AC92,デモテーブル[#Data],3,FALSE)</f>
        <v>1株式・投信等</v>
      </c>
      <c r="AW92" s="15" t="str">
        <f>VLOOKUP($AC92,デモテーブル[#Data],4,FALSE)</f>
        <v>1株式</v>
      </c>
      <c r="AX92" s="15" t="str">
        <f>VLOOKUP($AC92,デモテーブル[#Data],5,FALSE)</f>
        <v>化学</v>
      </c>
      <c r="AY92" s="15" t="str">
        <f>VLOOKUP($AC92,デモテーブル[#Data],6,FALSE)</f>
        <v>化学</v>
      </c>
      <c r="AZ92" s="15" t="str">
        <f>VLOOKUP($AC92,デモテーブル[#Data],7,FALSE)</f>
        <v>01 日本円</v>
      </c>
    </row>
    <row r="93" spans="2:52">
      <c r="B93" s="2">
        <v>44948</v>
      </c>
      <c r="C93" s="3">
        <v>92</v>
      </c>
      <c r="D93" s="81" t="str">
        <f t="shared" si="11"/>
        <v>00-PP</v>
      </c>
      <c r="E93" s="136" t="str">
        <f t="shared" si="12"/>
        <v>楽天証券</v>
      </c>
      <c r="F93" s="15"/>
      <c r="G93" s="14" t="s">
        <v>79</v>
      </c>
      <c r="H93" s="25" t="s">
        <v>80</v>
      </c>
      <c r="I93" s="25">
        <v>1</v>
      </c>
      <c r="J93" s="25">
        <v>5900</v>
      </c>
      <c r="K93" s="25">
        <v>7224</v>
      </c>
      <c r="L93" s="25" t="s">
        <v>697</v>
      </c>
      <c r="M93" s="25" t="s">
        <v>184</v>
      </c>
      <c r="N93" s="25" t="s">
        <v>698</v>
      </c>
      <c r="O93" s="1">
        <v>0.22439999999999999</v>
      </c>
      <c r="P93" s="25" t="s">
        <v>584</v>
      </c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32" t="s">
        <v>591</v>
      </c>
      <c r="AB93" s="15"/>
      <c r="AC93" s="16" t="str">
        <f t="shared" ref="AC93:AC143" si="20">TEXT(G93,"@")</f>
        <v>1540</v>
      </c>
      <c r="AD93" s="15" t="str">
        <f>VLOOKUP($AC93,デモテーブル[],2,FALSE)</f>
        <v>純金上場信託</v>
      </c>
      <c r="AE93" s="137">
        <f t="shared" si="18"/>
        <v>1</v>
      </c>
      <c r="AF93" s="15">
        <f t="shared" si="18"/>
        <v>5900</v>
      </c>
      <c r="AG93" s="15">
        <f t="shared" si="18"/>
        <v>7224</v>
      </c>
      <c r="AH93" s="17">
        <f t="shared" si="15"/>
        <v>7224</v>
      </c>
      <c r="AI93" s="17">
        <f t="shared" si="15"/>
        <v>0</v>
      </c>
      <c r="AJ93" s="17">
        <f t="shared" si="15"/>
        <v>1324</v>
      </c>
      <c r="AK93" s="18">
        <f t="shared" si="19"/>
        <v>0.22439999999999999</v>
      </c>
      <c r="AL93" s="15" t="str">
        <f t="shared" si="19"/>
        <v>00-PP 楽天証券</v>
      </c>
      <c r="AM93" s="15"/>
      <c r="AN93" s="15"/>
      <c r="AO93" s="15"/>
      <c r="AP93" s="138"/>
      <c r="AQ93" s="15"/>
      <c r="AR93" s="138"/>
      <c r="AS93" s="15"/>
      <c r="AT93" s="4"/>
      <c r="AU93" s="4"/>
      <c r="AV93" s="15" t="str">
        <f>VLOOKUP($AC93,デモテーブル[#Data],3,FALSE)</f>
        <v>3貴金属･ｺﾓ・仮通</v>
      </c>
      <c r="AW93" s="15" t="str">
        <f>VLOOKUP($AC93,デモテーブル[#Data],4,FALSE)</f>
        <v>3貴金属</v>
      </c>
      <c r="AX93" s="15" t="str">
        <f>VLOOKUP($AC93,デモテーブル[#Data],5,FALSE)</f>
        <v>ゴールド</v>
      </c>
      <c r="AY93" s="15" t="str">
        <f>VLOOKUP($AC93,デモテーブル[#Data],6,FALSE)</f>
        <v>国内・ゴールド</v>
      </c>
      <c r="AZ93" s="15" t="str">
        <f>VLOOKUP($AC93,デモテーブル[#Data],7,FALSE)</f>
        <v>01 日本円</v>
      </c>
    </row>
    <row r="94" spans="2:52">
      <c r="B94" s="2">
        <v>44948</v>
      </c>
      <c r="C94" s="3">
        <v>93</v>
      </c>
      <c r="D94" s="81" t="str">
        <f t="shared" si="11"/>
        <v>00-PP</v>
      </c>
      <c r="E94" s="136" t="str">
        <f t="shared" si="12"/>
        <v>楽天証券</v>
      </c>
      <c r="F94" s="15"/>
      <c r="G94" s="14" t="s">
        <v>79</v>
      </c>
      <c r="H94" s="25" t="s">
        <v>80</v>
      </c>
      <c r="I94" s="25">
        <v>20</v>
      </c>
      <c r="J94" s="25">
        <v>5954</v>
      </c>
      <c r="K94" s="25">
        <v>7224</v>
      </c>
      <c r="L94" s="25" t="s">
        <v>699</v>
      </c>
      <c r="M94" s="25" t="s">
        <v>184</v>
      </c>
      <c r="N94" s="25" t="s">
        <v>700</v>
      </c>
      <c r="O94" s="1">
        <v>0.21329999999999999</v>
      </c>
      <c r="P94" s="25" t="s">
        <v>584</v>
      </c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32" t="s">
        <v>591</v>
      </c>
      <c r="AB94" s="15"/>
      <c r="AC94" s="16" t="str">
        <f t="shared" si="20"/>
        <v>1540</v>
      </c>
      <c r="AD94" s="15" t="str">
        <f>VLOOKUP($AC94,デモテーブル[],2,FALSE)</f>
        <v>純金上場信託</v>
      </c>
      <c r="AE94" s="137">
        <f t="shared" si="18"/>
        <v>20</v>
      </c>
      <c r="AF94" s="15">
        <f t="shared" si="18"/>
        <v>5954</v>
      </c>
      <c r="AG94" s="15">
        <f t="shared" si="18"/>
        <v>7224</v>
      </c>
      <c r="AH94" s="17">
        <f t="shared" si="15"/>
        <v>144480</v>
      </c>
      <c r="AI94" s="17">
        <f t="shared" si="15"/>
        <v>0</v>
      </c>
      <c r="AJ94" s="17">
        <f t="shared" si="15"/>
        <v>25400</v>
      </c>
      <c r="AK94" s="18">
        <f t="shared" si="19"/>
        <v>0.21329999999999999</v>
      </c>
      <c r="AL94" s="15" t="str">
        <f t="shared" si="19"/>
        <v>00-PP 楽天証券</v>
      </c>
      <c r="AM94" s="15"/>
      <c r="AN94" s="15"/>
      <c r="AO94" s="15"/>
      <c r="AP94" s="138"/>
      <c r="AQ94" s="15"/>
      <c r="AR94" s="138"/>
      <c r="AS94" s="15"/>
      <c r="AT94" s="4"/>
      <c r="AU94" s="4"/>
      <c r="AV94" s="15" t="str">
        <f>VLOOKUP($AC94,デモテーブル[#Data],3,FALSE)</f>
        <v>3貴金属･ｺﾓ・仮通</v>
      </c>
      <c r="AW94" s="15" t="str">
        <f>VLOOKUP($AC94,デモテーブル[#Data],4,FALSE)</f>
        <v>3貴金属</v>
      </c>
      <c r="AX94" s="15" t="str">
        <f>VLOOKUP($AC94,デモテーブル[#Data],5,FALSE)</f>
        <v>ゴールド</v>
      </c>
      <c r="AY94" s="15" t="str">
        <f>VLOOKUP($AC94,デモテーブル[#Data],6,FALSE)</f>
        <v>国内・ゴールド</v>
      </c>
      <c r="AZ94" s="15" t="str">
        <f>VLOOKUP($AC94,デモテーブル[#Data],7,FALSE)</f>
        <v>01 日本円</v>
      </c>
    </row>
    <row r="95" spans="2:52">
      <c r="B95" s="2">
        <v>44948</v>
      </c>
      <c r="C95" s="3">
        <v>94</v>
      </c>
      <c r="D95" s="81" t="str">
        <f t="shared" si="11"/>
        <v>00-PP</v>
      </c>
      <c r="E95" s="136" t="str">
        <f t="shared" si="12"/>
        <v>楽天証券</v>
      </c>
      <c r="F95" s="15"/>
      <c r="G95" s="14" t="s">
        <v>81</v>
      </c>
      <c r="H95" s="25" t="s">
        <v>82</v>
      </c>
      <c r="I95" s="25">
        <v>6</v>
      </c>
      <c r="J95" s="25">
        <v>3270</v>
      </c>
      <c r="K95" s="25">
        <v>3665</v>
      </c>
      <c r="L95" s="25" t="s">
        <v>701</v>
      </c>
      <c r="M95" s="25" t="s">
        <v>184</v>
      </c>
      <c r="N95" s="25" t="s">
        <v>702</v>
      </c>
      <c r="O95" s="1">
        <v>0.1208</v>
      </c>
      <c r="P95" s="25" t="s">
        <v>584</v>
      </c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32" t="s">
        <v>591</v>
      </c>
      <c r="AB95" s="15"/>
      <c r="AC95" s="16" t="str">
        <f t="shared" si="20"/>
        <v>1541</v>
      </c>
      <c r="AD95" s="15" t="str">
        <f>VLOOKUP($AC95,デモテーブル[],2,FALSE)</f>
        <v>純プラチナ上場信託</v>
      </c>
      <c r="AE95" s="137">
        <f t="shared" si="18"/>
        <v>6</v>
      </c>
      <c r="AF95" s="15">
        <f t="shared" si="18"/>
        <v>3270</v>
      </c>
      <c r="AG95" s="15">
        <f t="shared" si="18"/>
        <v>3665</v>
      </c>
      <c r="AH95" s="17">
        <f t="shared" si="15"/>
        <v>21990</v>
      </c>
      <c r="AI95" s="17">
        <f t="shared" si="15"/>
        <v>0</v>
      </c>
      <c r="AJ95" s="17">
        <f t="shared" si="15"/>
        <v>2370</v>
      </c>
      <c r="AK95" s="18">
        <f t="shared" si="19"/>
        <v>0.1208</v>
      </c>
      <c r="AL95" s="15" t="str">
        <f t="shared" si="19"/>
        <v>00-PP 楽天証券</v>
      </c>
      <c r="AM95" s="15"/>
      <c r="AN95" s="15"/>
      <c r="AO95" s="15"/>
      <c r="AP95" s="138"/>
      <c r="AQ95" s="15"/>
      <c r="AR95" s="138"/>
      <c r="AS95" s="15"/>
      <c r="AT95" s="4"/>
      <c r="AU95" s="4"/>
      <c r="AV95" s="15" t="str">
        <f>VLOOKUP($AC95,デモテーブル[#Data],3,FALSE)</f>
        <v>3貴金属･ｺﾓ・仮通</v>
      </c>
      <c r="AW95" s="15" t="str">
        <f>VLOOKUP($AC95,デモテーブル[#Data],4,FALSE)</f>
        <v>3貴金属</v>
      </c>
      <c r="AX95" s="15" t="str">
        <f>VLOOKUP($AC95,デモテーブル[#Data],5,FALSE)</f>
        <v>プラチナ</v>
      </c>
      <c r="AY95" s="15" t="str">
        <f>VLOOKUP($AC95,デモテーブル[#Data],6,FALSE)</f>
        <v>国内・プラチナ</v>
      </c>
      <c r="AZ95" s="15" t="str">
        <f>VLOOKUP($AC95,デモテーブル[#Data],7,FALSE)</f>
        <v>01 日本円</v>
      </c>
    </row>
    <row r="96" spans="2:52">
      <c r="B96" s="2">
        <v>44948</v>
      </c>
      <c r="C96" s="3">
        <v>95</v>
      </c>
      <c r="D96" s="81" t="str">
        <f t="shared" si="11"/>
        <v>00-PP</v>
      </c>
      <c r="E96" s="136" t="str">
        <f t="shared" si="12"/>
        <v>楽天証券</v>
      </c>
      <c r="F96" s="15"/>
      <c r="G96" s="14" t="s">
        <v>83</v>
      </c>
      <c r="H96" s="25" t="s">
        <v>84</v>
      </c>
      <c r="I96" s="25">
        <v>600</v>
      </c>
      <c r="J96" s="25">
        <v>168</v>
      </c>
      <c r="K96" s="25">
        <v>163</v>
      </c>
      <c r="L96" s="25" t="s">
        <v>703</v>
      </c>
      <c r="M96" s="25" t="s">
        <v>184</v>
      </c>
      <c r="N96" s="25" t="s">
        <v>704</v>
      </c>
      <c r="O96" s="1">
        <v>-2.86E-2</v>
      </c>
      <c r="P96" s="25" t="s">
        <v>584</v>
      </c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32" t="s">
        <v>591</v>
      </c>
      <c r="AB96" s="15"/>
      <c r="AC96" s="16" t="str">
        <f t="shared" si="20"/>
        <v>1615</v>
      </c>
      <c r="AD96" s="15" t="str">
        <f>VLOOKUP($AC96,デモテーブル[],2,FALSE)</f>
        <v>ＮＦ銀行業</v>
      </c>
      <c r="AE96" s="137">
        <f t="shared" si="18"/>
        <v>600</v>
      </c>
      <c r="AF96" s="15">
        <f t="shared" si="18"/>
        <v>168</v>
      </c>
      <c r="AG96" s="15">
        <f t="shared" si="18"/>
        <v>163</v>
      </c>
      <c r="AH96" s="17">
        <f t="shared" si="15"/>
        <v>97920</v>
      </c>
      <c r="AI96" s="17">
        <f t="shared" si="15"/>
        <v>0</v>
      </c>
      <c r="AJ96" s="17">
        <f t="shared" si="15"/>
        <v>-2880</v>
      </c>
      <c r="AK96" s="18">
        <f t="shared" si="19"/>
        <v>-2.86E-2</v>
      </c>
      <c r="AL96" s="15" t="str">
        <f t="shared" si="19"/>
        <v>00-PP 楽天証券</v>
      </c>
      <c r="AM96" s="15"/>
      <c r="AN96" s="15"/>
      <c r="AO96" s="15"/>
      <c r="AP96" s="138"/>
      <c r="AQ96" s="15"/>
      <c r="AR96" s="138"/>
      <c r="AS96" s="15"/>
      <c r="AT96" s="4"/>
      <c r="AU96" s="4"/>
      <c r="AV96" s="15" t="str">
        <f>VLOOKUP($AC96,デモテーブル[#Data],3,FALSE)</f>
        <v>1株式・投信等</v>
      </c>
      <c r="AW96" s="15" t="str">
        <f>VLOOKUP($AC96,デモテーブル[#Data],4,FALSE)</f>
        <v>1株式</v>
      </c>
      <c r="AX96" s="15" t="str">
        <f>VLOOKUP($AC96,デモテーブル[#Data],5,FALSE)</f>
        <v>金融</v>
      </c>
      <c r="AY96" s="15" t="str">
        <f>VLOOKUP($AC96,デモテーブル[#Data],6,FALSE)</f>
        <v>銀行業</v>
      </c>
      <c r="AZ96" s="15" t="str">
        <f>VLOOKUP($AC96,デモテーブル[#Data],7,FALSE)</f>
        <v>01 日本円</v>
      </c>
    </row>
    <row r="97" spans="2:52">
      <c r="B97" s="2">
        <v>44948</v>
      </c>
      <c r="C97" s="3">
        <v>96</v>
      </c>
      <c r="D97" s="81" t="str">
        <f t="shared" si="11"/>
        <v>00-PP</v>
      </c>
      <c r="E97" s="136" t="str">
        <f t="shared" si="12"/>
        <v>楽天証券</v>
      </c>
      <c r="F97" s="15"/>
      <c r="G97" s="14" t="s">
        <v>85</v>
      </c>
      <c r="H97" s="25" t="s">
        <v>86</v>
      </c>
      <c r="I97" s="25">
        <v>100</v>
      </c>
      <c r="J97" s="25">
        <v>1457</v>
      </c>
      <c r="K97" s="25">
        <v>2634</v>
      </c>
      <c r="L97" s="25" t="s">
        <v>705</v>
      </c>
      <c r="M97" s="25" t="s">
        <v>184</v>
      </c>
      <c r="N97" s="25" t="s">
        <v>706</v>
      </c>
      <c r="O97" s="1">
        <v>0.80789999999999995</v>
      </c>
      <c r="P97" s="25" t="s">
        <v>584</v>
      </c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32" t="s">
        <v>591</v>
      </c>
      <c r="AB97" s="15"/>
      <c r="AC97" s="16" t="str">
        <f t="shared" si="20"/>
        <v>1659</v>
      </c>
      <c r="AD97" s="15" t="str">
        <f>VLOOKUP($AC97,デモテーブル[],2,FALSE)</f>
        <v>ＩＳ米国リートＥＴＦ</v>
      </c>
      <c r="AE97" s="137">
        <f t="shared" si="18"/>
        <v>100</v>
      </c>
      <c r="AF97" s="15">
        <f t="shared" si="18"/>
        <v>1457</v>
      </c>
      <c r="AG97" s="15">
        <f t="shared" si="18"/>
        <v>2634</v>
      </c>
      <c r="AH97" s="17">
        <f t="shared" si="15"/>
        <v>263400</v>
      </c>
      <c r="AI97" s="17">
        <f t="shared" si="15"/>
        <v>0</v>
      </c>
      <c r="AJ97" s="17">
        <f t="shared" si="15"/>
        <v>117703</v>
      </c>
      <c r="AK97" s="18">
        <f t="shared" si="19"/>
        <v>0.80789999999999995</v>
      </c>
      <c r="AL97" s="15" t="str">
        <f t="shared" si="19"/>
        <v>00-PP 楽天証券</v>
      </c>
      <c r="AM97" s="15"/>
      <c r="AN97" s="15"/>
      <c r="AO97" s="15"/>
      <c r="AP97" s="138"/>
      <c r="AQ97" s="15"/>
      <c r="AR97" s="138"/>
      <c r="AS97" s="15"/>
      <c r="AT97" s="4"/>
      <c r="AU97" s="4"/>
      <c r="AV97" s="15" t="str">
        <f>VLOOKUP($AC97,デモテーブル[#Data],3,FALSE)</f>
        <v>1株式・投信等</v>
      </c>
      <c r="AW97" s="15" t="str">
        <f>VLOOKUP($AC97,デモテーブル[#Data],4,FALSE)</f>
        <v>1株式</v>
      </c>
      <c r="AX97" s="15" t="str">
        <f>VLOOKUP($AC97,デモテーブル[#Data],5,FALSE)</f>
        <v>不動産</v>
      </c>
      <c r="AY97" s="15" t="str">
        <f>VLOOKUP($AC97,デモテーブル[#Data],6,FALSE)</f>
        <v>米国・リート</v>
      </c>
      <c r="AZ97" s="15" t="str">
        <f>VLOOKUP($AC97,デモテーブル[#Data],7,FALSE)</f>
        <v>01 日本円</v>
      </c>
    </row>
    <row r="98" spans="2:52">
      <c r="B98" s="2">
        <v>44948</v>
      </c>
      <c r="C98" s="3">
        <v>97</v>
      </c>
      <c r="D98" s="81" t="str">
        <f t="shared" si="11"/>
        <v>00-PP</v>
      </c>
      <c r="E98" s="136" t="str">
        <f t="shared" si="12"/>
        <v>楽天証券</v>
      </c>
      <c r="F98" s="15"/>
      <c r="G98" s="14" t="s">
        <v>85</v>
      </c>
      <c r="H98" s="25" t="s">
        <v>86</v>
      </c>
      <c r="I98" s="25">
        <v>1</v>
      </c>
      <c r="J98" s="25">
        <v>1454</v>
      </c>
      <c r="K98" s="25">
        <v>2634</v>
      </c>
      <c r="L98" s="25" t="s">
        <v>707</v>
      </c>
      <c r="M98" s="25" t="s">
        <v>184</v>
      </c>
      <c r="N98" s="25" t="s">
        <v>708</v>
      </c>
      <c r="O98" s="1">
        <v>0.81159999999999999</v>
      </c>
      <c r="P98" s="25" t="s">
        <v>584</v>
      </c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32" t="s">
        <v>591</v>
      </c>
      <c r="AB98" s="15"/>
      <c r="AC98" s="16" t="str">
        <f t="shared" si="20"/>
        <v>1659</v>
      </c>
      <c r="AD98" s="15" t="str">
        <f>VLOOKUP($AC98,デモテーブル[],2,FALSE)</f>
        <v>ＩＳ米国リートＥＴＦ</v>
      </c>
      <c r="AE98" s="137">
        <f t="shared" si="18"/>
        <v>1</v>
      </c>
      <c r="AF98" s="15">
        <f t="shared" si="18"/>
        <v>1454</v>
      </c>
      <c r="AG98" s="15">
        <f t="shared" si="18"/>
        <v>2634</v>
      </c>
      <c r="AH98" s="17">
        <f t="shared" si="15"/>
        <v>2634</v>
      </c>
      <c r="AI98" s="17">
        <f t="shared" si="15"/>
        <v>0</v>
      </c>
      <c r="AJ98" s="17">
        <f t="shared" si="15"/>
        <v>1180</v>
      </c>
      <c r="AK98" s="18">
        <f t="shared" si="19"/>
        <v>0.81159999999999999</v>
      </c>
      <c r="AL98" s="15" t="str">
        <f t="shared" si="19"/>
        <v>00-PP 楽天証券</v>
      </c>
      <c r="AM98" s="15"/>
      <c r="AN98" s="15"/>
      <c r="AO98" s="15"/>
      <c r="AP98" s="138"/>
      <c r="AQ98" s="15"/>
      <c r="AR98" s="138"/>
      <c r="AS98" s="15"/>
      <c r="AT98" s="4"/>
      <c r="AU98" s="4"/>
      <c r="AV98" s="15" t="str">
        <f>VLOOKUP($AC98,デモテーブル[#Data],3,FALSE)</f>
        <v>1株式・投信等</v>
      </c>
      <c r="AW98" s="15" t="str">
        <f>VLOOKUP($AC98,デモテーブル[#Data],4,FALSE)</f>
        <v>1株式</v>
      </c>
      <c r="AX98" s="15" t="str">
        <f>VLOOKUP($AC98,デモテーブル[#Data],5,FALSE)</f>
        <v>不動産</v>
      </c>
      <c r="AY98" s="15" t="str">
        <f>VLOOKUP($AC98,デモテーブル[#Data],6,FALSE)</f>
        <v>米国・リート</v>
      </c>
      <c r="AZ98" s="15" t="str">
        <f>VLOOKUP($AC98,デモテーブル[#Data],7,FALSE)</f>
        <v>01 日本円</v>
      </c>
    </row>
    <row r="99" spans="2:52">
      <c r="B99" s="2">
        <v>44948</v>
      </c>
      <c r="C99" s="3">
        <v>98</v>
      </c>
      <c r="D99" s="81" t="str">
        <f t="shared" si="11"/>
        <v>00-PP</v>
      </c>
      <c r="E99" s="136" t="str">
        <f t="shared" si="12"/>
        <v>楽天証券</v>
      </c>
      <c r="F99" s="15"/>
      <c r="G99" s="14" t="s">
        <v>87</v>
      </c>
      <c r="H99" s="25" t="s">
        <v>88</v>
      </c>
      <c r="I99" s="25">
        <v>100</v>
      </c>
      <c r="J99" s="25">
        <v>248</v>
      </c>
      <c r="K99" s="25">
        <v>235</v>
      </c>
      <c r="L99" s="25" t="s">
        <v>632</v>
      </c>
      <c r="M99" s="25" t="s">
        <v>184</v>
      </c>
      <c r="N99" s="25" t="s">
        <v>709</v>
      </c>
      <c r="O99" s="1">
        <v>-5.04E-2</v>
      </c>
      <c r="P99" s="25" t="s">
        <v>584</v>
      </c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32" t="s">
        <v>591</v>
      </c>
      <c r="AB99" s="15"/>
      <c r="AC99" s="16" t="str">
        <f t="shared" si="20"/>
        <v>1678</v>
      </c>
      <c r="AD99" s="15" t="str">
        <f>VLOOKUP($AC99,デモテーブル[],2,FALSE)</f>
        <v>ＮＥＸＴ　ＦＵＮＤＳ　インド株式指数・Ｎｉｆｔｙ　５０連動型上場投信</v>
      </c>
      <c r="AE99" s="137">
        <f t="shared" si="18"/>
        <v>100</v>
      </c>
      <c r="AF99" s="15">
        <f t="shared" si="18"/>
        <v>248</v>
      </c>
      <c r="AG99" s="15">
        <f t="shared" si="18"/>
        <v>235</v>
      </c>
      <c r="AH99" s="17">
        <f t="shared" si="15"/>
        <v>23530</v>
      </c>
      <c r="AI99" s="17">
        <f t="shared" si="15"/>
        <v>0</v>
      </c>
      <c r="AJ99" s="17">
        <f t="shared" si="15"/>
        <v>-1250</v>
      </c>
      <c r="AK99" s="18">
        <f t="shared" si="19"/>
        <v>-5.04E-2</v>
      </c>
      <c r="AL99" s="15" t="str">
        <f t="shared" si="19"/>
        <v>00-PP 楽天証券</v>
      </c>
      <c r="AM99" s="15"/>
      <c r="AN99" s="15"/>
      <c r="AO99" s="15"/>
      <c r="AP99" s="138"/>
      <c r="AQ99" s="15"/>
      <c r="AR99" s="138"/>
      <c r="AS99" s="15"/>
      <c r="AT99" s="4"/>
      <c r="AU99" s="4"/>
      <c r="AV99" s="15" t="str">
        <f>VLOOKUP($AC99,デモテーブル[#Data],3,FALSE)</f>
        <v>1株式・投信等</v>
      </c>
      <c r="AW99" s="15" t="str">
        <f>VLOOKUP($AC99,デモテーブル[#Data],4,FALSE)</f>
        <v>1株式</v>
      </c>
      <c r="AX99" s="15" t="str">
        <f>VLOOKUP($AC99,デモテーブル[#Data],5,FALSE)</f>
        <v>新興国</v>
      </c>
      <c r="AY99" s="15" t="str">
        <f>VLOOKUP($AC99,デモテーブル[#Data],6,FALSE)</f>
        <v>インド</v>
      </c>
      <c r="AZ99" s="15" t="str">
        <f>VLOOKUP($AC99,デモテーブル[#Data],7,FALSE)</f>
        <v>01 日本円</v>
      </c>
    </row>
    <row r="100" spans="2:52">
      <c r="B100" s="2">
        <v>44948</v>
      </c>
      <c r="C100" s="3">
        <v>99</v>
      </c>
      <c r="D100" s="81" t="str">
        <f t="shared" si="11"/>
        <v>00-PP</v>
      </c>
      <c r="E100" s="136" t="str">
        <f t="shared" si="12"/>
        <v>楽天証券</v>
      </c>
      <c r="F100" s="15"/>
      <c r="G100" s="14" t="s">
        <v>89</v>
      </c>
      <c r="H100" s="25" t="s">
        <v>90</v>
      </c>
      <c r="I100" s="25">
        <v>100</v>
      </c>
      <c r="J100" s="25">
        <v>2137</v>
      </c>
      <c r="K100" s="25">
        <v>2594</v>
      </c>
      <c r="L100" s="25" t="s">
        <v>710</v>
      </c>
      <c r="M100" s="25" t="s">
        <v>184</v>
      </c>
      <c r="N100" s="25" t="s">
        <v>711</v>
      </c>
      <c r="O100" s="1">
        <v>0.21390000000000001</v>
      </c>
      <c r="P100" s="25" t="s">
        <v>584</v>
      </c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32" t="s">
        <v>591</v>
      </c>
      <c r="AB100" s="15"/>
      <c r="AC100" s="16" t="str">
        <f t="shared" si="20"/>
        <v>9142</v>
      </c>
      <c r="AD100" s="15" t="str">
        <f>VLOOKUP($AC100,デモテーブル[],2,FALSE)</f>
        <v>九州旅客鉄道</v>
      </c>
      <c r="AE100" s="137">
        <f t="shared" si="18"/>
        <v>100</v>
      </c>
      <c r="AF100" s="15">
        <f t="shared" si="18"/>
        <v>2137</v>
      </c>
      <c r="AG100" s="15">
        <f t="shared" si="18"/>
        <v>2594</v>
      </c>
      <c r="AH100" s="17">
        <f t="shared" si="15"/>
        <v>259400</v>
      </c>
      <c r="AI100" s="17">
        <f t="shared" si="15"/>
        <v>0</v>
      </c>
      <c r="AJ100" s="17">
        <f t="shared" si="15"/>
        <v>45700</v>
      </c>
      <c r="AK100" s="18">
        <f t="shared" si="19"/>
        <v>0.21390000000000001</v>
      </c>
      <c r="AL100" s="15" t="str">
        <f t="shared" si="19"/>
        <v>00-PP 楽天証券</v>
      </c>
      <c r="AM100" s="15"/>
      <c r="AN100" s="15"/>
      <c r="AO100" s="15"/>
      <c r="AP100" s="138"/>
      <c r="AQ100" s="15"/>
      <c r="AR100" s="138"/>
      <c r="AS100" s="15"/>
      <c r="AT100" s="4"/>
      <c r="AU100" s="4"/>
      <c r="AV100" s="15" t="str">
        <f>VLOOKUP($AC100,デモテーブル[#Data],3,FALSE)</f>
        <v>1株式・投信等</v>
      </c>
      <c r="AW100" s="15" t="str">
        <f>VLOOKUP($AC100,デモテーブル[#Data],4,FALSE)</f>
        <v>1株式</v>
      </c>
      <c r="AX100" s="15" t="str">
        <f>VLOOKUP($AC100,デモテーブル[#Data],5,FALSE)</f>
        <v>観光</v>
      </c>
      <c r="AY100" s="15" t="str">
        <f>VLOOKUP($AC100,デモテーブル[#Data],6,FALSE)</f>
        <v>鉄道</v>
      </c>
      <c r="AZ100" s="15" t="str">
        <f>VLOOKUP($AC100,デモテーブル[#Data],7,FALSE)</f>
        <v>01 日本円</v>
      </c>
    </row>
    <row r="101" spans="2:52">
      <c r="B101" s="2">
        <v>44948</v>
      </c>
      <c r="C101" s="3">
        <v>100</v>
      </c>
      <c r="D101" s="81" t="str">
        <f t="shared" si="11"/>
        <v>00-PP</v>
      </c>
      <c r="E101" s="136" t="str">
        <f t="shared" si="12"/>
        <v>楽天証券</v>
      </c>
      <c r="F101" s="15"/>
      <c r="G101" s="14" t="s">
        <v>91</v>
      </c>
      <c r="H101" s="25" t="s">
        <v>92</v>
      </c>
      <c r="I101" s="25">
        <v>100</v>
      </c>
      <c r="J101" s="25">
        <v>2191</v>
      </c>
      <c r="K101" s="25">
        <v>2507</v>
      </c>
      <c r="L101" s="25" t="s">
        <v>712</v>
      </c>
      <c r="M101" s="25" t="s">
        <v>184</v>
      </c>
      <c r="N101" s="25" t="s">
        <v>713</v>
      </c>
      <c r="O101" s="1">
        <v>0.14399999999999999</v>
      </c>
      <c r="P101" s="25" t="s">
        <v>584</v>
      </c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32" t="s">
        <v>591</v>
      </c>
      <c r="AB101" s="15"/>
      <c r="AC101" s="16" t="str">
        <f t="shared" si="20"/>
        <v>9202</v>
      </c>
      <c r="AD101" s="15" t="str">
        <f>VLOOKUP($AC101,デモテーブル[],2,FALSE)</f>
        <v>ＡＮＡホールディングス</v>
      </c>
      <c r="AE101" s="137">
        <f t="shared" si="18"/>
        <v>100</v>
      </c>
      <c r="AF101" s="15">
        <f t="shared" si="18"/>
        <v>2191</v>
      </c>
      <c r="AG101" s="15">
        <f t="shared" si="18"/>
        <v>2507</v>
      </c>
      <c r="AH101" s="17">
        <f t="shared" si="15"/>
        <v>250650</v>
      </c>
      <c r="AI101" s="17">
        <f t="shared" si="15"/>
        <v>0</v>
      </c>
      <c r="AJ101" s="17">
        <f t="shared" si="15"/>
        <v>31550</v>
      </c>
      <c r="AK101" s="18">
        <f t="shared" si="19"/>
        <v>0.14399999999999999</v>
      </c>
      <c r="AL101" s="15" t="str">
        <f t="shared" si="19"/>
        <v>00-PP 楽天証券</v>
      </c>
      <c r="AM101" s="15"/>
      <c r="AN101" s="15"/>
      <c r="AO101" s="15"/>
      <c r="AP101" s="138"/>
      <c r="AQ101" s="15"/>
      <c r="AR101" s="138"/>
      <c r="AS101" s="15"/>
      <c r="AT101" s="4"/>
      <c r="AU101" s="4"/>
      <c r="AV101" s="15" t="str">
        <f>VLOOKUP($AC101,デモテーブル[#Data],3,FALSE)</f>
        <v>1株式・投信等</v>
      </c>
      <c r="AW101" s="15" t="str">
        <f>VLOOKUP($AC101,デモテーブル[#Data],4,FALSE)</f>
        <v>1株式</v>
      </c>
      <c r="AX101" s="15" t="str">
        <f>VLOOKUP($AC101,デモテーブル[#Data],5,FALSE)</f>
        <v>観光</v>
      </c>
      <c r="AY101" s="15" t="str">
        <f>VLOOKUP($AC101,デモテーブル[#Data],6,FALSE)</f>
        <v>航空</v>
      </c>
      <c r="AZ101" s="15" t="str">
        <f>VLOOKUP($AC101,デモテーブル[#Data],7,FALSE)</f>
        <v>01 日本円</v>
      </c>
    </row>
    <row r="102" spans="2:52">
      <c r="B102" s="2">
        <v>44948</v>
      </c>
      <c r="C102" s="3">
        <v>101</v>
      </c>
      <c r="D102" s="81" t="str">
        <f t="shared" si="11"/>
        <v>02-A子</v>
      </c>
      <c r="E102" s="136" t="str">
        <f t="shared" si="12"/>
        <v>楽天証券</v>
      </c>
      <c r="F102" s="15"/>
      <c r="G102" s="14" t="s">
        <v>142</v>
      </c>
      <c r="H102" s="25" t="s">
        <v>627</v>
      </c>
      <c r="I102" s="25">
        <v>60</v>
      </c>
      <c r="J102" s="25">
        <v>2020</v>
      </c>
      <c r="K102" s="25">
        <v>1980</v>
      </c>
      <c r="L102" s="25" t="s">
        <v>714</v>
      </c>
      <c r="M102" s="25" t="s">
        <v>184</v>
      </c>
      <c r="N102" s="25" t="s">
        <v>715</v>
      </c>
      <c r="O102" s="1">
        <v>-0.02</v>
      </c>
      <c r="P102" s="25" t="s">
        <v>1003</v>
      </c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32" t="s">
        <v>591</v>
      </c>
      <c r="AB102" s="15"/>
      <c r="AC102" s="16" t="str">
        <f t="shared" si="20"/>
        <v>1306</v>
      </c>
      <c r="AD102" s="15" t="str">
        <f>VLOOKUP($AC102,デモテーブル[],2,FALSE)</f>
        <v>ＮＥＸＴ　ＦＵＮＤＳ　ＴＯＰＩＸ連動型上場投信</v>
      </c>
      <c r="AE102" s="137">
        <f t="shared" si="18"/>
        <v>60</v>
      </c>
      <c r="AF102" s="15">
        <f t="shared" si="18"/>
        <v>2020</v>
      </c>
      <c r="AG102" s="15">
        <f t="shared" si="18"/>
        <v>1980</v>
      </c>
      <c r="AH102" s="17">
        <f t="shared" si="15"/>
        <v>118770</v>
      </c>
      <c r="AI102" s="17">
        <f t="shared" si="15"/>
        <v>0</v>
      </c>
      <c r="AJ102" s="17">
        <f t="shared" si="15"/>
        <v>-2430</v>
      </c>
      <c r="AK102" s="18">
        <f t="shared" si="19"/>
        <v>-0.02</v>
      </c>
      <c r="AL102" s="15" t="str">
        <f t="shared" si="19"/>
        <v>02-A子 楽天証券</v>
      </c>
      <c r="AM102" s="15"/>
      <c r="AN102" s="15"/>
      <c r="AO102" s="15"/>
      <c r="AP102" s="138"/>
      <c r="AQ102" s="15"/>
      <c r="AR102" s="138"/>
      <c r="AS102" s="15"/>
      <c r="AT102" s="4"/>
      <c r="AU102" s="4"/>
      <c r="AV102" s="15" t="str">
        <f>VLOOKUP($AC102,デモテーブル[#Data],3,FALSE)</f>
        <v>1株式・投信等</v>
      </c>
      <c r="AW102" s="15" t="str">
        <f>VLOOKUP($AC102,デモテーブル[#Data],4,FALSE)</f>
        <v>1株式</v>
      </c>
      <c r="AX102" s="15" t="str">
        <f>VLOOKUP($AC102,デモテーブル[#Data],5,FALSE)</f>
        <v>指数</v>
      </c>
      <c r="AY102" s="15" t="str">
        <f>VLOOKUP($AC102,デモテーブル[#Data],6,FALSE)</f>
        <v>指数・トピックス</v>
      </c>
      <c r="AZ102" s="15" t="str">
        <f>VLOOKUP($AC102,デモテーブル[#Data],7,FALSE)</f>
        <v>01 日本円</v>
      </c>
    </row>
    <row r="103" spans="2:52">
      <c r="B103" s="2">
        <v>44948</v>
      </c>
      <c r="C103" s="3">
        <v>102</v>
      </c>
      <c r="D103" s="81" t="str">
        <f t="shared" si="11"/>
        <v>02-A子</v>
      </c>
      <c r="E103" s="136" t="str">
        <f t="shared" si="12"/>
        <v>楽天証券</v>
      </c>
      <c r="F103" s="15"/>
      <c r="G103" s="14" t="s">
        <v>144</v>
      </c>
      <c r="H103" s="25" t="s">
        <v>628</v>
      </c>
      <c r="I103" s="25">
        <v>20</v>
      </c>
      <c r="J103" s="25">
        <v>1789</v>
      </c>
      <c r="K103" s="25">
        <v>2121</v>
      </c>
      <c r="L103" s="25" t="s">
        <v>629</v>
      </c>
      <c r="M103" s="25" t="s">
        <v>184</v>
      </c>
      <c r="N103" s="25" t="s">
        <v>630</v>
      </c>
      <c r="O103" s="1">
        <v>0.18559999999999999</v>
      </c>
      <c r="P103" s="25" t="s">
        <v>1003</v>
      </c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32" t="s">
        <v>591</v>
      </c>
      <c r="AB103" s="15"/>
      <c r="AC103" s="16" t="str">
        <f t="shared" si="20"/>
        <v>1343</v>
      </c>
      <c r="AD103" s="15" t="str">
        <f>VLOOKUP($AC103,デモテーブル[],2,FALSE)</f>
        <v>ＮＦＪ－ＲＥＩＴ</v>
      </c>
      <c r="AE103" s="137">
        <f t="shared" si="18"/>
        <v>20</v>
      </c>
      <c r="AF103" s="15">
        <f t="shared" si="18"/>
        <v>1789</v>
      </c>
      <c r="AG103" s="15">
        <f t="shared" si="18"/>
        <v>2121</v>
      </c>
      <c r="AH103" s="17">
        <f t="shared" si="15"/>
        <v>42420</v>
      </c>
      <c r="AI103" s="17">
        <f t="shared" si="15"/>
        <v>0</v>
      </c>
      <c r="AJ103" s="17">
        <f t="shared" si="15"/>
        <v>6640</v>
      </c>
      <c r="AK103" s="18">
        <f t="shared" si="19"/>
        <v>0.18559999999999999</v>
      </c>
      <c r="AL103" s="15" t="str">
        <f t="shared" si="19"/>
        <v>02-A子 楽天証券</v>
      </c>
      <c r="AM103" s="15"/>
      <c r="AN103" s="15"/>
      <c r="AO103" s="15"/>
      <c r="AP103" s="138"/>
      <c r="AQ103" s="15"/>
      <c r="AR103" s="138"/>
      <c r="AS103" s="15"/>
      <c r="AT103" s="4"/>
      <c r="AU103" s="4"/>
      <c r="AV103" s="15" t="str">
        <f>VLOOKUP($AC103,デモテーブル[#Data],3,FALSE)</f>
        <v>1株式・投信等</v>
      </c>
      <c r="AW103" s="15" t="str">
        <f>VLOOKUP($AC103,デモテーブル[#Data],4,FALSE)</f>
        <v>1株式</v>
      </c>
      <c r="AX103" s="15" t="str">
        <f>VLOOKUP($AC103,デモテーブル[#Data],5,FALSE)</f>
        <v>不動産</v>
      </c>
      <c r="AY103" s="15" t="str">
        <f>VLOOKUP($AC103,デモテーブル[#Data],6,FALSE)</f>
        <v>Jリート</v>
      </c>
      <c r="AZ103" s="15" t="str">
        <f>VLOOKUP($AC103,デモテーブル[#Data],7,FALSE)</f>
        <v>01 日本円</v>
      </c>
    </row>
    <row r="104" spans="2:52">
      <c r="B104" s="2">
        <v>44948</v>
      </c>
      <c r="C104" s="3">
        <v>103</v>
      </c>
      <c r="D104" s="81" t="str">
        <f t="shared" si="11"/>
        <v>02-A子</v>
      </c>
      <c r="E104" s="136" t="str">
        <f t="shared" si="12"/>
        <v>楽天証券</v>
      </c>
      <c r="F104" s="15"/>
      <c r="G104" s="14" t="s">
        <v>50</v>
      </c>
      <c r="H104" s="25" t="s">
        <v>51</v>
      </c>
      <c r="I104" s="25">
        <v>100</v>
      </c>
      <c r="J104" s="25">
        <v>2058</v>
      </c>
      <c r="K104" s="25">
        <v>2003</v>
      </c>
      <c r="L104" s="25" t="s">
        <v>716</v>
      </c>
      <c r="M104" s="25" t="s">
        <v>184</v>
      </c>
      <c r="N104" s="25" t="s">
        <v>717</v>
      </c>
      <c r="O104" s="1">
        <v>-2.6800000000000001E-2</v>
      </c>
      <c r="P104" s="25" t="s">
        <v>1003</v>
      </c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32" t="s">
        <v>591</v>
      </c>
      <c r="AB104" s="15"/>
      <c r="AC104" s="16" t="str">
        <f t="shared" si="20"/>
        <v>1345</v>
      </c>
      <c r="AD104" s="15" t="str">
        <f>VLOOKUP($AC104,デモテーブル[],2,FALSE)</f>
        <v>上場Ｊリート</v>
      </c>
      <c r="AE104" s="137">
        <f t="shared" si="18"/>
        <v>100</v>
      </c>
      <c r="AF104" s="15">
        <f t="shared" si="18"/>
        <v>2058</v>
      </c>
      <c r="AG104" s="15">
        <f t="shared" si="18"/>
        <v>2003</v>
      </c>
      <c r="AH104" s="17">
        <f t="shared" si="15"/>
        <v>200250</v>
      </c>
      <c r="AI104" s="17">
        <f t="shared" si="15"/>
        <v>0</v>
      </c>
      <c r="AJ104" s="17">
        <f t="shared" si="15"/>
        <v>-5525</v>
      </c>
      <c r="AK104" s="18">
        <f t="shared" si="19"/>
        <v>-2.6800000000000001E-2</v>
      </c>
      <c r="AL104" s="15" t="str">
        <f t="shared" si="19"/>
        <v>02-A子 楽天証券</v>
      </c>
      <c r="AM104" s="15"/>
      <c r="AN104" s="15"/>
      <c r="AO104" s="15"/>
      <c r="AP104" s="138"/>
      <c r="AQ104" s="15"/>
      <c r="AR104" s="138"/>
      <c r="AS104" s="15"/>
      <c r="AT104" s="4"/>
      <c r="AU104" s="4"/>
      <c r="AV104" s="15" t="str">
        <f>VLOOKUP($AC104,デモテーブル[#Data],3,FALSE)</f>
        <v>1株式・投信等</v>
      </c>
      <c r="AW104" s="15" t="str">
        <f>VLOOKUP($AC104,デモテーブル[#Data],4,FALSE)</f>
        <v>1株式</v>
      </c>
      <c r="AX104" s="15" t="str">
        <f>VLOOKUP($AC104,デモテーブル[#Data],5,FALSE)</f>
        <v>不動産</v>
      </c>
      <c r="AY104" s="15" t="str">
        <f>VLOOKUP($AC104,デモテーブル[#Data],6,FALSE)</f>
        <v>Jリート</v>
      </c>
      <c r="AZ104" s="15" t="str">
        <f>VLOOKUP($AC104,デモテーブル[#Data],7,FALSE)</f>
        <v>01 日本円</v>
      </c>
    </row>
    <row r="105" spans="2:52">
      <c r="B105" s="2">
        <v>44948</v>
      </c>
      <c r="C105" s="3">
        <v>104</v>
      </c>
      <c r="D105" s="81" t="str">
        <f t="shared" si="11"/>
        <v>02-A子</v>
      </c>
      <c r="E105" s="136" t="str">
        <f t="shared" si="12"/>
        <v>楽天証券</v>
      </c>
      <c r="F105" s="15"/>
      <c r="G105" s="14" t="s">
        <v>147</v>
      </c>
      <c r="H105" s="25" t="s">
        <v>718</v>
      </c>
      <c r="I105" s="25">
        <v>29</v>
      </c>
      <c r="J105" s="25">
        <v>1722</v>
      </c>
      <c r="K105" s="25">
        <v>2038</v>
      </c>
      <c r="L105" s="25" t="s">
        <v>640</v>
      </c>
      <c r="M105" s="25" t="s">
        <v>184</v>
      </c>
      <c r="N105" s="25" t="s">
        <v>719</v>
      </c>
      <c r="O105" s="1">
        <v>0.1835</v>
      </c>
      <c r="P105" s="25" t="s">
        <v>1003</v>
      </c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32" t="s">
        <v>591</v>
      </c>
      <c r="AB105" s="15"/>
      <c r="AC105" s="16" t="str">
        <f t="shared" si="20"/>
        <v>1476</v>
      </c>
      <c r="AD105" s="15" t="str">
        <f>VLOOKUP($AC105,デモテーブル[],2,FALSE)</f>
        <v>Ｉシェアーズ・コアＪリート</v>
      </c>
      <c r="AE105" s="137">
        <f t="shared" si="18"/>
        <v>29</v>
      </c>
      <c r="AF105" s="15">
        <f t="shared" si="18"/>
        <v>1722</v>
      </c>
      <c r="AG105" s="15">
        <f t="shared" si="18"/>
        <v>2038</v>
      </c>
      <c r="AH105" s="17">
        <f t="shared" si="15"/>
        <v>59102</v>
      </c>
      <c r="AI105" s="17">
        <f t="shared" si="15"/>
        <v>0</v>
      </c>
      <c r="AJ105" s="17">
        <f t="shared" si="15"/>
        <v>9164</v>
      </c>
      <c r="AK105" s="18">
        <f t="shared" si="19"/>
        <v>0.1835</v>
      </c>
      <c r="AL105" s="15" t="str">
        <f t="shared" si="19"/>
        <v>02-A子 楽天証券</v>
      </c>
      <c r="AM105" s="15"/>
      <c r="AN105" s="15"/>
      <c r="AO105" s="15"/>
      <c r="AP105" s="138"/>
      <c r="AQ105" s="15"/>
      <c r="AR105" s="138"/>
      <c r="AS105" s="15"/>
      <c r="AT105" s="4"/>
      <c r="AU105" s="4"/>
      <c r="AV105" s="15" t="str">
        <f>VLOOKUP($AC105,デモテーブル[#Data],3,FALSE)</f>
        <v>1株式・投信等</v>
      </c>
      <c r="AW105" s="15" t="str">
        <f>VLOOKUP($AC105,デモテーブル[#Data],4,FALSE)</f>
        <v>1株式</v>
      </c>
      <c r="AX105" s="15" t="str">
        <f>VLOOKUP($AC105,デモテーブル[#Data],5,FALSE)</f>
        <v>不動産</v>
      </c>
      <c r="AY105" s="15" t="str">
        <f>VLOOKUP($AC105,デモテーブル[#Data],6,FALSE)</f>
        <v>Jリート</v>
      </c>
      <c r="AZ105" s="15" t="str">
        <f>VLOOKUP($AC105,デモテーブル[#Data],7,FALSE)</f>
        <v>01 日本円</v>
      </c>
    </row>
    <row r="106" spans="2:52">
      <c r="B106" s="2">
        <v>44948</v>
      </c>
      <c r="C106" s="3">
        <v>105</v>
      </c>
      <c r="D106" s="81" t="str">
        <f t="shared" si="11"/>
        <v>02-A子</v>
      </c>
      <c r="E106" s="136" t="str">
        <f t="shared" si="12"/>
        <v>楽天証券</v>
      </c>
      <c r="F106" s="15"/>
      <c r="G106" s="14" t="s">
        <v>149</v>
      </c>
      <c r="H106" s="25" t="s">
        <v>720</v>
      </c>
      <c r="I106" s="25">
        <v>20</v>
      </c>
      <c r="J106" s="25">
        <v>1741</v>
      </c>
      <c r="K106" s="25">
        <v>2045</v>
      </c>
      <c r="L106" s="25" t="s">
        <v>631</v>
      </c>
      <c r="M106" s="25" t="s">
        <v>184</v>
      </c>
      <c r="N106" s="25" t="s">
        <v>721</v>
      </c>
      <c r="O106" s="1">
        <v>0.17460000000000001</v>
      </c>
      <c r="P106" s="25" t="s">
        <v>1003</v>
      </c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32" t="s">
        <v>591</v>
      </c>
      <c r="AB106" s="15"/>
      <c r="AC106" s="16" t="str">
        <f t="shared" si="20"/>
        <v>1488</v>
      </c>
      <c r="AD106" s="15" t="str">
        <f>VLOOKUP($AC106,デモテーブル[],2,FALSE)</f>
        <v>ダイワ東証ＲＥＩＴ指数</v>
      </c>
      <c r="AE106" s="137">
        <f t="shared" si="18"/>
        <v>20</v>
      </c>
      <c r="AF106" s="15">
        <f t="shared" si="18"/>
        <v>1741</v>
      </c>
      <c r="AG106" s="15">
        <f t="shared" si="18"/>
        <v>2045</v>
      </c>
      <c r="AH106" s="17">
        <f t="shared" ref="AH106:AJ139" si="21">IF(L106="","",VALUE(LEFT(L106,FIND("円",L106)-1)))</f>
        <v>40900</v>
      </c>
      <c r="AI106" s="17">
        <f t="shared" si="21"/>
        <v>0</v>
      </c>
      <c r="AJ106" s="17">
        <f t="shared" si="21"/>
        <v>6080</v>
      </c>
      <c r="AK106" s="18">
        <f t="shared" si="19"/>
        <v>0.17460000000000001</v>
      </c>
      <c r="AL106" s="15" t="str">
        <f t="shared" si="19"/>
        <v>02-A子 楽天証券</v>
      </c>
      <c r="AM106" s="15"/>
      <c r="AN106" s="15"/>
      <c r="AO106" s="15"/>
      <c r="AP106" s="138"/>
      <c r="AQ106" s="15"/>
      <c r="AR106" s="138"/>
      <c r="AS106" s="15"/>
      <c r="AT106" s="4"/>
      <c r="AU106" s="4"/>
      <c r="AV106" s="15" t="str">
        <f>VLOOKUP($AC106,デモテーブル[#Data],3,FALSE)</f>
        <v>1株式・投信等</v>
      </c>
      <c r="AW106" s="15" t="str">
        <f>VLOOKUP($AC106,デモテーブル[#Data],4,FALSE)</f>
        <v>1株式</v>
      </c>
      <c r="AX106" s="15" t="str">
        <f>VLOOKUP($AC106,デモテーブル[#Data],5,FALSE)</f>
        <v>不動産</v>
      </c>
      <c r="AY106" s="15" t="str">
        <f>VLOOKUP($AC106,デモテーブル[#Data],6,FALSE)</f>
        <v>Jリート</v>
      </c>
      <c r="AZ106" s="15" t="str">
        <f>VLOOKUP($AC106,デモテーブル[#Data],7,FALSE)</f>
        <v>01 日本円</v>
      </c>
    </row>
    <row r="107" spans="2:52">
      <c r="B107" s="2">
        <v>44948</v>
      </c>
      <c r="C107" s="3">
        <v>106</v>
      </c>
      <c r="D107" s="81" t="str">
        <f t="shared" si="11"/>
        <v>02-A子</v>
      </c>
      <c r="E107" s="136" t="str">
        <f t="shared" si="12"/>
        <v>楽天証券</v>
      </c>
      <c r="F107" s="15"/>
      <c r="G107" s="14" t="s">
        <v>79</v>
      </c>
      <c r="H107" s="25" t="s">
        <v>80</v>
      </c>
      <c r="I107" s="25">
        <v>33</v>
      </c>
      <c r="J107" s="25">
        <v>5930</v>
      </c>
      <c r="K107" s="25">
        <v>7224</v>
      </c>
      <c r="L107" s="25" t="s">
        <v>722</v>
      </c>
      <c r="M107" s="25" t="s">
        <v>184</v>
      </c>
      <c r="N107" s="25" t="s">
        <v>723</v>
      </c>
      <c r="O107" s="1">
        <v>0.21820000000000001</v>
      </c>
      <c r="P107" s="25" t="s">
        <v>1003</v>
      </c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32" t="s">
        <v>591</v>
      </c>
      <c r="AB107" s="15"/>
      <c r="AC107" s="16" t="str">
        <f t="shared" si="20"/>
        <v>1540</v>
      </c>
      <c r="AD107" s="15" t="str">
        <f>VLOOKUP($AC107,デモテーブル[],2,FALSE)</f>
        <v>純金上場信託</v>
      </c>
      <c r="AE107" s="137">
        <f t="shared" si="18"/>
        <v>33</v>
      </c>
      <c r="AF107" s="15">
        <f t="shared" si="18"/>
        <v>5930</v>
      </c>
      <c r="AG107" s="15">
        <f t="shared" si="18"/>
        <v>7224</v>
      </c>
      <c r="AH107" s="17">
        <f t="shared" si="21"/>
        <v>238392</v>
      </c>
      <c r="AI107" s="17">
        <f t="shared" si="21"/>
        <v>0</v>
      </c>
      <c r="AJ107" s="17">
        <f t="shared" si="21"/>
        <v>42702</v>
      </c>
      <c r="AK107" s="18">
        <f t="shared" si="19"/>
        <v>0.21820000000000001</v>
      </c>
      <c r="AL107" s="15" t="str">
        <f t="shared" si="19"/>
        <v>02-A子 楽天証券</v>
      </c>
      <c r="AM107" s="15"/>
      <c r="AN107" s="15"/>
      <c r="AO107" s="15"/>
      <c r="AP107" s="138"/>
      <c r="AQ107" s="15"/>
      <c r="AR107" s="138"/>
      <c r="AS107" s="15"/>
      <c r="AT107" s="4"/>
      <c r="AU107" s="4"/>
      <c r="AV107" s="15" t="str">
        <f>VLOOKUP($AC107,デモテーブル[#Data],3,FALSE)</f>
        <v>3貴金属･ｺﾓ・仮通</v>
      </c>
      <c r="AW107" s="15" t="str">
        <f>VLOOKUP($AC107,デモテーブル[#Data],4,FALSE)</f>
        <v>3貴金属</v>
      </c>
      <c r="AX107" s="15" t="str">
        <f>VLOOKUP($AC107,デモテーブル[#Data],5,FALSE)</f>
        <v>ゴールド</v>
      </c>
      <c r="AY107" s="15" t="str">
        <f>VLOOKUP($AC107,デモテーブル[#Data],6,FALSE)</f>
        <v>国内・ゴールド</v>
      </c>
      <c r="AZ107" s="15" t="str">
        <f>VLOOKUP($AC107,デモテーブル[#Data],7,FALSE)</f>
        <v>01 日本円</v>
      </c>
    </row>
    <row r="108" spans="2:52">
      <c r="B108" s="2">
        <v>44948</v>
      </c>
      <c r="C108" s="3">
        <v>107</v>
      </c>
      <c r="D108" s="81" t="str">
        <f t="shared" si="11"/>
        <v>02-A子</v>
      </c>
      <c r="E108" s="136" t="str">
        <f t="shared" si="12"/>
        <v>楽天証券</v>
      </c>
      <c r="F108" s="15"/>
      <c r="G108" s="14" t="s">
        <v>83</v>
      </c>
      <c r="H108" s="25" t="s">
        <v>84</v>
      </c>
      <c r="I108" s="25">
        <v>500</v>
      </c>
      <c r="J108" s="25">
        <v>141</v>
      </c>
      <c r="K108" s="25">
        <v>163</v>
      </c>
      <c r="L108" s="25" t="s">
        <v>724</v>
      </c>
      <c r="M108" s="25" t="s">
        <v>184</v>
      </c>
      <c r="N108" s="25" t="s">
        <v>725</v>
      </c>
      <c r="O108" s="1">
        <v>0.16139999999999999</v>
      </c>
      <c r="P108" s="25" t="s">
        <v>1003</v>
      </c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32" t="s">
        <v>591</v>
      </c>
      <c r="AB108" s="15"/>
      <c r="AC108" s="16" t="str">
        <f t="shared" si="20"/>
        <v>1615</v>
      </c>
      <c r="AD108" s="15" t="str">
        <f>VLOOKUP($AC108,デモテーブル[],2,FALSE)</f>
        <v>ＮＦ銀行業</v>
      </c>
      <c r="AE108" s="137">
        <f t="shared" si="18"/>
        <v>500</v>
      </c>
      <c r="AF108" s="15">
        <f t="shared" si="18"/>
        <v>141</v>
      </c>
      <c r="AG108" s="15">
        <f t="shared" ref="AG108:AG160" si="22">K108</f>
        <v>163</v>
      </c>
      <c r="AH108" s="17">
        <f t="shared" si="21"/>
        <v>81600</v>
      </c>
      <c r="AI108" s="17">
        <f t="shared" si="21"/>
        <v>0</v>
      </c>
      <c r="AJ108" s="17">
        <f t="shared" si="21"/>
        <v>11340</v>
      </c>
      <c r="AK108" s="18">
        <f t="shared" si="19"/>
        <v>0.16139999999999999</v>
      </c>
      <c r="AL108" s="15" t="str">
        <f t="shared" si="19"/>
        <v>02-A子 楽天証券</v>
      </c>
      <c r="AM108" s="15"/>
      <c r="AN108" s="15"/>
      <c r="AO108" s="15"/>
      <c r="AP108" s="138"/>
      <c r="AQ108" s="15"/>
      <c r="AR108" s="138"/>
      <c r="AS108" s="15"/>
      <c r="AT108" s="4"/>
      <c r="AU108" s="4"/>
      <c r="AV108" s="15" t="str">
        <f>VLOOKUP($AC108,デモテーブル[#Data],3,FALSE)</f>
        <v>1株式・投信等</v>
      </c>
      <c r="AW108" s="15" t="str">
        <f>VLOOKUP($AC108,デモテーブル[#Data],4,FALSE)</f>
        <v>1株式</v>
      </c>
      <c r="AX108" s="15" t="str">
        <f>VLOOKUP($AC108,デモテーブル[#Data],5,FALSE)</f>
        <v>金融</v>
      </c>
      <c r="AY108" s="15" t="str">
        <f>VLOOKUP($AC108,デモテーブル[#Data],6,FALSE)</f>
        <v>銀行業</v>
      </c>
      <c r="AZ108" s="15" t="str">
        <f>VLOOKUP($AC108,デモテーブル[#Data],7,FALSE)</f>
        <v>01 日本円</v>
      </c>
    </row>
    <row r="109" spans="2:52">
      <c r="B109" s="2">
        <v>44948</v>
      </c>
      <c r="C109" s="3">
        <v>108</v>
      </c>
      <c r="D109" s="81" t="str">
        <f t="shared" si="11"/>
        <v>02-A子</v>
      </c>
      <c r="E109" s="136" t="str">
        <f t="shared" si="12"/>
        <v>楽天証券</v>
      </c>
      <c r="F109" s="15"/>
      <c r="G109" s="14" t="s">
        <v>155</v>
      </c>
      <c r="H109" s="25" t="s">
        <v>726</v>
      </c>
      <c r="I109" s="25">
        <v>28</v>
      </c>
      <c r="J109" s="25">
        <v>2575</v>
      </c>
      <c r="K109" s="25">
        <v>2715</v>
      </c>
      <c r="L109" s="25" t="s">
        <v>727</v>
      </c>
      <c r="M109" s="25" t="s">
        <v>184</v>
      </c>
      <c r="N109" s="25" t="s">
        <v>728</v>
      </c>
      <c r="O109" s="1">
        <v>5.4199999999999998E-2</v>
      </c>
      <c r="P109" s="25" t="s">
        <v>1003</v>
      </c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32" t="s">
        <v>591</v>
      </c>
      <c r="AB109" s="15"/>
      <c r="AC109" s="16" t="str">
        <f t="shared" si="20"/>
        <v>1656</v>
      </c>
      <c r="AD109" s="15" t="str">
        <f>VLOOKUP($AC109,デモテーブル[],2,FALSE)</f>
        <v>ｉシェアーズ・コア　米国債７−１０年　ＥＴＦ</v>
      </c>
      <c r="AE109" s="137">
        <f t="shared" ref="AE109:AF141" si="23">I109</f>
        <v>28</v>
      </c>
      <c r="AF109" s="15">
        <f t="shared" si="23"/>
        <v>2575</v>
      </c>
      <c r="AG109" s="15">
        <f t="shared" si="22"/>
        <v>2715</v>
      </c>
      <c r="AH109" s="17">
        <f t="shared" si="21"/>
        <v>76020</v>
      </c>
      <c r="AI109" s="17">
        <f t="shared" si="21"/>
        <v>0</v>
      </c>
      <c r="AJ109" s="17">
        <f t="shared" si="21"/>
        <v>3908</v>
      </c>
      <c r="AK109" s="18">
        <f t="shared" si="19"/>
        <v>5.4199999999999998E-2</v>
      </c>
      <c r="AL109" s="15" t="str">
        <f t="shared" si="19"/>
        <v>02-A子 楽天証券</v>
      </c>
      <c r="AM109" s="15"/>
      <c r="AN109" s="15"/>
      <c r="AO109" s="15"/>
      <c r="AP109" s="138"/>
      <c r="AQ109" s="15"/>
      <c r="AR109" s="138"/>
      <c r="AS109" s="15"/>
      <c r="AT109" s="4"/>
      <c r="AU109" s="4"/>
      <c r="AV109" s="15" t="str">
        <f>VLOOKUP($AC109,デモテーブル[#Data],3,FALSE)</f>
        <v>2現金・米国債など</v>
      </c>
      <c r="AW109" s="15" t="str">
        <f>VLOOKUP($AC109,デモテーブル[#Data],4,FALSE)</f>
        <v>2米国債など</v>
      </c>
      <c r="AX109" s="15" t="str">
        <f>VLOOKUP($AC109,デモテーブル[#Data],5,FALSE)</f>
        <v>債券</v>
      </c>
      <c r="AY109" s="15" t="str">
        <f>VLOOKUP($AC109,デモテーブル[#Data],6,FALSE)</f>
        <v>米国債</v>
      </c>
      <c r="AZ109" s="15" t="str">
        <f>VLOOKUP($AC109,デモテーブル[#Data],7,FALSE)</f>
        <v>01 日本円</v>
      </c>
    </row>
    <row r="110" spans="2:52">
      <c r="B110" s="2">
        <v>44948</v>
      </c>
      <c r="C110" s="3">
        <v>109</v>
      </c>
      <c r="D110" s="81" t="str">
        <f t="shared" si="11"/>
        <v>02-A子</v>
      </c>
      <c r="E110" s="136" t="str">
        <f t="shared" si="12"/>
        <v>楽天証券</v>
      </c>
      <c r="F110" s="15"/>
      <c r="G110" s="14" t="s">
        <v>87</v>
      </c>
      <c r="H110" s="25" t="s">
        <v>88</v>
      </c>
      <c r="I110" s="25">
        <v>100</v>
      </c>
      <c r="J110" s="25">
        <v>245</v>
      </c>
      <c r="K110" s="25">
        <v>235</v>
      </c>
      <c r="L110" s="25" t="s">
        <v>632</v>
      </c>
      <c r="M110" s="25" t="s">
        <v>184</v>
      </c>
      <c r="N110" s="25" t="s">
        <v>633</v>
      </c>
      <c r="O110" s="1">
        <v>-3.9600000000000003E-2</v>
      </c>
      <c r="P110" s="25" t="s">
        <v>1003</v>
      </c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32" t="s">
        <v>591</v>
      </c>
      <c r="AB110" s="15"/>
      <c r="AC110" s="16" t="str">
        <f t="shared" si="20"/>
        <v>1678</v>
      </c>
      <c r="AD110" s="15" t="str">
        <f>VLOOKUP($AC110,デモテーブル[],2,FALSE)</f>
        <v>ＮＥＸＴ　ＦＵＮＤＳ　インド株式指数・Ｎｉｆｔｙ　５０連動型上場投信</v>
      </c>
      <c r="AE110" s="137">
        <f t="shared" si="23"/>
        <v>100</v>
      </c>
      <c r="AF110" s="15">
        <f t="shared" si="23"/>
        <v>245</v>
      </c>
      <c r="AG110" s="15">
        <f t="shared" si="22"/>
        <v>235</v>
      </c>
      <c r="AH110" s="17">
        <f t="shared" si="21"/>
        <v>23530</v>
      </c>
      <c r="AI110" s="17">
        <f t="shared" si="21"/>
        <v>0</v>
      </c>
      <c r="AJ110" s="17">
        <f t="shared" si="21"/>
        <v>-970</v>
      </c>
      <c r="AK110" s="18">
        <f t="shared" si="19"/>
        <v>-3.9600000000000003E-2</v>
      </c>
      <c r="AL110" s="15" t="str">
        <f t="shared" si="19"/>
        <v>02-A子 楽天証券</v>
      </c>
      <c r="AM110" s="15"/>
      <c r="AN110" s="15"/>
      <c r="AO110" s="15"/>
      <c r="AP110" s="138"/>
      <c r="AQ110" s="15"/>
      <c r="AR110" s="138"/>
      <c r="AS110" s="15"/>
      <c r="AT110" s="4"/>
      <c r="AU110" s="4"/>
      <c r="AV110" s="15" t="str">
        <f>VLOOKUP($AC110,デモテーブル[#Data],3,FALSE)</f>
        <v>1株式・投信等</v>
      </c>
      <c r="AW110" s="15" t="str">
        <f>VLOOKUP($AC110,デモテーブル[#Data],4,FALSE)</f>
        <v>1株式</v>
      </c>
      <c r="AX110" s="15" t="str">
        <f>VLOOKUP($AC110,デモテーブル[#Data],5,FALSE)</f>
        <v>新興国</v>
      </c>
      <c r="AY110" s="15" t="str">
        <f>VLOOKUP($AC110,デモテーブル[#Data],6,FALSE)</f>
        <v>インド</v>
      </c>
      <c r="AZ110" s="15" t="str">
        <f>VLOOKUP($AC110,デモテーブル[#Data],7,FALSE)</f>
        <v>01 日本円</v>
      </c>
    </row>
    <row r="111" spans="2:52">
      <c r="B111" s="2">
        <v>44948</v>
      </c>
      <c r="C111" s="3">
        <v>110</v>
      </c>
      <c r="D111" s="81" t="str">
        <f t="shared" si="11"/>
        <v>02-A子</v>
      </c>
      <c r="E111" s="136" t="str">
        <f t="shared" si="12"/>
        <v>楽天証券</v>
      </c>
      <c r="F111" s="15"/>
      <c r="G111" s="14" t="s">
        <v>87</v>
      </c>
      <c r="H111" s="25" t="s">
        <v>88</v>
      </c>
      <c r="I111" s="25">
        <v>100</v>
      </c>
      <c r="J111" s="25">
        <v>248</v>
      </c>
      <c r="K111" s="25">
        <v>235</v>
      </c>
      <c r="L111" s="25" t="s">
        <v>632</v>
      </c>
      <c r="M111" s="25" t="s">
        <v>184</v>
      </c>
      <c r="N111" s="25" t="s">
        <v>729</v>
      </c>
      <c r="O111" s="1">
        <v>-5.1999999999999998E-2</v>
      </c>
      <c r="P111" s="25" t="s">
        <v>1003</v>
      </c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32" t="s">
        <v>591</v>
      </c>
      <c r="AB111" s="15"/>
      <c r="AC111" s="16" t="str">
        <f t="shared" si="20"/>
        <v>1678</v>
      </c>
      <c r="AD111" s="15" t="str">
        <f>VLOOKUP($AC111,デモテーブル[],2,FALSE)</f>
        <v>ＮＥＸＴ　ＦＵＮＤＳ　インド株式指数・Ｎｉｆｔｙ　５０連動型上場投信</v>
      </c>
      <c r="AE111" s="137">
        <f t="shared" si="23"/>
        <v>100</v>
      </c>
      <c r="AF111" s="15">
        <f t="shared" si="23"/>
        <v>248</v>
      </c>
      <c r="AG111" s="15">
        <f t="shared" si="22"/>
        <v>235</v>
      </c>
      <c r="AH111" s="17">
        <f t="shared" si="21"/>
        <v>23530</v>
      </c>
      <c r="AI111" s="17">
        <f t="shared" si="21"/>
        <v>0</v>
      </c>
      <c r="AJ111" s="17">
        <f t="shared" si="21"/>
        <v>-1290</v>
      </c>
      <c r="AK111" s="18">
        <f t="shared" si="19"/>
        <v>-5.1999999999999998E-2</v>
      </c>
      <c r="AL111" s="15" t="str">
        <f t="shared" si="19"/>
        <v>02-A子 楽天証券</v>
      </c>
      <c r="AM111" s="15"/>
      <c r="AN111" s="15"/>
      <c r="AO111" s="15"/>
      <c r="AP111" s="138"/>
      <c r="AQ111" s="15"/>
      <c r="AR111" s="138"/>
      <c r="AS111" s="15"/>
      <c r="AT111" s="4"/>
      <c r="AU111" s="4"/>
      <c r="AV111" s="15" t="str">
        <f>VLOOKUP($AC111,デモテーブル[#Data],3,FALSE)</f>
        <v>1株式・投信等</v>
      </c>
      <c r="AW111" s="15" t="str">
        <f>VLOOKUP($AC111,デモテーブル[#Data],4,FALSE)</f>
        <v>1株式</v>
      </c>
      <c r="AX111" s="15" t="str">
        <f>VLOOKUP($AC111,デモテーブル[#Data],5,FALSE)</f>
        <v>新興国</v>
      </c>
      <c r="AY111" s="15" t="str">
        <f>VLOOKUP($AC111,デモテーブル[#Data],6,FALSE)</f>
        <v>インド</v>
      </c>
      <c r="AZ111" s="15" t="str">
        <f>VLOOKUP($AC111,デモテーブル[#Data],7,FALSE)</f>
        <v>01 日本円</v>
      </c>
    </row>
    <row r="112" spans="2:52">
      <c r="B112" s="2">
        <v>44948</v>
      </c>
      <c r="C112" s="3">
        <v>111</v>
      </c>
      <c r="D112" s="81" t="str">
        <f t="shared" si="11"/>
        <v>02-A子</v>
      </c>
      <c r="E112" s="136" t="str">
        <f t="shared" si="12"/>
        <v>楽天証券</v>
      </c>
      <c r="F112" s="15"/>
      <c r="G112" s="14" t="s">
        <v>312</v>
      </c>
      <c r="H112" s="25" t="s">
        <v>730</v>
      </c>
      <c r="I112" s="25">
        <v>10</v>
      </c>
      <c r="J112" s="25">
        <v>2385</v>
      </c>
      <c r="K112" s="25">
        <v>3444</v>
      </c>
      <c r="L112" s="25" t="s">
        <v>731</v>
      </c>
      <c r="M112" s="25" t="s">
        <v>184</v>
      </c>
      <c r="N112" s="25" t="s">
        <v>732</v>
      </c>
      <c r="O112" s="1">
        <v>0.44429999999999997</v>
      </c>
      <c r="P112" s="25" t="s">
        <v>1003</v>
      </c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32" t="s">
        <v>591</v>
      </c>
      <c r="AB112" s="15"/>
      <c r="AC112" s="16" t="str">
        <f t="shared" si="20"/>
        <v>1694</v>
      </c>
      <c r="AD112" s="15" t="str">
        <f>VLOOKUP($AC112,デモテーブル[],2,FALSE)</f>
        <v>ＷＴニッケル上場投信</v>
      </c>
      <c r="AE112" s="137">
        <f t="shared" si="23"/>
        <v>10</v>
      </c>
      <c r="AF112" s="15">
        <f t="shared" si="23"/>
        <v>2385</v>
      </c>
      <c r="AG112" s="15">
        <f t="shared" si="22"/>
        <v>3444</v>
      </c>
      <c r="AH112" s="17">
        <f t="shared" si="21"/>
        <v>34440</v>
      </c>
      <c r="AI112" s="17">
        <f t="shared" si="21"/>
        <v>0</v>
      </c>
      <c r="AJ112" s="17">
        <f t="shared" si="21"/>
        <v>10595</v>
      </c>
      <c r="AK112" s="18">
        <f t="shared" si="19"/>
        <v>0.44429999999999997</v>
      </c>
      <c r="AL112" s="15" t="str">
        <f t="shared" si="19"/>
        <v>02-A子 楽天証券</v>
      </c>
      <c r="AM112" s="15"/>
      <c r="AN112" s="15"/>
      <c r="AO112" s="15"/>
      <c r="AP112" s="138"/>
      <c r="AQ112" s="15"/>
      <c r="AR112" s="138"/>
      <c r="AS112" s="15"/>
      <c r="AT112" s="4"/>
      <c r="AU112" s="4"/>
      <c r="AV112" s="15" t="str">
        <f>VLOOKUP($AC112,デモテーブル[#Data],3,FALSE)</f>
        <v>3貴金属･ｺﾓ・仮通</v>
      </c>
      <c r="AW112" s="15" t="str">
        <f>VLOOKUP($AC112,デモテーブル[#Data],4,FALSE)</f>
        <v>3ｺﾓﾃﾞｨﾃｲ</v>
      </c>
      <c r="AX112" s="15" t="str">
        <f>VLOOKUP($AC112,デモテーブル[#Data],5,FALSE)</f>
        <v>ニッケル</v>
      </c>
      <c r="AY112" s="15" t="str">
        <f>VLOOKUP($AC112,デモテーブル[#Data],6,FALSE)</f>
        <v>WT・ニッケル</v>
      </c>
      <c r="AZ112" s="15" t="str">
        <f>VLOOKUP($AC112,デモテーブル[#Data],7,FALSE)</f>
        <v>01 日本円</v>
      </c>
    </row>
    <row r="113" spans="2:52">
      <c r="B113" s="2">
        <v>44948</v>
      </c>
      <c r="C113" s="3">
        <v>112</v>
      </c>
      <c r="D113" s="81" t="str">
        <f t="shared" ref="D113:D176" si="24">LEFT(P113,5)</f>
        <v>02-A子</v>
      </c>
      <c r="E113" s="136" t="str">
        <f t="shared" ref="E113:E176" si="25">MID(P113,7,100)</f>
        <v>楽天証券</v>
      </c>
      <c r="F113" s="15"/>
      <c r="G113" s="14" t="s">
        <v>163</v>
      </c>
      <c r="H113" s="25" t="s">
        <v>733</v>
      </c>
      <c r="I113" s="25">
        <v>10</v>
      </c>
      <c r="J113" s="25">
        <v>1008</v>
      </c>
      <c r="K113" s="25">
        <v>996</v>
      </c>
      <c r="L113" s="25" t="s">
        <v>734</v>
      </c>
      <c r="M113" s="25" t="s">
        <v>184</v>
      </c>
      <c r="N113" s="25" t="s">
        <v>735</v>
      </c>
      <c r="O113" s="1">
        <v>-1.2E-2</v>
      </c>
      <c r="P113" s="25" t="s">
        <v>1003</v>
      </c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32" t="s">
        <v>591</v>
      </c>
      <c r="AB113" s="15"/>
      <c r="AC113" s="16" t="str">
        <f t="shared" si="20"/>
        <v>2511</v>
      </c>
      <c r="AD113" s="15" t="str">
        <f>VLOOKUP($AC113,デモテーブル[],2,FALSE)</f>
        <v>ＮＦ外債ヘッジ無</v>
      </c>
      <c r="AE113" s="137">
        <f t="shared" si="23"/>
        <v>10</v>
      </c>
      <c r="AF113" s="15">
        <f t="shared" si="23"/>
        <v>1008</v>
      </c>
      <c r="AG113" s="15">
        <f t="shared" si="22"/>
        <v>996</v>
      </c>
      <c r="AH113" s="17">
        <f t="shared" si="21"/>
        <v>9959</v>
      </c>
      <c r="AI113" s="17">
        <f t="shared" si="21"/>
        <v>0</v>
      </c>
      <c r="AJ113" s="17">
        <f t="shared" si="21"/>
        <v>-121</v>
      </c>
      <c r="AK113" s="18">
        <f t="shared" si="19"/>
        <v>-1.2E-2</v>
      </c>
      <c r="AL113" s="15" t="str">
        <f t="shared" si="19"/>
        <v>02-A子 楽天証券</v>
      </c>
      <c r="AM113" s="15"/>
      <c r="AN113" s="15"/>
      <c r="AO113" s="15"/>
      <c r="AP113" s="138"/>
      <c r="AQ113" s="15"/>
      <c r="AR113" s="138"/>
      <c r="AS113" s="15"/>
      <c r="AT113" s="4"/>
      <c r="AU113" s="4"/>
      <c r="AV113" s="15" t="str">
        <f>VLOOKUP($AC113,デモテーブル[#Data],3,FALSE)</f>
        <v>2現金・米国債など</v>
      </c>
      <c r="AW113" s="15" t="str">
        <f>VLOOKUP($AC113,デモテーブル[#Data],4,FALSE)</f>
        <v>2米国債など</v>
      </c>
      <c r="AX113" s="15" t="str">
        <f>VLOOKUP($AC113,デモテーブル[#Data],5,FALSE)</f>
        <v>債券</v>
      </c>
      <c r="AY113" s="15" t="str">
        <f>VLOOKUP($AC113,デモテーブル[#Data],6,FALSE)</f>
        <v>外国債</v>
      </c>
      <c r="AZ113" s="15" t="str">
        <f>VLOOKUP($AC113,デモテーブル[#Data],7,FALSE)</f>
        <v>01 日本円</v>
      </c>
    </row>
    <row r="114" spans="2:52">
      <c r="B114" s="2">
        <v>44948</v>
      </c>
      <c r="C114" s="3">
        <v>113</v>
      </c>
      <c r="D114" s="81" t="str">
        <f t="shared" si="24"/>
        <v>02-A子</v>
      </c>
      <c r="E114" s="136" t="str">
        <f t="shared" si="25"/>
        <v>楽天証券</v>
      </c>
      <c r="F114" s="15"/>
      <c r="G114" s="14" t="s">
        <v>167</v>
      </c>
      <c r="H114" s="25" t="s">
        <v>736</v>
      </c>
      <c r="I114" s="25">
        <v>20</v>
      </c>
      <c r="J114" s="25">
        <v>1709</v>
      </c>
      <c r="K114" s="25">
        <v>2021</v>
      </c>
      <c r="L114" s="25" t="s">
        <v>737</v>
      </c>
      <c r="M114" s="25" t="s">
        <v>184</v>
      </c>
      <c r="N114" s="25" t="s">
        <v>738</v>
      </c>
      <c r="O114" s="1">
        <v>0.18229999999999999</v>
      </c>
      <c r="P114" s="25" t="s">
        <v>1003</v>
      </c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32" t="s">
        <v>591</v>
      </c>
      <c r="AB114" s="15"/>
      <c r="AC114" s="16" t="str">
        <f t="shared" si="20"/>
        <v>2556</v>
      </c>
      <c r="AD114" s="15" t="str">
        <f>VLOOKUP($AC114,デモテーブル[],2,FALSE)</f>
        <v>ＯＮＥＥＴＦ東証ＲＥＩＴ</v>
      </c>
      <c r="AE114" s="137">
        <f t="shared" si="23"/>
        <v>20</v>
      </c>
      <c r="AF114" s="15">
        <f t="shared" si="23"/>
        <v>1709</v>
      </c>
      <c r="AG114" s="15">
        <f t="shared" si="22"/>
        <v>2021</v>
      </c>
      <c r="AH114" s="17">
        <f t="shared" si="21"/>
        <v>40410</v>
      </c>
      <c r="AI114" s="17">
        <f t="shared" si="21"/>
        <v>0</v>
      </c>
      <c r="AJ114" s="17">
        <f t="shared" si="21"/>
        <v>6230</v>
      </c>
      <c r="AK114" s="18">
        <f t="shared" si="19"/>
        <v>0.18229999999999999</v>
      </c>
      <c r="AL114" s="15" t="str">
        <f t="shared" si="19"/>
        <v>02-A子 楽天証券</v>
      </c>
      <c r="AM114" s="15"/>
      <c r="AN114" s="15"/>
      <c r="AO114" s="15"/>
      <c r="AP114" s="138"/>
      <c r="AQ114" s="15"/>
      <c r="AR114" s="138"/>
      <c r="AS114" s="15"/>
      <c r="AT114" s="4"/>
      <c r="AU114" s="4"/>
      <c r="AV114" s="15" t="str">
        <f>VLOOKUP($AC114,デモテーブル[#Data],3,FALSE)</f>
        <v>1株式・投信等</v>
      </c>
      <c r="AW114" s="15" t="str">
        <f>VLOOKUP($AC114,デモテーブル[#Data],4,FALSE)</f>
        <v>1株式</v>
      </c>
      <c r="AX114" s="15" t="str">
        <f>VLOOKUP($AC114,デモテーブル[#Data],5,FALSE)</f>
        <v>不動産</v>
      </c>
      <c r="AY114" s="15" t="str">
        <f>VLOOKUP($AC114,デモテーブル[#Data],6,FALSE)</f>
        <v>Jリート</v>
      </c>
      <c r="AZ114" s="15" t="str">
        <f>VLOOKUP($AC114,デモテーブル[#Data],7,FALSE)</f>
        <v>01 日本円</v>
      </c>
    </row>
    <row r="115" spans="2:52">
      <c r="B115" s="2">
        <v>44948</v>
      </c>
      <c r="C115" s="3">
        <v>114</v>
      </c>
      <c r="D115" s="81" t="str">
        <f t="shared" si="24"/>
        <v>02-A子</v>
      </c>
      <c r="E115" s="136" t="str">
        <f t="shared" si="25"/>
        <v>楽天証券</v>
      </c>
      <c r="F115" s="15"/>
      <c r="G115" s="14" t="s">
        <v>332</v>
      </c>
      <c r="H115" s="25" t="s">
        <v>739</v>
      </c>
      <c r="I115" s="25">
        <v>23</v>
      </c>
      <c r="J115" s="25">
        <v>2148</v>
      </c>
      <c r="K115" s="25">
        <v>1755</v>
      </c>
      <c r="L115" s="25" t="s">
        <v>740</v>
      </c>
      <c r="M115" s="25" t="s">
        <v>184</v>
      </c>
      <c r="N115" s="25" t="s">
        <v>741</v>
      </c>
      <c r="O115" s="1">
        <v>-0.183</v>
      </c>
      <c r="P115" s="25" t="s">
        <v>1003</v>
      </c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32" t="s">
        <v>591</v>
      </c>
      <c r="AB115" s="15"/>
      <c r="AC115" s="16" t="str">
        <f t="shared" si="20"/>
        <v>2621</v>
      </c>
      <c r="AD115" s="15" t="str">
        <f>VLOOKUP($AC115,デモテーブル[],2,FALSE)</f>
        <v>ｉＳ米国債二十ヘジ</v>
      </c>
      <c r="AE115" s="137">
        <f t="shared" si="23"/>
        <v>23</v>
      </c>
      <c r="AF115" s="15">
        <f t="shared" si="23"/>
        <v>2148</v>
      </c>
      <c r="AG115" s="15">
        <f t="shared" si="22"/>
        <v>1755</v>
      </c>
      <c r="AH115" s="17">
        <f t="shared" si="21"/>
        <v>40365</v>
      </c>
      <c r="AI115" s="17">
        <f t="shared" si="21"/>
        <v>0</v>
      </c>
      <c r="AJ115" s="17">
        <f t="shared" si="21"/>
        <v>-9039</v>
      </c>
      <c r="AK115" s="18">
        <f t="shared" si="19"/>
        <v>-0.183</v>
      </c>
      <c r="AL115" s="15" t="str">
        <f t="shared" si="19"/>
        <v>02-A子 楽天証券</v>
      </c>
      <c r="AM115" s="15"/>
      <c r="AN115" s="15"/>
      <c r="AO115" s="15"/>
      <c r="AP115" s="138"/>
      <c r="AQ115" s="15"/>
      <c r="AR115" s="138"/>
      <c r="AS115" s="15"/>
      <c r="AT115" s="4"/>
      <c r="AU115" s="4"/>
      <c r="AV115" s="15" t="str">
        <f>VLOOKUP($AC115,デモテーブル[#Data],3,FALSE)</f>
        <v>2現金・米国債など</v>
      </c>
      <c r="AW115" s="15" t="str">
        <f>VLOOKUP($AC115,デモテーブル[#Data],4,FALSE)</f>
        <v>2米国債など</v>
      </c>
      <c r="AX115" s="15" t="str">
        <f>VLOOKUP($AC115,デモテーブル[#Data],5,FALSE)</f>
        <v>債券</v>
      </c>
      <c r="AY115" s="15" t="str">
        <f>VLOOKUP($AC115,デモテーブル[#Data],6,FALSE)</f>
        <v>米国債</v>
      </c>
      <c r="AZ115" s="15" t="str">
        <f>VLOOKUP($AC115,デモテーブル[#Data],7,FALSE)</f>
        <v>01 日本円</v>
      </c>
    </row>
    <row r="116" spans="2:52">
      <c r="B116" s="2">
        <v>44948</v>
      </c>
      <c r="C116" s="3">
        <v>115</v>
      </c>
      <c r="D116" s="81" t="str">
        <f t="shared" si="24"/>
        <v>00-PP</v>
      </c>
      <c r="E116" s="136" t="str">
        <f t="shared" si="25"/>
        <v>SBI証券</v>
      </c>
      <c r="F116" s="15"/>
      <c r="G116" s="14" t="s">
        <v>134</v>
      </c>
      <c r="H116" s="25" t="s">
        <v>541</v>
      </c>
      <c r="I116" s="25">
        <v>1</v>
      </c>
      <c r="J116" s="25">
        <v>110.27</v>
      </c>
      <c r="K116" s="25">
        <v>103.16</v>
      </c>
      <c r="L116" s="25" t="s">
        <v>742</v>
      </c>
      <c r="M116" s="25" t="s">
        <v>184</v>
      </c>
      <c r="N116" s="25" t="s">
        <v>743</v>
      </c>
      <c r="O116" s="1">
        <v>-6.4500000000000002E-2</v>
      </c>
      <c r="P116" s="25" t="s">
        <v>579</v>
      </c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32" t="s">
        <v>591</v>
      </c>
      <c r="AB116" s="15"/>
      <c r="AC116" s="16" t="str">
        <f t="shared" si="20"/>
        <v>AGG</v>
      </c>
      <c r="AD116" s="15" t="str">
        <f>VLOOKUP($AC116,デモテーブル[],2,FALSE)</f>
        <v>iシェアーズ　コア米国総合債券ETF</v>
      </c>
      <c r="AE116" s="137">
        <f t="shared" si="23"/>
        <v>1</v>
      </c>
      <c r="AF116" s="15">
        <f t="shared" si="23"/>
        <v>110.27</v>
      </c>
      <c r="AG116" s="15">
        <f t="shared" si="22"/>
        <v>103.16</v>
      </c>
      <c r="AH116" s="17">
        <f t="shared" si="21"/>
        <v>13184</v>
      </c>
      <c r="AI116" s="17">
        <f t="shared" si="21"/>
        <v>0</v>
      </c>
      <c r="AJ116" s="17">
        <f t="shared" si="21"/>
        <v>-909</v>
      </c>
      <c r="AK116" s="18">
        <f t="shared" si="19"/>
        <v>-6.4500000000000002E-2</v>
      </c>
      <c r="AL116" s="15" t="str">
        <f t="shared" si="19"/>
        <v>00-PP SBI証券</v>
      </c>
      <c r="AM116" s="15"/>
      <c r="AN116" s="15"/>
      <c r="AO116" s="15"/>
      <c r="AP116" s="138"/>
      <c r="AQ116" s="15"/>
      <c r="AR116" s="138"/>
      <c r="AS116" s="15"/>
      <c r="AT116" s="4"/>
      <c r="AU116" s="4"/>
      <c r="AV116" s="15" t="str">
        <f>VLOOKUP($AC116,デモテーブル[#Data],3,FALSE)</f>
        <v>2現金・米国債など</v>
      </c>
      <c r="AW116" s="15" t="str">
        <f>VLOOKUP($AC116,デモテーブル[#Data],4,FALSE)</f>
        <v>2米国債など</v>
      </c>
      <c r="AX116" s="15" t="str">
        <f>VLOOKUP($AC116,デモテーブル[#Data],5,FALSE)</f>
        <v>債券</v>
      </c>
      <c r="AY116" s="15" t="str">
        <f>VLOOKUP($AC116,デモテーブル[#Data],6,FALSE)</f>
        <v>米国債</v>
      </c>
      <c r="AZ116" s="15" t="str">
        <f>VLOOKUP($AC116,デモテーブル[#Data],7,FALSE)</f>
        <v>02 米ドル（円換算）</v>
      </c>
    </row>
    <row r="117" spans="2:52">
      <c r="B117" s="2">
        <v>44948</v>
      </c>
      <c r="C117" s="3">
        <v>116</v>
      </c>
      <c r="D117" s="81" t="str">
        <f t="shared" si="24"/>
        <v>00-PP</v>
      </c>
      <c r="E117" s="136" t="str">
        <f t="shared" si="25"/>
        <v>SBI証券</v>
      </c>
      <c r="F117" s="15"/>
      <c r="G117" s="14" t="s">
        <v>53</v>
      </c>
      <c r="H117" s="25" t="s">
        <v>54</v>
      </c>
      <c r="I117" s="25">
        <v>33</v>
      </c>
      <c r="J117" s="25">
        <v>84</v>
      </c>
      <c r="K117" s="25">
        <v>76.319999999999993</v>
      </c>
      <c r="L117" s="25" t="s">
        <v>744</v>
      </c>
      <c r="M117" s="25" t="s">
        <v>184</v>
      </c>
      <c r="N117" s="25" t="s">
        <v>745</v>
      </c>
      <c r="O117" s="1">
        <v>-9.1399999999999995E-2</v>
      </c>
      <c r="P117" s="25" t="s">
        <v>579</v>
      </c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32" t="s">
        <v>591</v>
      </c>
      <c r="AB117" s="15"/>
      <c r="AC117" s="16" t="str">
        <f t="shared" si="20"/>
        <v>BND</v>
      </c>
      <c r="AD117" s="15" t="str">
        <f>VLOOKUP($AC117,デモテーブル[],2,FALSE)</f>
        <v>バンガード・米国トータル債券市場ETF</v>
      </c>
      <c r="AE117" s="137">
        <f t="shared" si="23"/>
        <v>33</v>
      </c>
      <c r="AF117" s="15">
        <f t="shared" si="23"/>
        <v>84</v>
      </c>
      <c r="AG117" s="15">
        <f t="shared" si="22"/>
        <v>76.319999999999993</v>
      </c>
      <c r="AH117" s="17">
        <f t="shared" si="21"/>
        <v>321897</v>
      </c>
      <c r="AI117" s="17">
        <f t="shared" si="21"/>
        <v>0</v>
      </c>
      <c r="AJ117" s="17">
        <f t="shared" si="21"/>
        <v>-32392</v>
      </c>
      <c r="AK117" s="18">
        <f t="shared" si="19"/>
        <v>-9.1399999999999995E-2</v>
      </c>
      <c r="AL117" s="15" t="str">
        <f t="shared" si="19"/>
        <v>00-PP SBI証券</v>
      </c>
      <c r="AM117" s="15"/>
      <c r="AN117" s="15"/>
      <c r="AO117" s="15"/>
      <c r="AP117" s="138"/>
      <c r="AQ117" s="15"/>
      <c r="AR117" s="138"/>
      <c r="AS117" s="15"/>
      <c r="AT117" s="4"/>
      <c r="AU117" s="4"/>
      <c r="AV117" s="15" t="str">
        <f>VLOOKUP($AC117,デモテーブル[#Data],3,FALSE)</f>
        <v>2現金・米国債など</v>
      </c>
      <c r="AW117" s="15" t="str">
        <f>VLOOKUP($AC117,デモテーブル[#Data],4,FALSE)</f>
        <v>2米国債など</v>
      </c>
      <c r="AX117" s="15" t="str">
        <f>VLOOKUP($AC117,デモテーブル[#Data],5,FALSE)</f>
        <v>債券</v>
      </c>
      <c r="AY117" s="15" t="str">
        <f>VLOOKUP($AC117,デモテーブル[#Data],6,FALSE)</f>
        <v>米国債</v>
      </c>
      <c r="AZ117" s="15" t="str">
        <f>VLOOKUP($AC117,デモテーブル[#Data],7,FALSE)</f>
        <v>02 米ドル（円換算）</v>
      </c>
    </row>
    <row r="118" spans="2:52">
      <c r="B118" s="2">
        <v>44948</v>
      </c>
      <c r="C118" s="3">
        <v>117</v>
      </c>
      <c r="D118" s="81" t="str">
        <f t="shared" si="24"/>
        <v>00-PP</v>
      </c>
      <c r="E118" s="136" t="str">
        <f t="shared" si="25"/>
        <v>SBI証券</v>
      </c>
      <c r="F118" s="15"/>
      <c r="G118" s="14" t="s">
        <v>55</v>
      </c>
      <c r="H118" s="25" t="s">
        <v>56</v>
      </c>
      <c r="I118" s="25">
        <v>15</v>
      </c>
      <c r="J118" s="25">
        <v>21.97</v>
      </c>
      <c r="K118" s="25">
        <v>23.54</v>
      </c>
      <c r="L118" s="25" t="s">
        <v>746</v>
      </c>
      <c r="M118" s="25" t="s">
        <v>184</v>
      </c>
      <c r="N118" s="25" t="s">
        <v>747</v>
      </c>
      <c r="O118" s="1">
        <v>7.1499999999999994E-2</v>
      </c>
      <c r="P118" s="25" t="s">
        <v>579</v>
      </c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32" t="s">
        <v>591</v>
      </c>
      <c r="AB118" s="15"/>
      <c r="AC118" s="16" t="str">
        <f t="shared" si="20"/>
        <v>EIDO</v>
      </c>
      <c r="AD118" s="15" t="str">
        <f>VLOOKUP($AC118,デモテーブル[],2,FALSE)</f>
        <v>iシェアーズ MSCI インドネシア ETF</v>
      </c>
      <c r="AE118" s="137">
        <f t="shared" si="23"/>
        <v>15</v>
      </c>
      <c r="AF118" s="15">
        <f t="shared" si="23"/>
        <v>21.97</v>
      </c>
      <c r="AG118" s="15">
        <f t="shared" si="22"/>
        <v>23.54</v>
      </c>
      <c r="AH118" s="17">
        <f t="shared" si="21"/>
        <v>45129</v>
      </c>
      <c r="AI118" s="17">
        <f t="shared" si="21"/>
        <v>0</v>
      </c>
      <c r="AJ118" s="17">
        <f t="shared" si="21"/>
        <v>3010</v>
      </c>
      <c r="AK118" s="18">
        <f t="shared" si="19"/>
        <v>7.1499999999999994E-2</v>
      </c>
      <c r="AL118" s="15" t="str">
        <f t="shared" si="19"/>
        <v>00-PP SBI証券</v>
      </c>
      <c r="AM118" s="15"/>
      <c r="AN118" s="15"/>
      <c r="AO118" s="15"/>
      <c r="AP118" s="138"/>
      <c r="AQ118" s="15"/>
      <c r="AR118" s="138"/>
      <c r="AS118" s="15"/>
      <c r="AT118" s="4"/>
      <c r="AU118" s="4"/>
      <c r="AV118" s="15" t="str">
        <f>VLOOKUP($AC118,デモテーブル[#Data],3,FALSE)</f>
        <v>1株式・投信等</v>
      </c>
      <c r="AW118" s="15" t="str">
        <f>VLOOKUP($AC118,デモテーブル[#Data],4,FALSE)</f>
        <v>1株式</v>
      </c>
      <c r="AX118" s="15" t="str">
        <f>VLOOKUP($AC118,デモテーブル[#Data],5,FALSE)</f>
        <v>新興国</v>
      </c>
      <c r="AY118" s="15" t="str">
        <f>VLOOKUP($AC118,デモテーブル[#Data],6,FALSE)</f>
        <v>インドネシア</v>
      </c>
      <c r="AZ118" s="15" t="str">
        <f>VLOOKUP($AC118,デモテーブル[#Data],7,FALSE)</f>
        <v>02 米ドル（円換算）</v>
      </c>
    </row>
    <row r="119" spans="2:52">
      <c r="B119" s="2">
        <v>44948</v>
      </c>
      <c r="C119" s="3">
        <v>118</v>
      </c>
      <c r="D119" s="81" t="str">
        <f t="shared" si="24"/>
        <v>00-PP</v>
      </c>
      <c r="E119" s="136" t="str">
        <f t="shared" si="25"/>
        <v>SBI証券</v>
      </c>
      <c r="F119" s="15"/>
      <c r="G119" s="14" t="s">
        <v>57</v>
      </c>
      <c r="H119" s="25" t="s">
        <v>58</v>
      </c>
      <c r="I119" s="25">
        <v>3</v>
      </c>
      <c r="J119" s="25">
        <v>31.85</v>
      </c>
      <c r="K119" s="25">
        <v>29.04</v>
      </c>
      <c r="L119" s="25" t="s">
        <v>748</v>
      </c>
      <c r="M119" s="25" t="s">
        <v>184</v>
      </c>
      <c r="N119" s="25" t="s">
        <v>749</v>
      </c>
      <c r="O119" s="1">
        <v>-8.8200000000000001E-2</v>
      </c>
      <c r="P119" s="25" t="s">
        <v>579</v>
      </c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32" t="s">
        <v>591</v>
      </c>
      <c r="AB119" s="15"/>
      <c r="AC119" s="16" t="str">
        <f t="shared" si="20"/>
        <v>EPHE</v>
      </c>
      <c r="AD119" s="15" t="str">
        <f>VLOOKUP($AC119,デモテーブル[],2,FALSE)</f>
        <v>iシェアーズ MSCI フィリピン ETF</v>
      </c>
      <c r="AE119" s="137">
        <f t="shared" si="23"/>
        <v>3</v>
      </c>
      <c r="AF119" s="15">
        <f t="shared" si="23"/>
        <v>31.85</v>
      </c>
      <c r="AG119" s="15">
        <f t="shared" si="22"/>
        <v>29.04</v>
      </c>
      <c r="AH119" s="17">
        <f t="shared" si="21"/>
        <v>11134</v>
      </c>
      <c r="AI119" s="17">
        <f t="shared" si="21"/>
        <v>0</v>
      </c>
      <c r="AJ119" s="17">
        <f t="shared" si="21"/>
        <v>-1077</v>
      </c>
      <c r="AK119" s="18">
        <f t="shared" si="19"/>
        <v>-8.8200000000000001E-2</v>
      </c>
      <c r="AL119" s="15" t="str">
        <f t="shared" si="19"/>
        <v>00-PP SBI証券</v>
      </c>
      <c r="AM119" s="15"/>
      <c r="AN119" s="15"/>
      <c r="AO119" s="15"/>
      <c r="AP119" s="138"/>
      <c r="AQ119" s="15"/>
      <c r="AR119" s="138"/>
      <c r="AS119" s="15"/>
      <c r="AT119" s="4"/>
      <c r="AU119" s="4"/>
      <c r="AV119" s="15" t="str">
        <f>VLOOKUP($AC119,デモテーブル[#Data],3,FALSE)</f>
        <v>1株式・投信等</v>
      </c>
      <c r="AW119" s="15" t="str">
        <f>VLOOKUP($AC119,デモテーブル[#Data],4,FALSE)</f>
        <v>1株式</v>
      </c>
      <c r="AX119" s="15" t="str">
        <f>VLOOKUP($AC119,デモテーブル[#Data],5,FALSE)</f>
        <v>新興国</v>
      </c>
      <c r="AY119" s="15" t="str">
        <f>VLOOKUP($AC119,デモテーブル[#Data],6,FALSE)</f>
        <v>フィリピン</v>
      </c>
      <c r="AZ119" s="15" t="str">
        <f>VLOOKUP($AC119,デモテーブル[#Data],7,FALSE)</f>
        <v>02 米ドル（円換算）</v>
      </c>
    </row>
    <row r="120" spans="2:52">
      <c r="B120" s="2">
        <v>44948</v>
      </c>
      <c r="C120" s="3">
        <v>119</v>
      </c>
      <c r="D120" s="81" t="str">
        <f t="shared" si="24"/>
        <v>00-PP</v>
      </c>
      <c r="E120" s="136" t="str">
        <f t="shared" si="25"/>
        <v>SBI証券</v>
      </c>
      <c r="F120" s="15"/>
      <c r="G120" s="14" t="s">
        <v>59</v>
      </c>
      <c r="H120" s="25" t="s">
        <v>60</v>
      </c>
      <c r="I120" s="25">
        <v>13</v>
      </c>
      <c r="J120" s="25">
        <v>36.630000000000003</v>
      </c>
      <c r="K120" s="25">
        <v>33.36</v>
      </c>
      <c r="L120" s="25" t="s">
        <v>750</v>
      </c>
      <c r="M120" s="25" t="s">
        <v>184</v>
      </c>
      <c r="N120" s="25" t="s">
        <v>751</v>
      </c>
      <c r="O120" s="1">
        <v>-8.9300000000000004E-2</v>
      </c>
      <c r="P120" s="25" t="s">
        <v>579</v>
      </c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32" t="s">
        <v>591</v>
      </c>
      <c r="AB120" s="15"/>
      <c r="AC120" s="16" t="str">
        <f t="shared" si="20"/>
        <v>EPI</v>
      </c>
      <c r="AD120" s="15" t="str">
        <f>VLOOKUP($AC120,デモテーブル[],2,FALSE)</f>
        <v>ウィズダムツリー  インド株収益ファンド</v>
      </c>
      <c r="AE120" s="137">
        <f t="shared" si="23"/>
        <v>13</v>
      </c>
      <c r="AF120" s="15">
        <f t="shared" si="23"/>
        <v>36.630000000000003</v>
      </c>
      <c r="AG120" s="15">
        <f t="shared" si="22"/>
        <v>33.36</v>
      </c>
      <c r="AH120" s="17">
        <f t="shared" si="21"/>
        <v>55428</v>
      </c>
      <c r="AI120" s="17">
        <f t="shared" si="21"/>
        <v>0</v>
      </c>
      <c r="AJ120" s="17">
        <f t="shared" si="21"/>
        <v>-5433</v>
      </c>
      <c r="AK120" s="18">
        <f t="shared" si="19"/>
        <v>-8.9300000000000004E-2</v>
      </c>
      <c r="AL120" s="15" t="str">
        <f t="shared" si="19"/>
        <v>00-PP SBI証券</v>
      </c>
      <c r="AM120" s="15"/>
      <c r="AN120" s="15"/>
      <c r="AO120" s="15"/>
      <c r="AP120" s="138"/>
      <c r="AQ120" s="15"/>
      <c r="AR120" s="138"/>
      <c r="AS120" s="15"/>
      <c r="AT120" s="4"/>
      <c r="AU120" s="4"/>
      <c r="AV120" s="15" t="str">
        <f>VLOOKUP($AC120,デモテーブル[#Data],3,FALSE)</f>
        <v>1株式・投信等</v>
      </c>
      <c r="AW120" s="15" t="str">
        <f>VLOOKUP($AC120,デモテーブル[#Data],4,FALSE)</f>
        <v>1株式</v>
      </c>
      <c r="AX120" s="15" t="str">
        <f>VLOOKUP($AC120,デモテーブル[#Data],5,FALSE)</f>
        <v>新興国</v>
      </c>
      <c r="AY120" s="15" t="str">
        <f>VLOOKUP($AC120,デモテーブル[#Data],6,FALSE)</f>
        <v>インド</v>
      </c>
      <c r="AZ120" s="15" t="str">
        <f>VLOOKUP($AC120,デモテーブル[#Data],7,FALSE)</f>
        <v>02 米ドル（円換算）</v>
      </c>
    </row>
    <row r="121" spans="2:52">
      <c r="B121" s="2">
        <v>44948</v>
      </c>
      <c r="C121" s="3">
        <v>120</v>
      </c>
      <c r="D121" s="81" t="str">
        <f t="shared" si="24"/>
        <v>00-PP</v>
      </c>
      <c r="E121" s="136" t="str">
        <f t="shared" si="25"/>
        <v>SBI証券</v>
      </c>
      <c r="F121" s="15"/>
      <c r="G121" s="14" t="s">
        <v>61</v>
      </c>
      <c r="H121" s="25" t="s">
        <v>62</v>
      </c>
      <c r="I121" s="25">
        <v>37</v>
      </c>
      <c r="J121" s="25">
        <v>36.08</v>
      </c>
      <c r="K121" s="25">
        <v>36.630000000000003</v>
      </c>
      <c r="L121" s="25" t="s">
        <v>752</v>
      </c>
      <c r="M121" s="25" t="s">
        <v>184</v>
      </c>
      <c r="N121" s="25" t="s">
        <v>753</v>
      </c>
      <c r="O121" s="1">
        <v>1.52E-2</v>
      </c>
      <c r="P121" s="25" t="s">
        <v>579</v>
      </c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32" t="s">
        <v>591</v>
      </c>
      <c r="AB121" s="15"/>
      <c r="AC121" s="16" t="str">
        <f t="shared" si="20"/>
        <v>GLDM</v>
      </c>
      <c r="AD121" s="15" t="str">
        <f>VLOOKUP($AC121,デモテーブル[],2,FALSE)</f>
        <v>SPDR ゴールド・ミニシェアーズ・トラスト</v>
      </c>
      <c r="AE121" s="137">
        <f t="shared" si="23"/>
        <v>37</v>
      </c>
      <c r="AF121" s="15">
        <f t="shared" si="23"/>
        <v>36.08</v>
      </c>
      <c r="AG121" s="15">
        <f t="shared" si="22"/>
        <v>36.630000000000003</v>
      </c>
      <c r="AH121" s="17">
        <f t="shared" si="21"/>
        <v>173222</v>
      </c>
      <c r="AI121" s="17">
        <f t="shared" si="21"/>
        <v>0</v>
      </c>
      <c r="AJ121" s="17">
        <f t="shared" si="21"/>
        <v>2601</v>
      </c>
      <c r="AK121" s="18">
        <f t="shared" si="19"/>
        <v>1.52E-2</v>
      </c>
      <c r="AL121" s="15" t="str">
        <f t="shared" si="19"/>
        <v>00-PP SBI証券</v>
      </c>
      <c r="AM121" s="15"/>
      <c r="AN121" s="15"/>
      <c r="AO121" s="15"/>
      <c r="AP121" s="138"/>
      <c r="AQ121" s="15"/>
      <c r="AR121" s="138"/>
      <c r="AS121" s="15"/>
      <c r="AT121" s="4"/>
      <c r="AU121" s="4"/>
      <c r="AV121" s="15" t="str">
        <f>VLOOKUP($AC121,デモテーブル[#Data],3,FALSE)</f>
        <v>3貴金属･ｺﾓ・仮通</v>
      </c>
      <c r="AW121" s="15" t="str">
        <f>VLOOKUP($AC121,デモテーブル[#Data],4,FALSE)</f>
        <v>3貴金属</v>
      </c>
      <c r="AX121" s="15" t="str">
        <f>VLOOKUP($AC121,デモテーブル[#Data],5,FALSE)</f>
        <v>ゴールド</v>
      </c>
      <c r="AY121" s="15" t="str">
        <f>VLOOKUP($AC121,デモテーブル[#Data],6,FALSE)</f>
        <v>米国・ゴールド</v>
      </c>
      <c r="AZ121" s="15" t="str">
        <f>VLOOKUP($AC121,デモテーブル[#Data],7,FALSE)</f>
        <v>02 米ドル（円換算）</v>
      </c>
    </row>
    <row r="122" spans="2:52">
      <c r="B122" s="2">
        <v>44948</v>
      </c>
      <c r="C122" s="3">
        <v>121</v>
      </c>
      <c r="D122" s="81" t="str">
        <f t="shared" si="24"/>
        <v>00-PP</v>
      </c>
      <c r="E122" s="136" t="str">
        <f t="shared" si="25"/>
        <v>SBI証券</v>
      </c>
      <c r="F122" s="15"/>
      <c r="G122" s="14" t="s">
        <v>63</v>
      </c>
      <c r="H122" s="25" t="s">
        <v>64</v>
      </c>
      <c r="I122" s="25">
        <v>2</v>
      </c>
      <c r="J122" s="25">
        <v>115.79</v>
      </c>
      <c r="K122" s="25">
        <v>112.42</v>
      </c>
      <c r="L122" s="25" t="s">
        <v>754</v>
      </c>
      <c r="M122" s="25" t="s">
        <v>184</v>
      </c>
      <c r="N122" s="25" t="s">
        <v>755</v>
      </c>
      <c r="O122" s="1">
        <v>-2.9100000000000001E-2</v>
      </c>
      <c r="P122" s="25" t="s">
        <v>579</v>
      </c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32" t="s">
        <v>591</v>
      </c>
      <c r="AB122" s="15"/>
      <c r="AC122" s="16" t="str">
        <f t="shared" si="20"/>
        <v>LQD</v>
      </c>
      <c r="AD122" s="15" t="str">
        <f>VLOOKUP($AC122,デモテーブル[],2,FALSE)</f>
        <v>LQD iシェアーズ iBoxx USD投資適格社債 ETF</v>
      </c>
      <c r="AE122" s="137">
        <f t="shared" si="23"/>
        <v>2</v>
      </c>
      <c r="AF122" s="15">
        <f t="shared" si="23"/>
        <v>115.79</v>
      </c>
      <c r="AG122" s="15">
        <f t="shared" si="22"/>
        <v>112.42</v>
      </c>
      <c r="AH122" s="17">
        <f t="shared" si="21"/>
        <v>28736</v>
      </c>
      <c r="AI122" s="17">
        <f t="shared" si="21"/>
        <v>0</v>
      </c>
      <c r="AJ122" s="17">
        <f t="shared" si="21"/>
        <v>-861</v>
      </c>
      <c r="AK122" s="18">
        <f t="shared" si="19"/>
        <v>-2.9100000000000001E-2</v>
      </c>
      <c r="AL122" s="15" t="str">
        <f t="shared" si="19"/>
        <v>00-PP SBI証券</v>
      </c>
      <c r="AM122" s="15"/>
      <c r="AN122" s="15"/>
      <c r="AO122" s="15"/>
      <c r="AP122" s="138"/>
      <c r="AQ122" s="15"/>
      <c r="AR122" s="138"/>
      <c r="AS122" s="15"/>
      <c r="AT122" s="4"/>
      <c r="AU122" s="4"/>
      <c r="AV122" s="15" t="str">
        <f>VLOOKUP($AC122,デモテーブル[#Data],3,FALSE)</f>
        <v>1株式・投信等</v>
      </c>
      <c r="AW122" s="15" t="str">
        <f>VLOOKUP($AC122,デモテーブル[#Data],4,FALSE)</f>
        <v>1株式</v>
      </c>
      <c r="AX122" s="15" t="str">
        <f>VLOOKUP($AC122,デモテーブル[#Data],5,FALSE)</f>
        <v>債券</v>
      </c>
      <c r="AY122" s="15" t="str">
        <f>VLOOKUP($AC122,デモテーブル[#Data],6,FALSE)</f>
        <v>米国・社債</v>
      </c>
      <c r="AZ122" s="15" t="str">
        <f>VLOOKUP($AC122,デモテーブル[#Data],7,FALSE)</f>
        <v>02 米ドル（円換算）</v>
      </c>
    </row>
    <row r="123" spans="2:52">
      <c r="B123" s="2">
        <v>44948</v>
      </c>
      <c r="C123" s="3">
        <v>122</v>
      </c>
      <c r="D123" s="81" t="str">
        <f t="shared" si="24"/>
        <v>00-PP</v>
      </c>
      <c r="E123" s="136" t="str">
        <f t="shared" si="25"/>
        <v>SBI証券</v>
      </c>
      <c r="F123" s="15"/>
      <c r="G123" s="14" t="s">
        <v>65</v>
      </c>
      <c r="H123" s="25" t="s">
        <v>66</v>
      </c>
      <c r="I123" s="25">
        <v>23</v>
      </c>
      <c r="J123" s="25">
        <v>32.479999999999997</v>
      </c>
      <c r="K123" s="25">
        <v>32.96</v>
      </c>
      <c r="L123" s="25" t="s">
        <v>756</v>
      </c>
      <c r="M123" s="25" t="s">
        <v>184</v>
      </c>
      <c r="N123" s="25" t="s">
        <v>757</v>
      </c>
      <c r="O123" s="1">
        <v>1.4800000000000001E-2</v>
      </c>
      <c r="P123" s="25" t="s">
        <v>579</v>
      </c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32" t="s">
        <v>591</v>
      </c>
      <c r="AB123" s="15"/>
      <c r="AC123" s="16" t="str">
        <f t="shared" si="20"/>
        <v>PFF</v>
      </c>
      <c r="AD123" s="15" t="str">
        <f>VLOOKUP($AC123,デモテーブル[],2,FALSE)</f>
        <v>PFF iシェアーズ優先株式&amp;インカム証券ETF</v>
      </c>
      <c r="AE123" s="137">
        <f t="shared" si="23"/>
        <v>23</v>
      </c>
      <c r="AF123" s="15">
        <f t="shared" si="23"/>
        <v>32.479999999999997</v>
      </c>
      <c r="AG123" s="15">
        <f t="shared" si="22"/>
        <v>32.96</v>
      </c>
      <c r="AH123" s="17">
        <f t="shared" si="21"/>
        <v>96890</v>
      </c>
      <c r="AI123" s="17">
        <f t="shared" si="21"/>
        <v>0</v>
      </c>
      <c r="AJ123" s="17">
        <f t="shared" si="21"/>
        <v>1411</v>
      </c>
      <c r="AK123" s="18">
        <f t="shared" si="19"/>
        <v>1.4800000000000001E-2</v>
      </c>
      <c r="AL123" s="15" t="str">
        <f t="shared" si="19"/>
        <v>00-PP SBI証券</v>
      </c>
      <c r="AM123" s="15"/>
      <c r="AN123" s="15"/>
      <c r="AO123" s="15"/>
      <c r="AP123" s="138"/>
      <c r="AQ123" s="15"/>
      <c r="AR123" s="138"/>
      <c r="AS123" s="15"/>
      <c r="AT123" s="4"/>
      <c r="AU123" s="4"/>
      <c r="AV123" s="15" t="str">
        <f>VLOOKUP($AC123,デモテーブル[#Data],3,FALSE)</f>
        <v>1株式・投信等</v>
      </c>
      <c r="AW123" s="15" t="str">
        <f>VLOOKUP($AC123,デモテーブル[#Data],4,FALSE)</f>
        <v>1株式</v>
      </c>
      <c r="AX123" s="15" t="str">
        <f>VLOOKUP($AC123,デモテーブル[#Data],5,FALSE)</f>
        <v>高配当ETF</v>
      </c>
      <c r="AY123" s="15" t="str">
        <f>VLOOKUP($AC123,デモテーブル[#Data],6,FALSE)</f>
        <v>高配当ETF</v>
      </c>
      <c r="AZ123" s="15" t="str">
        <f>VLOOKUP($AC123,デモテーブル[#Data],7,FALSE)</f>
        <v>02 米ドル（円換算）</v>
      </c>
    </row>
    <row r="124" spans="2:52">
      <c r="B124" s="2">
        <v>44948</v>
      </c>
      <c r="C124" s="3">
        <v>123</v>
      </c>
      <c r="D124" s="81" t="str">
        <f t="shared" si="24"/>
        <v>00-PP</v>
      </c>
      <c r="E124" s="136" t="str">
        <f t="shared" si="25"/>
        <v>SBI証券</v>
      </c>
      <c r="F124" s="15"/>
      <c r="G124" s="14" t="s">
        <v>439</v>
      </c>
      <c r="H124" s="25" t="s">
        <v>542</v>
      </c>
      <c r="I124" s="25">
        <v>13</v>
      </c>
      <c r="J124" s="25">
        <v>39.619999999999997</v>
      </c>
      <c r="K124" s="25">
        <v>34.130000000000003</v>
      </c>
      <c r="L124" s="25" t="s">
        <v>758</v>
      </c>
      <c r="M124" s="25" t="s">
        <v>184</v>
      </c>
      <c r="N124" s="25" t="s">
        <v>759</v>
      </c>
      <c r="O124" s="1">
        <v>-0.1386</v>
      </c>
      <c r="P124" s="25" t="s">
        <v>579</v>
      </c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32" t="s">
        <v>591</v>
      </c>
      <c r="AB124" s="15"/>
      <c r="AC124" s="16" t="str">
        <f t="shared" si="20"/>
        <v>SPTL</v>
      </c>
      <c r="AD124" s="15" t="str">
        <f>VLOOKUP($AC124,デモテーブル[],2,FALSE)</f>
        <v>SPDR ポートフォリオ米国長期国債ETF</v>
      </c>
      <c r="AE124" s="137">
        <f t="shared" si="23"/>
        <v>13</v>
      </c>
      <c r="AF124" s="15">
        <f t="shared" si="23"/>
        <v>39.619999999999997</v>
      </c>
      <c r="AG124" s="15">
        <f t="shared" si="22"/>
        <v>34.130000000000003</v>
      </c>
      <c r="AH124" s="17">
        <f t="shared" si="21"/>
        <v>56708</v>
      </c>
      <c r="AI124" s="17">
        <f t="shared" si="21"/>
        <v>0</v>
      </c>
      <c r="AJ124" s="17">
        <f t="shared" si="21"/>
        <v>-9122</v>
      </c>
      <c r="AK124" s="18">
        <f t="shared" si="19"/>
        <v>-0.1386</v>
      </c>
      <c r="AL124" s="15" t="str">
        <f t="shared" si="19"/>
        <v>00-PP SBI証券</v>
      </c>
      <c r="AM124" s="15"/>
      <c r="AN124" s="15"/>
      <c r="AO124" s="15"/>
      <c r="AP124" s="138"/>
      <c r="AQ124" s="15"/>
      <c r="AR124" s="138"/>
      <c r="AS124" s="15"/>
      <c r="AT124" s="4"/>
      <c r="AU124" s="4"/>
      <c r="AV124" s="15" t="str">
        <f>VLOOKUP($AC124,デモテーブル[#Data],3,FALSE)</f>
        <v>2現金・米国債など</v>
      </c>
      <c r="AW124" s="15" t="str">
        <f>VLOOKUP($AC124,デモテーブル[#Data],4,FALSE)</f>
        <v>2米国債など</v>
      </c>
      <c r="AX124" s="15" t="str">
        <f>VLOOKUP($AC124,デモテーブル[#Data],5,FALSE)</f>
        <v>債券</v>
      </c>
      <c r="AY124" s="15" t="str">
        <f>VLOOKUP($AC124,デモテーブル[#Data],6,FALSE)</f>
        <v>米国債</v>
      </c>
      <c r="AZ124" s="15" t="str">
        <f>VLOOKUP($AC124,デモテーブル[#Data],7,FALSE)</f>
        <v>02 米ドル（円換算）</v>
      </c>
    </row>
    <row r="125" spans="2:52">
      <c r="B125" s="2">
        <v>44948</v>
      </c>
      <c r="C125" s="3">
        <v>124</v>
      </c>
      <c r="D125" s="81" t="str">
        <f t="shared" si="24"/>
        <v>00-PP</v>
      </c>
      <c r="E125" s="136" t="str">
        <f t="shared" si="25"/>
        <v>SBI証券</v>
      </c>
      <c r="F125" s="15"/>
      <c r="G125" s="14" t="s">
        <v>67</v>
      </c>
      <c r="H125" s="25" t="s">
        <v>68</v>
      </c>
      <c r="I125" s="25">
        <v>11</v>
      </c>
      <c r="J125" s="25">
        <v>140.19</v>
      </c>
      <c r="K125" s="25">
        <v>118.51</v>
      </c>
      <c r="L125" s="25" t="s">
        <v>760</v>
      </c>
      <c r="M125" s="25" t="s">
        <v>184</v>
      </c>
      <c r="N125" s="25" t="s">
        <v>761</v>
      </c>
      <c r="O125" s="1">
        <v>-0.15459999999999999</v>
      </c>
      <c r="P125" s="25" t="s">
        <v>579</v>
      </c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32" t="s">
        <v>591</v>
      </c>
      <c r="AB125" s="15"/>
      <c r="AC125" s="16" t="str">
        <f t="shared" si="20"/>
        <v>TLT</v>
      </c>
      <c r="AD125" s="15" t="str">
        <f>VLOOKUP($AC125,デモテーブル[],2,FALSE)</f>
        <v>iシェアーズ 米国国債 20年超 ETF</v>
      </c>
      <c r="AE125" s="137">
        <f t="shared" si="23"/>
        <v>11</v>
      </c>
      <c r="AF125" s="15">
        <f t="shared" si="23"/>
        <v>140.19</v>
      </c>
      <c r="AG125" s="15">
        <f t="shared" si="22"/>
        <v>118.51</v>
      </c>
      <c r="AH125" s="17">
        <f t="shared" si="21"/>
        <v>166614</v>
      </c>
      <c r="AI125" s="17">
        <f t="shared" si="21"/>
        <v>0</v>
      </c>
      <c r="AJ125" s="17">
        <f t="shared" si="21"/>
        <v>-30480</v>
      </c>
      <c r="AK125" s="18">
        <f t="shared" si="19"/>
        <v>-0.15459999999999999</v>
      </c>
      <c r="AL125" s="15" t="str">
        <f t="shared" si="19"/>
        <v>00-PP SBI証券</v>
      </c>
      <c r="AM125" s="15"/>
      <c r="AN125" s="15"/>
      <c r="AO125" s="15"/>
      <c r="AP125" s="138"/>
      <c r="AQ125" s="15"/>
      <c r="AR125" s="138"/>
      <c r="AS125" s="15"/>
      <c r="AT125" s="4"/>
      <c r="AU125" s="4"/>
      <c r="AV125" s="15" t="str">
        <f>VLOOKUP($AC125,デモテーブル[#Data],3,FALSE)</f>
        <v>2現金・米国債など</v>
      </c>
      <c r="AW125" s="15" t="str">
        <f>VLOOKUP($AC125,デモテーブル[#Data],4,FALSE)</f>
        <v>2米国債など</v>
      </c>
      <c r="AX125" s="15" t="str">
        <f>VLOOKUP($AC125,デモテーブル[#Data],5,FALSE)</f>
        <v>債券</v>
      </c>
      <c r="AY125" s="15" t="str">
        <f>VLOOKUP($AC125,デモテーブル[#Data],6,FALSE)</f>
        <v>米国債</v>
      </c>
      <c r="AZ125" s="15" t="str">
        <f>VLOOKUP($AC125,デモテーブル[#Data],7,FALSE)</f>
        <v>02 米ドル（円換算）</v>
      </c>
    </row>
    <row r="126" spans="2:52">
      <c r="B126" s="2">
        <v>44948</v>
      </c>
      <c r="C126" s="3">
        <v>125</v>
      </c>
      <c r="D126" s="81" t="str">
        <f t="shared" si="24"/>
        <v>00-PP</v>
      </c>
      <c r="E126" s="136" t="str">
        <f t="shared" si="25"/>
        <v>SBI証券</v>
      </c>
      <c r="F126" s="15"/>
      <c r="G126" s="14" t="s">
        <v>69</v>
      </c>
      <c r="H126" s="25" t="s">
        <v>70</v>
      </c>
      <c r="I126" s="25">
        <v>13</v>
      </c>
      <c r="J126" s="25">
        <v>83.78</v>
      </c>
      <c r="K126" s="25">
        <v>72.430000000000007</v>
      </c>
      <c r="L126" s="25" t="s">
        <v>762</v>
      </c>
      <c r="M126" s="25" t="s">
        <v>184</v>
      </c>
      <c r="N126" s="25" t="s">
        <v>763</v>
      </c>
      <c r="O126" s="1">
        <v>-0.13550000000000001</v>
      </c>
      <c r="P126" s="25" t="s">
        <v>579</v>
      </c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32" t="s">
        <v>591</v>
      </c>
      <c r="AB126" s="15"/>
      <c r="AC126" s="16" t="str">
        <f t="shared" si="20"/>
        <v>VGLT</v>
      </c>
      <c r="AD126" s="15" t="str">
        <f>VLOOKUP($AC126,デモテーブル[],2,FALSE)</f>
        <v>バンガード 米国長期国債 ETF</v>
      </c>
      <c r="AE126" s="137">
        <f t="shared" si="23"/>
        <v>13</v>
      </c>
      <c r="AF126" s="15">
        <f t="shared" si="23"/>
        <v>83.78</v>
      </c>
      <c r="AG126" s="15">
        <f t="shared" si="22"/>
        <v>72.430000000000007</v>
      </c>
      <c r="AH126" s="17">
        <f t="shared" si="21"/>
        <v>120344</v>
      </c>
      <c r="AI126" s="17">
        <f t="shared" si="21"/>
        <v>0</v>
      </c>
      <c r="AJ126" s="17">
        <f t="shared" si="21"/>
        <v>-18858</v>
      </c>
      <c r="AK126" s="18">
        <f t="shared" si="19"/>
        <v>-0.13550000000000001</v>
      </c>
      <c r="AL126" s="15" t="str">
        <f t="shared" si="19"/>
        <v>00-PP SBI証券</v>
      </c>
      <c r="AM126" s="15"/>
      <c r="AN126" s="15"/>
      <c r="AO126" s="15"/>
      <c r="AP126" s="138"/>
      <c r="AQ126" s="15"/>
      <c r="AR126" s="138"/>
      <c r="AS126" s="15"/>
      <c r="AT126" s="4"/>
      <c r="AU126" s="4"/>
      <c r="AV126" s="15" t="str">
        <f>VLOOKUP($AC126,デモテーブル[#Data],3,FALSE)</f>
        <v>2現金・米国債など</v>
      </c>
      <c r="AW126" s="15" t="str">
        <f>VLOOKUP($AC126,デモテーブル[#Data],4,FALSE)</f>
        <v>2米国債など</v>
      </c>
      <c r="AX126" s="15" t="str">
        <f>VLOOKUP($AC126,デモテーブル[#Data],5,FALSE)</f>
        <v>債券</v>
      </c>
      <c r="AY126" s="15" t="str">
        <f>VLOOKUP($AC126,デモテーブル[#Data],6,FALSE)</f>
        <v>米国債</v>
      </c>
      <c r="AZ126" s="15" t="str">
        <f>VLOOKUP($AC126,デモテーブル[#Data],7,FALSE)</f>
        <v>02 米ドル（円換算）</v>
      </c>
    </row>
    <row r="127" spans="2:52">
      <c r="B127" s="2">
        <v>44948</v>
      </c>
      <c r="C127" s="3">
        <v>126</v>
      </c>
      <c r="D127" s="81" t="str">
        <f t="shared" si="24"/>
        <v>00-PP</v>
      </c>
      <c r="E127" s="136" t="str">
        <f t="shared" si="25"/>
        <v>SBI証券</v>
      </c>
      <c r="F127" s="15"/>
      <c r="G127" s="14" t="s">
        <v>71</v>
      </c>
      <c r="H127" s="25" t="s">
        <v>72</v>
      </c>
      <c r="I127" s="25">
        <v>4</v>
      </c>
      <c r="J127" s="25">
        <v>44.63</v>
      </c>
      <c r="K127" s="25">
        <v>81.77</v>
      </c>
      <c r="L127" s="25" t="s">
        <v>764</v>
      </c>
      <c r="M127" s="25" t="s">
        <v>184</v>
      </c>
      <c r="N127" s="25" t="s">
        <v>765</v>
      </c>
      <c r="O127" s="1">
        <v>0.83220000000000005</v>
      </c>
      <c r="P127" s="25" t="s">
        <v>579</v>
      </c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32" t="s">
        <v>591</v>
      </c>
      <c r="AB127" s="15"/>
      <c r="AC127" s="16" t="str">
        <f t="shared" si="20"/>
        <v>XLE</v>
      </c>
      <c r="AD127" s="15" t="str">
        <f>VLOOKUP($AC127,デモテーブル[],2,FALSE)</f>
        <v>XLE エネルギーセレクトセクターSPDRファンド</v>
      </c>
      <c r="AE127" s="137">
        <f t="shared" si="23"/>
        <v>4</v>
      </c>
      <c r="AF127" s="15">
        <f t="shared" si="23"/>
        <v>44.63</v>
      </c>
      <c r="AG127" s="15">
        <f t="shared" si="22"/>
        <v>81.77</v>
      </c>
      <c r="AH127" s="17">
        <f t="shared" si="21"/>
        <v>41804</v>
      </c>
      <c r="AI127" s="17">
        <f t="shared" si="21"/>
        <v>0</v>
      </c>
      <c r="AJ127" s="17">
        <f t="shared" si="21"/>
        <v>18987</v>
      </c>
      <c r="AK127" s="18">
        <f t="shared" si="19"/>
        <v>0.83220000000000005</v>
      </c>
      <c r="AL127" s="15" t="str">
        <f t="shared" si="19"/>
        <v>00-PP SBI証券</v>
      </c>
      <c r="AM127" s="15"/>
      <c r="AN127" s="15"/>
      <c r="AO127" s="15"/>
      <c r="AP127" s="138"/>
      <c r="AQ127" s="15"/>
      <c r="AR127" s="138"/>
      <c r="AS127" s="15"/>
      <c r="AT127" s="4"/>
      <c r="AU127" s="4"/>
      <c r="AV127" s="15" t="str">
        <f>VLOOKUP($AC127,デモテーブル[#Data],3,FALSE)</f>
        <v>1株式・投信等</v>
      </c>
      <c r="AW127" s="15" t="str">
        <f>VLOOKUP($AC127,デモテーブル[#Data],4,FALSE)</f>
        <v>1株式</v>
      </c>
      <c r="AX127" s="15" t="str">
        <f>VLOOKUP($AC127,デモテーブル[#Data],5,FALSE)</f>
        <v>エネルギー</v>
      </c>
      <c r="AY127" s="15" t="str">
        <f>VLOOKUP($AC127,デモテーブル[#Data],6,FALSE)</f>
        <v>エネルギー</v>
      </c>
      <c r="AZ127" s="15" t="str">
        <f>VLOOKUP($AC127,デモテーブル[#Data],7,FALSE)</f>
        <v>02 米ドル（円換算）</v>
      </c>
    </row>
    <row r="128" spans="2:52">
      <c r="B128" s="2">
        <v>44948</v>
      </c>
      <c r="C128" s="3">
        <v>127</v>
      </c>
      <c r="D128" s="81" t="str">
        <f t="shared" si="24"/>
        <v>01-MM</v>
      </c>
      <c r="E128" s="136" t="str">
        <f t="shared" si="25"/>
        <v>SBI証券</v>
      </c>
      <c r="F128" s="15"/>
      <c r="G128" s="14" t="s">
        <v>120</v>
      </c>
      <c r="H128" s="25" t="s">
        <v>766</v>
      </c>
      <c r="I128" s="25">
        <v>28</v>
      </c>
      <c r="J128" s="25">
        <v>17.89</v>
      </c>
      <c r="K128" s="25">
        <v>16.260000000000002</v>
      </c>
      <c r="L128" s="25" t="s">
        <v>767</v>
      </c>
      <c r="M128" s="25" t="s">
        <v>184</v>
      </c>
      <c r="N128" s="25" t="s">
        <v>768</v>
      </c>
      <c r="O128" s="1">
        <v>-9.11E-2</v>
      </c>
      <c r="P128" s="25" t="s">
        <v>999</v>
      </c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32" t="s">
        <v>591</v>
      </c>
      <c r="AB128" s="15"/>
      <c r="AC128" s="16" t="str">
        <f t="shared" si="20"/>
        <v>AAL</v>
      </c>
      <c r="AD128" s="15" t="str">
        <f>VLOOKUP($AC128,デモテーブル[],2,FALSE)</f>
        <v>アメリカン・エアーラインズ・グループ</v>
      </c>
      <c r="AE128" s="137">
        <f t="shared" si="23"/>
        <v>28</v>
      </c>
      <c r="AF128" s="15">
        <f t="shared" si="23"/>
        <v>17.89</v>
      </c>
      <c r="AG128" s="15">
        <f t="shared" si="22"/>
        <v>16.260000000000002</v>
      </c>
      <c r="AH128" s="17">
        <f t="shared" si="21"/>
        <v>58189</v>
      </c>
      <c r="AI128" s="17">
        <f t="shared" si="21"/>
        <v>0</v>
      </c>
      <c r="AJ128" s="17">
        <f t="shared" si="21"/>
        <v>-5833</v>
      </c>
      <c r="AK128" s="18">
        <f t="shared" si="19"/>
        <v>-9.11E-2</v>
      </c>
      <c r="AL128" s="15" t="str">
        <f t="shared" si="19"/>
        <v>01-MM SBI証券</v>
      </c>
      <c r="AM128" s="15"/>
      <c r="AN128" s="15"/>
      <c r="AO128" s="15"/>
      <c r="AP128" s="138"/>
      <c r="AQ128" s="15"/>
      <c r="AR128" s="138"/>
      <c r="AS128" s="15"/>
      <c r="AT128" s="4"/>
      <c r="AU128" s="4"/>
      <c r="AV128" s="15" t="str">
        <f>VLOOKUP($AC128,デモテーブル[#Data],3,FALSE)</f>
        <v>1株式・投信等</v>
      </c>
      <c r="AW128" s="15" t="str">
        <f>VLOOKUP($AC128,デモテーブル[#Data],4,FALSE)</f>
        <v>1株式</v>
      </c>
      <c r="AX128" s="15" t="str">
        <f>VLOOKUP($AC128,デモテーブル[#Data],5,FALSE)</f>
        <v>観光</v>
      </c>
      <c r="AY128" s="15" t="str">
        <f>VLOOKUP($AC128,デモテーブル[#Data],6,FALSE)</f>
        <v>航空・米国</v>
      </c>
      <c r="AZ128" s="15" t="str">
        <f>VLOOKUP($AC128,デモテーブル[#Data],7,FALSE)</f>
        <v>02 米ドル（円換算）</v>
      </c>
    </row>
    <row r="129" spans="2:52">
      <c r="B129" s="2">
        <v>44948</v>
      </c>
      <c r="C129" s="3">
        <v>128</v>
      </c>
      <c r="D129" s="81" t="str">
        <f t="shared" si="24"/>
        <v>01-MM</v>
      </c>
      <c r="E129" s="136" t="str">
        <f t="shared" si="25"/>
        <v>SBI証券</v>
      </c>
      <c r="F129" s="15"/>
      <c r="G129" s="14" t="s">
        <v>126</v>
      </c>
      <c r="H129" s="25" t="s">
        <v>127</v>
      </c>
      <c r="I129" s="25">
        <v>22</v>
      </c>
      <c r="J129" s="25">
        <v>21.69</v>
      </c>
      <c r="K129" s="25">
        <v>13.13</v>
      </c>
      <c r="L129" s="25" t="s">
        <v>769</v>
      </c>
      <c r="M129" s="25" t="s">
        <v>184</v>
      </c>
      <c r="N129" s="25" t="s">
        <v>770</v>
      </c>
      <c r="O129" s="1">
        <v>-0.3947</v>
      </c>
      <c r="P129" s="25" t="s">
        <v>999</v>
      </c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32" t="s">
        <v>591</v>
      </c>
      <c r="AB129" s="15"/>
      <c r="AC129" s="16" t="str">
        <f t="shared" si="20"/>
        <v>CCL</v>
      </c>
      <c r="AD129" s="15" t="str">
        <f>VLOOKUP($AC129,デモテーブル[],2,FALSE)</f>
        <v>カーニバル</v>
      </c>
      <c r="AE129" s="137">
        <f t="shared" si="23"/>
        <v>22</v>
      </c>
      <c r="AF129" s="15">
        <f t="shared" si="23"/>
        <v>21.69</v>
      </c>
      <c r="AG129" s="15">
        <f t="shared" si="22"/>
        <v>13.13</v>
      </c>
      <c r="AH129" s="17">
        <f t="shared" si="21"/>
        <v>36919</v>
      </c>
      <c r="AI129" s="17">
        <f t="shared" si="21"/>
        <v>0</v>
      </c>
      <c r="AJ129" s="17">
        <f t="shared" si="21"/>
        <v>-24069</v>
      </c>
      <c r="AK129" s="18">
        <f t="shared" si="19"/>
        <v>-0.3947</v>
      </c>
      <c r="AL129" s="15" t="str">
        <f t="shared" si="19"/>
        <v>01-MM SBI証券</v>
      </c>
      <c r="AM129" s="15"/>
      <c r="AN129" s="15"/>
      <c r="AO129" s="15"/>
      <c r="AP129" s="138"/>
      <c r="AQ129" s="15"/>
      <c r="AR129" s="138"/>
      <c r="AS129" s="15"/>
      <c r="AT129" s="4"/>
      <c r="AU129" s="4"/>
      <c r="AV129" s="15" t="str">
        <f>VLOOKUP($AC129,デモテーブル[#Data],3,FALSE)</f>
        <v>1株式・投信等</v>
      </c>
      <c r="AW129" s="15" t="str">
        <f>VLOOKUP($AC129,デモテーブル[#Data],4,FALSE)</f>
        <v>1株式</v>
      </c>
      <c r="AX129" s="15" t="str">
        <f>VLOOKUP($AC129,デモテーブル[#Data],5,FALSE)</f>
        <v>観光</v>
      </c>
      <c r="AY129" s="15" t="str">
        <f>VLOOKUP($AC129,デモテーブル[#Data],6,FALSE)</f>
        <v>船・米国</v>
      </c>
      <c r="AZ129" s="15" t="str">
        <f>VLOOKUP($AC129,デモテーブル[#Data],7,FALSE)</f>
        <v>02 米ドル（円換算）</v>
      </c>
    </row>
    <row r="130" spans="2:52">
      <c r="B130" s="2">
        <v>44948</v>
      </c>
      <c r="C130" s="3">
        <v>129</v>
      </c>
      <c r="D130" s="81" t="str">
        <f t="shared" si="24"/>
        <v>01-MM</v>
      </c>
      <c r="E130" s="136" t="str">
        <f t="shared" si="25"/>
        <v>SBI証券</v>
      </c>
      <c r="F130" s="15"/>
      <c r="G130" s="14" t="s">
        <v>114</v>
      </c>
      <c r="H130" s="25" t="s">
        <v>771</v>
      </c>
      <c r="I130" s="25">
        <v>11</v>
      </c>
      <c r="J130" s="25">
        <v>43.11</v>
      </c>
      <c r="K130" s="25">
        <v>38.64</v>
      </c>
      <c r="L130" s="25" t="s">
        <v>772</v>
      </c>
      <c r="M130" s="25" t="s">
        <v>184</v>
      </c>
      <c r="N130" s="25" t="s">
        <v>773</v>
      </c>
      <c r="O130" s="1">
        <v>-0.1037</v>
      </c>
      <c r="P130" s="25" t="s">
        <v>999</v>
      </c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32" t="s">
        <v>591</v>
      </c>
      <c r="AB130" s="15"/>
      <c r="AC130" s="16" t="str">
        <f t="shared" si="20"/>
        <v>DAL</v>
      </c>
      <c r="AD130" s="15" t="str">
        <f>VLOOKUP($AC130,デモテーブル[],2,FALSE)</f>
        <v>デルタ航空</v>
      </c>
      <c r="AE130" s="137">
        <f t="shared" si="23"/>
        <v>11</v>
      </c>
      <c r="AF130" s="15">
        <f t="shared" si="23"/>
        <v>43.11</v>
      </c>
      <c r="AG130" s="15">
        <f t="shared" si="22"/>
        <v>38.64</v>
      </c>
      <c r="AH130" s="17">
        <f t="shared" si="21"/>
        <v>54324</v>
      </c>
      <c r="AI130" s="17">
        <f t="shared" si="21"/>
        <v>0</v>
      </c>
      <c r="AJ130" s="17">
        <f t="shared" si="21"/>
        <v>-6284</v>
      </c>
      <c r="AK130" s="18">
        <f t="shared" si="19"/>
        <v>-0.1037</v>
      </c>
      <c r="AL130" s="15" t="str">
        <f t="shared" si="19"/>
        <v>01-MM SBI証券</v>
      </c>
      <c r="AM130" s="15"/>
      <c r="AN130" s="15"/>
      <c r="AO130" s="15"/>
      <c r="AP130" s="138"/>
      <c r="AQ130" s="15"/>
      <c r="AR130" s="138"/>
      <c r="AS130" s="15"/>
      <c r="AT130" s="4"/>
      <c r="AU130" s="4"/>
      <c r="AV130" s="15" t="str">
        <f>VLOOKUP($AC130,デモテーブル[#Data],3,FALSE)</f>
        <v>1株式・投信等</v>
      </c>
      <c r="AW130" s="15" t="str">
        <f>VLOOKUP($AC130,デモテーブル[#Data],4,FALSE)</f>
        <v>1株式</v>
      </c>
      <c r="AX130" s="15" t="str">
        <f>VLOOKUP($AC130,デモテーブル[#Data],5,FALSE)</f>
        <v>観光</v>
      </c>
      <c r="AY130" s="15" t="str">
        <f>VLOOKUP($AC130,デモテーブル[#Data],6,FALSE)</f>
        <v>航空・米国</v>
      </c>
      <c r="AZ130" s="15" t="str">
        <f>VLOOKUP($AC130,デモテーブル[#Data],7,FALSE)</f>
        <v>02 米ドル（円換算）</v>
      </c>
    </row>
    <row r="131" spans="2:52">
      <c r="B131" s="2">
        <v>44948</v>
      </c>
      <c r="C131" s="3">
        <v>130</v>
      </c>
      <c r="D131" s="81" t="str">
        <f t="shared" si="24"/>
        <v>01-MM</v>
      </c>
      <c r="E131" s="136" t="str">
        <f t="shared" si="25"/>
        <v>SBI証券</v>
      </c>
      <c r="F131" s="15"/>
      <c r="G131" s="14" t="s">
        <v>408</v>
      </c>
      <c r="H131" s="25" t="s">
        <v>409</v>
      </c>
      <c r="I131" s="25">
        <v>19</v>
      </c>
      <c r="J131" s="25">
        <v>34.479999999999997</v>
      </c>
      <c r="K131" s="25">
        <v>34.11</v>
      </c>
      <c r="L131" s="25" t="s">
        <v>774</v>
      </c>
      <c r="M131" s="25" t="s">
        <v>184</v>
      </c>
      <c r="N131" s="25" t="s">
        <v>775</v>
      </c>
      <c r="O131" s="1">
        <v>-1.0699999999999999E-2</v>
      </c>
      <c r="P131" s="25" t="s">
        <v>999</v>
      </c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32" t="s">
        <v>591</v>
      </c>
      <c r="AB131" s="15"/>
      <c r="AC131" s="16" t="str">
        <f t="shared" si="20"/>
        <v>GLIN</v>
      </c>
      <c r="AD131" s="15" t="str">
        <f>VLOOKUP($AC131,デモテーブル[],2,FALSE)</f>
        <v>ヴァンエック インディア グロース ETF</v>
      </c>
      <c r="AE131" s="137">
        <f t="shared" si="23"/>
        <v>19</v>
      </c>
      <c r="AF131" s="15">
        <f t="shared" si="23"/>
        <v>34.479999999999997</v>
      </c>
      <c r="AG131" s="15">
        <f t="shared" si="22"/>
        <v>34.11</v>
      </c>
      <c r="AH131" s="17">
        <f t="shared" si="21"/>
        <v>82832</v>
      </c>
      <c r="AI131" s="17">
        <f t="shared" si="21"/>
        <v>0</v>
      </c>
      <c r="AJ131" s="17">
        <f t="shared" si="21"/>
        <v>-899</v>
      </c>
      <c r="AK131" s="18">
        <f t="shared" si="19"/>
        <v>-1.0699999999999999E-2</v>
      </c>
      <c r="AL131" s="15" t="str">
        <f t="shared" si="19"/>
        <v>01-MM SBI証券</v>
      </c>
      <c r="AM131" s="15"/>
      <c r="AN131" s="15"/>
      <c r="AO131" s="15"/>
      <c r="AP131" s="138"/>
      <c r="AQ131" s="15"/>
      <c r="AR131" s="138"/>
      <c r="AS131" s="15"/>
      <c r="AT131" s="4"/>
      <c r="AU131" s="4"/>
      <c r="AV131" s="15" t="str">
        <f>VLOOKUP($AC131,デモテーブル[#Data],3,FALSE)</f>
        <v>1株式・投信等</v>
      </c>
      <c r="AW131" s="15" t="str">
        <f>VLOOKUP($AC131,デモテーブル[#Data],4,FALSE)</f>
        <v>1株式</v>
      </c>
      <c r="AX131" s="15" t="str">
        <f>VLOOKUP($AC131,デモテーブル[#Data],5,FALSE)</f>
        <v>新興国</v>
      </c>
      <c r="AY131" s="15" t="str">
        <f>VLOOKUP($AC131,デモテーブル[#Data],6,FALSE)</f>
        <v>インド</v>
      </c>
      <c r="AZ131" s="15" t="str">
        <f>VLOOKUP($AC131,デモテーブル[#Data],7,FALSE)</f>
        <v>02 米ドル（円換算）</v>
      </c>
    </row>
    <row r="132" spans="2:52">
      <c r="B132" s="2">
        <v>44948</v>
      </c>
      <c r="C132" s="3">
        <v>131</v>
      </c>
      <c r="D132" s="81" t="str">
        <f t="shared" si="24"/>
        <v>01-MM</v>
      </c>
      <c r="E132" s="136" t="str">
        <f t="shared" si="25"/>
        <v>SBI証券</v>
      </c>
      <c r="F132" s="15"/>
      <c r="G132" s="14" t="s">
        <v>425</v>
      </c>
      <c r="H132" s="25" t="s">
        <v>776</v>
      </c>
      <c r="I132" s="25">
        <v>9</v>
      </c>
      <c r="J132" s="25">
        <v>52.02</v>
      </c>
      <c r="K132" s="25">
        <v>42.65</v>
      </c>
      <c r="L132" s="25" t="s">
        <v>777</v>
      </c>
      <c r="M132" s="25" t="s">
        <v>184</v>
      </c>
      <c r="N132" s="25" t="s">
        <v>778</v>
      </c>
      <c r="O132" s="1">
        <v>-0.18010000000000001</v>
      </c>
      <c r="P132" s="25" t="s">
        <v>999</v>
      </c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32" t="s">
        <v>591</v>
      </c>
      <c r="AB132" s="15"/>
      <c r="AC132" s="16" t="str">
        <f t="shared" si="20"/>
        <v>LUV</v>
      </c>
      <c r="AD132" s="15" t="str">
        <f>VLOOKUP($AC132,デモテーブル[],2,FALSE)</f>
        <v>サウスウエスト・エアライン</v>
      </c>
      <c r="AE132" s="137">
        <f t="shared" si="23"/>
        <v>9</v>
      </c>
      <c r="AF132" s="15">
        <f t="shared" si="23"/>
        <v>52.02</v>
      </c>
      <c r="AG132" s="15">
        <f t="shared" si="22"/>
        <v>42.65</v>
      </c>
      <c r="AH132" s="17">
        <f t="shared" si="21"/>
        <v>49059</v>
      </c>
      <c r="AI132" s="17">
        <f t="shared" si="21"/>
        <v>0</v>
      </c>
      <c r="AJ132" s="17">
        <f t="shared" si="21"/>
        <v>-10778</v>
      </c>
      <c r="AK132" s="18">
        <f t="shared" si="19"/>
        <v>-0.18010000000000001</v>
      </c>
      <c r="AL132" s="15" t="str">
        <f t="shared" si="19"/>
        <v>01-MM SBI証券</v>
      </c>
      <c r="AM132" s="15"/>
      <c r="AN132" s="15"/>
      <c r="AO132" s="15"/>
      <c r="AP132" s="138"/>
      <c r="AQ132" s="15"/>
      <c r="AR132" s="138"/>
      <c r="AS132" s="15"/>
      <c r="AT132" s="4"/>
      <c r="AU132" s="4"/>
      <c r="AV132" s="15" t="str">
        <f>VLOOKUP($AC132,デモテーブル[#Data],3,FALSE)</f>
        <v>1株式・投信等</v>
      </c>
      <c r="AW132" s="15" t="str">
        <f>VLOOKUP($AC132,デモテーブル[#Data],4,FALSE)</f>
        <v>1株式</v>
      </c>
      <c r="AX132" s="15" t="str">
        <f>VLOOKUP($AC132,デモテーブル[#Data],5,FALSE)</f>
        <v>観光</v>
      </c>
      <c r="AY132" s="15" t="str">
        <f>VLOOKUP($AC132,デモテーブル[#Data],6,FALSE)</f>
        <v>航空・米国</v>
      </c>
      <c r="AZ132" s="15" t="str">
        <f>VLOOKUP($AC132,デモテーブル[#Data],7,FALSE)</f>
        <v>02 米ドル（円換算）</v>
      </c>
    </row>
    <row r="133" spans="2:52">
      <c r="B133" s="2">
        <v>44948</v>
      </c>
      <c r="C133" s="3">
        <v>132</v>
      </c>
      <c r="D133" s="81" t="str">
        <f t="shared" si="24"/>
        <v>01-MM</v>
      </c>
      <c r="E133" s="136" t="str">
        <f t="shared" si="25"/>
        <v>SBI証券</v>
      </c>
      <c r="F133" s="15"/>
      <c r="G133" s="14" t="s">
        <v>116</v>
      </c>
      <c r="H133" s="25" t="s">
        <v>779</v>
      </c>
      <c r="I133" s="25">
        <v>19</v>
      </c>
      <c r="J133" s="25">
        <v>25.06</v>
      </c>
      <c r="K133" s="25">
        <v>15.3</v>
      </c>
      <c r="L133" s="25" t="s">
        <v>780</v>
      </c>
      <c r="M133" s="25" t="s">
        <v>184</v>
      </c>
      <c r="N133" s="25" t="s">
        <v>781</v>
      </c>
      <c r="O133" s="1">
        <v>-0.38950000000000001</v>
      </c>
      <c r="P133" s="25" t="s">
        <v>999</v>
      </c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32" t="s">
        <v>591</v>
      </c>
      <c r="AB133" s="15"/>
      <c r="AC133" s="16" t="str">
        <f t="shared" si="20"/>
        <v>NCLH</v>
      </c>
      <c r="AD133" s="15" t="str">
        <f>VLOOKUP($AC133,デモテーブル[],2,FALSE)</f>
        <v>ノルウェージャン・クルーズ・ライン</v>
      </c>
      <c r="AE133" s="137">
        <f t="shared" si="23"/>
        <v>19</v>
      </c>
      <c r="AF133" s="15">
        <f t="shared" si="23"/>
        <v>25.06</v>
      </c>
      <c r="AG133" s="15">
        <f t="shared" si="22"/>
        <v>15.3</v>
      </c>
      <c r="AH133" s="17">
        <f t="shared" si="21"/>
        <v>37154</v>
      </c>
      <c r="AI133" s="17">
        <f t="shared" si="21"/>
        <v>0</v>
      </c>
      <c r="AJ133" s="17">
        <f t="shared" si="21"/>
        <v>-23701</v>
      </c>
      <c r="AK133" s="18">
        <f t="shared" si="19"/>
        <v>-0.38950000000000001</v>
      </c>
      <c r="AL133" s="15" t="str">
        <f t="shared" si="19"/>
        <v>01-MM SBI証券</v>
      </c>
      <c r="AM133" s="15"/>
      <c r="AN133" s="15"/>
      <c r="AO133" s="15"/>
      <c r="AP133" s="138"/>
      <c r="AQ133" s="15"/>
      <c r="AR133" s="138"/>
      <c r="AS133" s="15"/>
      <c r="AT133" s="4"/>
      <c r="AU133" s="4"/>
      <c r="AV133" s="15" t="str">
        <f>VLOOKUP($AC133,デモテーブル[#Data],3,FALSE)</f>
        <v>1株式・投信等</v>
      </c>
      <c r="AW133" s="15" t="str">
        <f>VLOOKUP($AC133,デモテーブル[#Data],4,FALSE)</f>
        <v>1株式</v>
      </c>
      <c r="AX133" s="15" t="str">
        <f>VLOOKUP($AC133,デモテーブル[#Data],5,FALSE)</f>
        <v>観光</v>
      </c>
      <c r="AY133" s="15" t="str">
        <f>VLOOKUP($AC133,デモテーブル[#Data],6,FALSE)</f>
        <v>船・米国</v>
      </c>
      <c r="AZ133" s="15" t="str">
        <f>VLOOKUP($AC133,デモテーブル[#Data],7,FALSE)</f>
        <v>02 米ドル（円換算）</v>
      </c>
    </row>
    <row r="134" spans="2:52">
      <c r="B134" s="2">
        <v>44948</v>
      </c>
      <c r="C134" s="3">
        <v>133</v>
      </c>
      <c r="D134" s="81" t="str">
        <f t="shared" si="24"/>
        <v>01-MM</v>
      </c>
      <c r="E134" s="136" t="str">
        <f t="shared" si="25"/>
        <v>SBI証券</v>
      </c>
      <c r="F134" s="15"/>
      <c r="G134" s="14" t="s">
        <v>428</v>
      </c>
      <c r="H134" s="25" t="s">
        <v>782</v>
      </c>
      <c r="I134" s="25">
        <v>2</v>
      </c>
      <c r="J134" s="25">
        <v>313.27999999999997</v>
      </c>
      <c r="K134" s="25">
        <v>288.68</v>
      </c>
      <c r="L134" s="25" t="s">
        <v>783</v>
      </c>
      <c r="M134" s="25" t="s">
        <v>184</v>
      </c>
      <c r="N134" s="25" t="s">
        <v>784</v>
      </c>
      <c r="O134" s="1">
        <v>-7.85E-2</v>
      </c>
      <c r="P134" s="25" t="s">
        <v>999</v>
      </c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32" t="s">
        <v>591</v>
      </c>
      <c r="AB134" s="15"/>
      <c r="AC134" s="16" t="str">
        <f t="shared" si="20"/>
        <v>QQQ</v>
      </c>
      <c r="AD134" s="15" t="str">
        <f>VLOOKUP($AC134,デモテーブル[],2,FALSE)</f>
        <v>インベスコ QQQ トラスト シリーズ</v>
      </c>
      <c r="AE134" s="137">
        <f t="shared" si="23"/>
        <v>2</v>
      </c>
      <c r="AF134" s="15">
        <f t="shared" si="23"/>
        <v>313.27999999999997</v>
      </c>
      <c r="AG134" s="15">
        <f t="shared" si="22"/>
        <v>288.68</v>
      </c>
      <c r="AH134" s="17">
        <f t="shared" si="21"/>
        <v>73792</v>
      </c>
      <c r="AI134" s="17">
        <f t="shared" si="21"/>
        <v>0</v>
      </c>
      <c r="AJ134" s="17">
        <f t="shared" si="21"/>
        <v>-6288</v>
      </c>
      <c r="AK134" s="18">
        <f t="shared" ref="AK134:AL160" si="26">O134</f>
        <v>-7.85E-2</v>
      </c>
      <c r="AL134" s="15" t="str">
        <f t="shared" si="26"/>
        <v>01-MM SBI証券</v>
      </c>
      <c r="AM134" s="15"/>
      <c r="AN134" s="15"/>
      <c r="AO134" s="15"/>
      <c r="AP134" s="138"/>
      <c r="AQ134" s="15"/>
      <c r="AR134" s="138"/>
      <c r="AS134" s="15"/>
      <c r="AT134" s="4"/>
      <c r="AU134" s="4"/>
      <c r="AV134" s="15" t="str">
        <f>VLOOKUP($AC134,デモテーブル[#Data],3,FALSE)</f>
        <v>1株式・投信等</v>
      </c>
      <c r="AW134" s="15" t="str">
        <f>VLOOKUP($AC134,デモテーブル[#Data],4,FALSE)</f>
        <v>1株式</v>
      </c>
      <c r="AX134" s="15" t="str">
        <f>VLOOKUP($AC134,デモテーブル[#Data],5,FALSE)</f>
        <v>指数</v>
      </c>
      <c r="AY134" s="15" t="str">
        <f>VLOOKUP($AC134,デモテーブル[#Data],6,FALSE)</f>
        <v>ナスダック指数</v>
      </c>
      <c r="AZ134" s="15" t="str">
        <f>VLOOKUP($AC134,デモテーブル[#Data],7,FALSE)</f>
        <v>02 米ドル（円換算）</v>
      </c>
    </row>
    <row r="135" spans="2:52">
      <c r="B135" s="2">
        <v>44948</v>
      </c>
      <c r="C135" s="3">
        <v>134</v>
      </c>
      <c r="D135" s="81" t="str">
        <f t="shared" si="24"/>
        <v>01-MM</v>
      </c>
      <c r="E135" s="136" t="str">
        <f t="shared" si="25"/>
        <v>SBI証券</v>
      </c>
      <c r="F135" s="15"/>
      <c r="G135" s="14" t="s">
        <v>130</v>
      </c>
      <c r="H135" s="25" t="s">
        <v>785</v>
      </c>
      <c r="I135" s="25">
        <v>7</v>
      </c>
      <c r="J135" s="25">
        <v>71.55</v>
      </c>
      <c r="K135" s="25">
        <v>55.41</v>
      </c>
      <c r="L135" s="25" t="s">
        <v>786</v>
      </c>
      <c r="M135" s="25" t="s">
        <v>184</v>
      </c>
      <c r="N135" s="25" t="s">
        <v>787</v>
      </c>
      <c r="O135" s="1">
        <v>-0.22559999999999999</v>
      </c>
      <c r="P135" s="25" t="s">
        <v>999</v>
      </c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32" t="s">
        <v>591</v>
      </c>
      <c r="AB135" s="15"/>
      <c r="AC135" s="16" t="str">
        <f t="shared" si="20"/>
        <v>RCL</v>
      </c>
      <c r="AD135" s="15" t="str">
        <f>VLOOKUP($AC135,デモテーブル[],2,FALSE)</f>
        <v>ロイヤル・カリビアン・グループ</v>
      </c>
      <c r="AE135" s="137">
        <f t="shared" si="23"/>
        <v>7</v>
      </c>
      <c r="AF135" s="15">
        <f t="shared" si="23"/>
        <v>71.55</v>
      </c>
      <c r="AG135" s="15">
        <f t="shared" si="22"/>
        <v>55.41</v>
      </c>
      <c r="AH135" s="17">
        <f t="shared" si="21"/>
        <v>49573</v>
      </c>
      <c r="AI135" s="17">
        <f t="shared" si="21"/>
        <v>0</v>
      </c>
      <c r="AJ135" s="17">
        <f t="shared" si="21"/>
        <v>-14440</v>
      </c>
      <c r="AK135" s="18">
        <f t="shared" si="26"/>
        <v>-0.22559999999999999</v>
      </c>
      <c r="AL135" s="15" t="str">
        <f t="shared" si="26"/>
        <v>01-MM SBI証券</v>
      </c>
      <c r="AM135" s="15"/>
      <c r="AN135" s="15"/>
      <c r="AO135" s="15"/>
      <c r="AP135" s="138"/>
      <c r="AQ135" s="15"/>
      <c r="AR135" s="138"/>
      <c r="AS135" s="15"/>
      <c r="AT135" s="4"/>
      <c r="AU135" s="4"/>
      <c r="AV135" s="15" t="str">
        <f>VLOOKUP($AC135,デモテーブル[#Data],3,FALSE)</f>
        <v>1株式・投信等</v>
      </c>
      <c r="AW135" s="15" t="str">
        <f>VLOOKUP($AC135,デモテーブル[#Data],4,FALSE)</f>
        <v>1株式</v>
      </c>
      <c r="AX135" s="15" t="str">
        <f>VLOOKUP($AC135,デモテーブル[#Data],5,FALSE)</f>
        <v>観光</v>
      </c>
      <c r="AY135" s="15" t="str">
        <f>VLOOKUP($AC135,デモテーブル[#Data],6,FALSE)</f>
        <v>船・米国</v>
      </c>
      <c r="AZ135" s="15" t="str">
        <f>VLOOKUP($AC135,デモテーブル[#Data],7,FALSE)</f>
        <v>02 米ドル（円換算）</v>
      </c>
    </row>
    <row r="136" spans="2:52">
      <c r="B136" s="2">
        <v>44948</v>
      </c>
      <c r="C136" s="3">
        <v>135</v>
      </c>
      <c r="D136" s="81" t="str">
        <f t="shared" si="24"/>
        <v>01-MM</v>
      </c>
      <c r="E136" s="136" t="str">
        <f t="shared" si="25"/>
        <v>SBI証券</v>
      </c>
      <c r="F136" s="15"/>
      <c r="G136" s="14" t="s">
        <v>102</v>
      </c>
      <c r="H136" s="25" t="s">
        <v>788</v>
      </c>
      <c r="I136" s="25">
        <v>11</v>
      </c>
      <c r="J136" s="25">
        <v>44.38</v>
      </c>
      <c r="K136" s="25">
        <v>43.55</v>
      </c>
      <c r="L136" s="25" t="s">
        <v>789</v>
      </c>
      <c r="M136" s="25" t="s">
        <v>184</v>
      </c>
      <c r="N136" s="25" t="s">
        <v>790</v>
      </c>
      <c r="O136" s="1">
        <v>-1.8700000000000001E-2</v>
      </c>
      <c r="P136" s="25" t="s">
        <v>999</v>
      </c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32" t="s">
        <v>591</v>
      </c>
      <c r="AB136" s="15"/>
      <c r="AC136" s="16" t="str">
        <f t="shared" si="20"/>
        <v>UAL</v>
      </c>
      <c r="AD136" s="15" t="str">
        <f>VLOOKUP($AC136,デモテーブル[],2,FALSE)</f>
        <v>ユナイテッド・エアラインズ・ホールディングス</v>
      </c>
      <c r="AE136" s="137">
        <f t="shared" si="23"/>
        <v>11</v>
      </c>
      <c r="AF136" s="15">
        <f t="shared" si="23"/>
        <v>44.38</v>
      </c>
      <c r="AG136" s="15">
        <f t="shared" si="22"/>
        <v>43.55</v>
      </c>
      <c r="AH136" s="17">
        <f t="shared" si="21"/>
        <v>61227</v>
      </c>
      <c r="AI136" s="17">
        <f t="shared" si="21"/>
        <v>0</v>
      </c>
      <c r="AJ136" s="17">
        <f t="shared" si="21"/>
        <v>-1167</v>
      </c>
      <c r="AK136" s="18">
        <f t="shared" si="26"/>
        <v>-1.8700000000000001E-2</v>
      </c>
      <c r="AL136" s="15" t="str">
        <f t="shared" si="26"/>
        <v>01-MM SBI証券</v>
      </c>
      <c r="AM136" s="15"/>
      <c r="AN136" s="15"/>
      <c r="AO136" s="15"/>
      <c r="AP136" s="138"/>
      <c r="AQ136" s="15"/>
      <c r="AR136" s="138"/>
      <c r="AS136" s="15"/>
      <c r="AT136" s="4"/>
      <c r="AU136" s="4"/>
      <c r="AV136" s="15" t="str">
        <f>VLOOKUP($AC136,デモテーブル[#Data],3,FALSE)</f>
        <v>1株式・投信等</v>
      </c>
      <c r="AW136" s="15" t="str">
        <f>VLOOKUP($AC136,デモテーブル[#Data],4,FALSE)</f>
        <v>1株式</v>
      </c>
      <c r="AX136" s="15" t="str">
        <f>VLOOKUP($AC136,デモテーブル[#Data],5,FALSE)</f>
        <v>観光</v>
      </c>
      <c r="AY136" s="15" t="str">
        <f>VLOOKUP($AC136,デモテーブル[#Data],6,FALSE)</f>
        <v>航空・米国</v>
      </c>
      <c r="AZ136" s="15" t="str">
        <f>VLOOKUP($AC136,デモテーブル[#Data],7,FALSE)</f>
        <v>02 米ドル（円換算）</v>
      </c>
    </row>
    <row r="137" spans="2:52">
      <c r="B137" s="2">
        <v>44948</v>
      </c>
      <c r="C137" s="3">
        <v>136</v>
      </c>
      <c r="D137" s="81" t="str">
        <f t="shared" si="24"/>
        <v>02-A子</v>
      </c>
      <c r="E137" s="136" t="str">
        <f t="shared" si="25"/>
        <v>SBI証券</v>
      </c>
      <c r="F137" s="15"/>
      <c r="G137" s="14" t="s">
        <v>120</v>
      </c>
      <c r="H137" s="25" t="s">
        <v>766</v>
      </c>
      <c r="I137" s="25">
        <v>33</v>
      </c>
      <c r="J137" s="25">
        <v>20.71</v>
      </c>
      <c r="K137" s="25">
        <v>16.260000000000002</v>
      </c>
      <c r="L137" s="25" t="s">
        <v>791</v>
      </c>
      <c r="M137" s="25" t="s">
        <v>184</v>
      </c>
      <c r="N137" s="25" t="s">
        <v>792</v>
      </c>
      <c r="O137" s="1">
        <v>-0.21490000000000001</v>
      </c>
      <c r="P137" s="25" t="s">
        <v>1002</v>
      </c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32" t="s">
        <v>591</v>
      </c>
      <c r="AB137" s="15"/>
      <c r="AC137" s="16" t="str">
        <f t="shared" si="20"/>
        <v>AAL</v>
      </c>
      <c r="AD137" s="15" t="str">
        <f>VLOOKUP($AC137,デモテーブル[],2,FALSE)</f>
        <v>アメリカン・エアーラインズ・グループ</v>
      </c>
      <c r="AE137" s="137">
        <f t="shared" si="23"/>
        <v>33</v>
      </c>
      <c r="AF137" s="15">
        <f t="shared" si="23"/>
        <v>20.71</v>
      </c>
      <c r="AG137" s="15">
        <f t="shared" si="22"/>
        <v>16.260000000000002</v>
      </c>
      <c r="AH137" s="17">
        <f t="shared" si="21"/>
        <v>68580</v>
      </c>
      <c r="AI137" s="17">
        <f t="shared" si="21"/>
        <v>0</v>
      </c>
      <c r="AJ137" s="17">
        <f t="shared" si="21"/>
        <v>-18769</v>
      </c>
      <c r="AK137" s="18">
        <f t="shared" si="26"/>
        <v>-0.21490000000000001</v>
      </c>
      <c r="AL137" s="15" t="str">
        <f t="shared" si="26"/>
        <v>02-A子 SBI証券</v>
      </c>
      <c r="AM137" s="15"/>
      <c r="AN137" s="15"/>
      <c r="AO137" s="15"/>
      <c r="AP137" s="138"/>
      <c r="AQ137" s="15"/>
      <c r="AR137" s="138"/>
      <c r="AS137" s="15"/>
      <c r="AT137" s="4"/>
      <c r="AU137" s="4"/>
      <c r="AV137" s="15" t="str">
        <f>VLOOKUP($AC137,デモテーブル[#Data],3,FALSE)</f>
        <v>1株式・投信等</v>
      </c>
      <c r="AW137" s="15" t="str">
        <f>VLOOKUP($AC137,デモテーブル[#Data],4,FALSE)</f>
        <v>1株式</v>
      </c>
      <c r="AX137" s="15" t="str">
        <f>VLOOKUP($AC137,デモテーブル[#Data],5,FALSE)</f>
        <v>観光</v>
      </c>
      <c r="AY137" s="15" t="str">
        <f>VLOOKUP($AC137,デモテーブル[#Data],6,FALSE)</f>
        <v>航空・米国</v>
      </c>
      <c r="AZ137" s="15" t="str">
        <f>VLOOKUP($AC137,デモテーブル[#Data],7,FALSE)</f>
        <v>02 米ドル（円換算）</v>
      </c>
    </row>
    <row r="138" spans="2:52">
      <c r="B138" s="2">
        <v>44948</v>
      </c>
      <c r="C138" s="3">
        <v>137</v>
      </c>
      <c r="D138" s="81" t="str">
        <f t="shared" si="24"/>
        <v>02-A子</v>
      </c>
      <c r="E138" s="136" t="str">
        <f t="shared" si="25"/>
        <v>SBI証券</v>
      </c>
      <c r="F138" s="15"/>
      <c r="G138" s="14" t="s">
        <v>134</v>
      </c>
      <c r="H138" s="25" t="s">
        <v>541</v>
      </c>
      <c r="I138" s="25">
        <v>10</v>
      </c>
      <c r="J138" s="25">
        <v>112.47</v>
      </c>
      <c r="K138" s="25">
        <v>103.16</v>
      </c>
      <c r="L138" s="25" t="s">
        <v>793</v>
      </c>
      <c r="M138" s="25" t="s">
        <v>184</v>
      </c>
      <c r="N138" s="25" t="s">
        <v>794</v>
      </c>
      <c r="O138" s="1">
        <v>-8.2799999999999999E-2</v>
      </c>
      <c r="P138" s="25" t="s">
        <v>1002</v>
      </c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32" t="s">
        <v>591</v>
      </c>
      <c r="AB138" s="15"/>
      <c r="AC138" s="16" t="str">
        <f t="shared" si="20"/>
        <v>AGG</v>
      </c>
      <c r="AD138" s="15" t="str">
        <f>VLOOKUP($AC138,デモテーブル[],2,FALSE)</f>
        <v>iシェアーズ　コア米国総合債券ETF</v>
      </c>
      <c r="AE138" s="137">
        <f t="shared" si="23"/>
        <v>10</v>
      </c>
      <c r="AF138" s="15">
        <f t="shared" si="23"/>
        <v>112.47</v>
      </c>
      <c r="AG138" s="15">
        <f t="shared" si="22"/>
        <v>103.16</v>
      </c>
      <c r="AH138" s="17">
        <f t="shared" si="21"/>
        <v>131848</v>
      </c>
      <c r="AI138" s="17">
        <f t="shared" si="21"/>
        <v>0</v>
      </c>
      <c r="AJ138" s="17">
        <f t="shared" si="21"/>
        <v>-11899</v>
      </c>
      <c r="AK138" s="18">
        <f t="shared" si="26"/>
        <v>-8.2799999999999999E-2</v>
      </c>
      <c r="AL138" s="15" t="str">
        <f t="shared" si="26"/>
        <v>02-A子 SBI証券</v>
      </c>
      <c r="AM138" s="15"/>
      <c r="AN138" s="15"/>
      <c r="AO138" s="15"/>
      <c r="AP138" s="138"/>
      <c r="AQ138" s="15"/>
      <c r="AR138" s="138"/>
      <c r="AS138" s="15"/>
      <c r="AT138" s="4"/>
      <c r="AU138" s="4"/>
      <c r="AV138" s="15" t="str">
        <f>VLOOKUP($AC138,デモテーブル[#Data],3,FALSE)</f>
        <v>2現金・米国債など</v>
      </c>
      <c r="AW138" s="15" t="str">
        <f>VLOOKUP($AC138,デモテーブル[#Data],4,FALSE)</f>
        <v>2米国債など</v>
      </c>
      <c r="AX138" s="15" t="str">
        <f>VLOOKUP($AC138,デモテーブル[#Data],5,FALSE)</f>
        <v>債券</v>
      </c>
      <c r="AY138" s="15" t="str">
        <f>VLOOKUP($AC138,デモテーブル[#Data],6,FALSE)</f>
        <v>米国債</v>
      </c>
      <c r="AZ138" s="15" t="str">
        <f>VLOOKUP($AC138,デモテーブル[#Data],7,FALSE)</f>
        <v>02 米ドル（円換算）</v>
      </c>
    </row>
    <row r="139" spans="2:52">
      <c r="B139" s="2">
        <v>44948</v>
      </c>
      <c r="C139" s="3">
        <v>138</v>
      </c>
      <c r="D139" s="81" t="str">
        <f t="shared" si="24"/>
        <v>02-A子</v>
      </c>
      <c r="E139" s="136" t="str">
        <f t="shared" si="25"/>
        <v>SBI証券</v>
      </c>
      <c r="F139" s="15"/>
      <c r="G139" s="14" t="s">
        <v>53</v>
      </c>
      <c r="H139" s="25" t="s">
        <v>54</v>
      </c>
      <c r="I139" s="25">
        <v>14</v>
      </c>
      <c r="J139" s="25">
        <v>83.6</v>
      </c>
      <c r="K139" s="25">
        <v>76.319999999999993</v>
      </c>
      <c r="L139" s="25" t="s">
        <v>795</v>
      </c>
      <c r="M139" s="25" t="s">
        <v>184</v>
      </c>
      <c r="N139" s="25" t="s">
        <v>796</v>
      </c>
      <c r="O139" s="1">
        <v>-8.7099999999999997E-2</v>
      </c>
      <c r="P139" s="25" t="s">
        <v>1002</v>
      </c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32" t="s">
        <v>591</v>
      </c>
      <c r="AB139" s="15"/>
      <c r="AC139" s="16" t="str">
        <f t="shared" si="20"/>
        <v>BND</v>
      </c>
      <c r="AD139" s="15" t="str">
        <f>VLOOKUP($AC139,デモテーブル[],2,FALSE)</f>
        <v>バンガード・米国トータル債券市場ETF</v>
      </c>
      <c r="AE139" s="137">
        <f t="shared" si="23"/>
        <v>14</v>
      </c>
      <c r="AF139" s="15">
        <f t="shared" si="23"/>
        <v>83.6</v>
      </c>
      <c r="AG139" s="15">
        <f t="shared" si="22"/>
        <v>76.319999999999993</v>
      </c>
      <c r="AH139" s="17">
        <f t="shared" si="21"/>
        <v>136562</v>
      </c>
      <c r="AI139" s="17">
        <f t="shared" si="21"/>
        <v>0</v>
      </c>
      <c r="AJ139" s="17">
        <f t="shared" si="21"/>
        <v>-13026</v>
      </c>
      <c r="AK139" s="18">
        <f t="shared" si="26"/>
        <v>-8.7099999999999997E-2</v>
      </c>
      <c r="AL139" s="15" t="str">
        <f t="shared" si="26"/>
        <v>02-A子 SBI証券</v>
      </c>
      <c r="AM139" s="15"/>
      <c r="AN139" s="15"/>
      <c r="AO139" s="15"/>
      <c r="AP139" s="138"/>
      <c r="AQ139" s="15"/>
      <c r="AR139" s="138"/>
      <c r="AS139" s="15"/>
      <c r="AT139" s="4"/>
      <c r="AU139" s="4"/>
      <c r="AV139" s="15" t="str">
        <f>VLOOKUP($AC139,デモテーブル[#Data],3,FALSE)</f>
        <v>2現金・米国債など</v>
      </c>
      <c r="AW139" s="15" t="str">
        <f>VLOOKUP($AC139,デモテーブル[#Data],4,FALSE)</f>
        <v>2米国債など</v>
      </c>
      <c r="AX139" s="15" t="str">
        <f>VLOOKUP($AC139,デモテーブル[#Data],5,FALSE)</f>
        <v>債券</v>
      </c>
      <c r="AY139" s="15" t="str">
        <f>VLOOKUP($AC139,デモテーブル[#Data],6,FALSE)</f>
        <v>米国債</v>
      </c>
      <c r="AZ139" s="15" t="str">
        <f>VLOOKUP($AC139,デモテーブル[#Data],7,FALSE)</f>
        <v>02 米ドル（円換算）</v>
      </c>
    </row>
    <row r="140" spans="2:52">
      <c r="B140" s="2">
        <v>44948</v>
      </c>
      <c r="C140" s="3">
        <v>139</v>
      </c>
      <c r="D140" s="81" t="str">
        <f t="shared" si="24"/>
        <v>02-A子</v>
      </c>
      <c r="E140" s="136" t="str">
        <f t="shared" si="25"/>
        <v>SBI証券</v>
      </c>
      <c r="F140" s="15"/>
      <c r="G140" s="14" t="s">
        <v>126</v>
      </c>
      <c r="H140" s="25" t="s">
        <v>127</v>
      </c>
      <c r="I140" s="25">
        <v>31</v>
      </c>
      <c r="J140" s="25">
        <v>23.61</v>
      </c>
      <c r="K140" s="25">
        <v>13.13</v>
      </c>
      <c r="L140" s="25" t="s">
        <v>797</v>
      </c>
      <c r="M140" s="25" t="s">
        <v>184</v>
      </c>
      <c r="N140" s="25" t="s">
        <v>798</v>
      </c>
      <c r="O140" s="1">
        <v>-0.44390000000000002</v>
      </c>
      <c r="P140" s="25" t="s">
        <v>1002</v>
      </c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32" t="s">
        <v>591</v>
      </c>
      <c r="AB140" s="15"/>
      <c r="AC140" s="16" t="str">
        <f t="shared" si="20"/>
        <v>CCL</v>
      </c>
      <c r="AD140" s="15" t="str">
        <f>VLOOKUP($AC140,デモテーブル[],2,FALSE)</f>
        <v>カーニバル</v>
      </c>
      <c r="AE140" s="137">
        <f t="shared" si="23"/>
        <v>31</v>
      </c>
      <c r="AF140" s="15">
        <f t="shared" si="23"/>
        <v>23.61</v>
      </c>
      <c r="AG140" s="15">
        <f t="shared" si="22"/>
        <v>13.13</v>
      </c>
      <c r="AH140" s="17">
        <f t="shared" ref="AH140:AJ165" si="27">IF(L140="","",VALUE(LEFT(L140,FIND("円",L140)-1)))</f>
        <v>52022</v>
      </c>
      <c r="AI140" s="17">
        <f t="shared" si="27"/>
        <v>0</v>
      </c>
      <c r="AJ140" s="17">
        <f t="shared" si="27"/>
        <v>-41523</v>
      </c>
      <c r="AK140" s="18">
        <f t="shared" si="26"/>
        <v>-0.44390000000000002</v>
      </c>
      <c r="AL140" s="15" t="str">
        <f t="shared" si="26"/>
        <v>02-A子 SBI証券</v>
      </c>
      <c r="AM140" s="15"/>
      <c r="AN140" s="15"/>
      <c r="AO140" s="15"/>
      <c r="AP140" s="138"/>
      <c r="AQ140" s="15"/>
      <c r="AR140" s="138"/>
      <c r="AS140" s="15"/>
      <c r="AT140" s="4"/>
      <c r="AU140" s="4"/>
      <c r="AV140" s="15" t="str">
        <f>VLOOKUP($AC140,デモテーブル[#Data],3,FALSE)</f>
        <v>1株式・投信等</v>
      </c>
      <c r="AW140" s="15" t="str">
        <f>VLOOKUP($AC140,デモテーブル[#Data],4,FALSE)</f>
        <v>1株式</v>
      </c>
      <c r="AX140" s="15" t="str">
        <f>VLOOKUP($AC140,デモテーブル[#Data],5,FALSE)</f>
        <v>観光</v>
      </c>
      <c r="AY140" s="15" t="str">
        <f>VLOOKUP($AC140,デモテーブル[#Data],6,FALSE)</f>
        <v>船・米国</v>
      </c>
      <c r="AZ140" s="15" t="str">
        <f>VLOOKUP($AC140,デモテーブル[#Data],7,FALSE)</f>
        <v>02 米ドル（円換算）</v>
      </c>
    </row>
    <row r="141" spans="2:52">
      <c r="B141" s="2">
        <v>44948</v>
      </c>
      <c r="C141" s="3">
        <v>140</v>
      </c>
      <c r="D141" s="81" t="str">
        <f t="shared" si="24"/>
        <v>02-A子</v>
      </c>
      <c r="E141" s="136" t="str">
        <f t="shared" si="25"/>
        <v>SBI証券</v>
      </c>
      <c r="F141" s="15"/>
      <c r="G141" s="14" t="s">
        <v>114</v>
      </c>
      <c r="H141" s="25" t="s">
        <v>771</v>
      </c>
      <c r="I141" s="25">
        <v>17</v>
      </c>
      <c r="J141" s="25">
        <v>43.67</v>
      </c>
      <c r="K141" s="25">
        <v>38.64</v>
      </c>
      <c r="L141" s="25" t="s">
        <v>799</v>
      </c>
      <c r="M141" s="25" t="s">
        <v>184</v>
      </c>
      <c r="N141" s="25" t="s">
        <v>800</v>
      </c>
      <c r="O141" s="1">
        <v>-0.1152</v>
      </c>
      <c r="P141" s="25" t="s">
        <v>1002</v>
      </c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32" t="s">
        <v>591</v>
      </c>
      <c r="AB141" s="15"/>
      <c r="AC141" s="16" t="str">
        <f t="shared" si="20"/>
        <v>DAL</v>
      </c>
      <c r="AD141" s="15" t="str">
        <f>VLOOKUP($AC141,デモテーブル[],2,FALSE)</f>
        <v>デルタ航空</v>
      </c>
      <c r="AE141" s="137">
        <f t="shared" si="23"/>
        <v>17</v>
      </c>
      <c r="AF141" s="15">
        <f t="shared" si="23"/>
        <v>43.67</v>
      </c>
      <c r="AG141" s="15">
        <f t="shared" si="22"/>
        <v>38.64</v>
      </c>
      <c r="AH141" s="17">
        <f t="shared" si="27"/>
        <v>83955</v>
      </c>
      <c r="AI141" s="17">
        <f t="shared" si="27"/>
        <v>0</v>
      </c>
      <c r="AJ141" s="17">
        <f t="shared" si="27"/>
        <v>-10929</v>
      </c>
      <c r="AK141" s="18">
        <f t="shared" si="26"/>
        <v>-0.1152</v>
      </c>
      <c r="AL141" s="15" t="str">
        <f t="shared" si="26"/>
        <v>02-A子 SBI証券</v>
      </c>
      <c r="AM141" s="15"/>
      <c r="AN141" s="15"/>
      <c r="AO141" s="15"/>
      <c r="AP141" s="138"/>
      <c r="AQ141" s="15"/>
      <c r="AR141" s="138"/>
      <c r="AS141" s="15"/>
      <c r="AT141" s="4"/>
      <c r="AU141" s="4"/>
      <c r="AV141" s="15" t="str">
        <f>VLOOKUP($AC141,デモテーブル[#Data],3,FALSE)</f>
        <v>1株式・投信等</v>
      </c>
      <c r="AW141" s="15" t="str">
        <f>VLOOKUP($AC141,デモテーブル[#Data],4,FALSE)</f>
        <v>1株式</v>
      </c>
      <c r="AX141" s="15" t="str">
        <f>VLOOKUP($AC141,デモテーブル[#Data],5,FALSE)</f>
        <v>観光</v>
      </c>
      <c r="AY141" s="15" t="str">
        <f>VLOOKUP($AC141,デモテーブル[#Data],6,FALSE)</f>
        <v>航空・米国</v>
      </c>
      <c r="AZ141" s="15" t="str">
        <f>VLOOKUP($AC141,デモテーブル[#Data],7,FALSE)</f>
        <v>02 米ドル（円換算）</v>
      </c>
    </row>
    <row r="142" spans="2:52">
      <c r="B142" s="2">
        <v>44948</v>
      </c>
      <c r="C142" s="3">
        <v>141</v>
      </c>
      <c r="D142" s="81" t="str">
        <f t="shared" si="24"/>
        <v>02-A子</v>
      </c>
      <c r="E142" s="136" t="str">
        <f t="shared" si="25"/>
        <v>SBI証券</v>
      </c>
      <c r="F142" s="15"/>
      <c r="G142" s="14" t="s">
        <v>55</v>
      </c>
      <c r="H142" s="25" t="s">
        <v>56</v>
      </c>
      <c r="I142" s="25">
        <v>30</v>
      </c>
      <c r="J142" s="25">
        <v>21.98</v>
      </c>
      <c r="K142" s="25">
        <v>23.54</v>
      </c>
      <c r="L142" s="25" t="s">
        <v>801</v>
      </c>
      <c r="M142" s="25" t="s">
        <v>184</v>
      </c>
      <c r="N142" s="25" t="s">
        <v>802</v>
      </c>
      <c r="O142" s="1">
        <v>7.0999999999999994E-2</v>
      </c>
      <c r="P142" s="25" t="s">
        <v>1002</v>
      </c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32" t="s">
        <v>591</v>
      </c>
      <c r="AB142" s="15"/>
      <c r="AC142" s="16" t="str">
        <f t="shared" si="20"/>
        <v>EIDO</v>
      </c>
      <c r="AD142" s="15" t="str">
        <f>VLOOKUP($AC142,デモテーブル[],2,FALSE)</f>
        <v>iシェアーズ MSCI インドネシア ETF</v>
      </c>
      <c r="AE142" s="137">
        <f t="shared" ref="AE142:AG168" si="28">I142</f>
        <v>30</v>
      </c>
      <c r="AF142" s="15">
        <f t="shared" si="28"/>
        <v>21.98</v>
      </c>
      <c r="AG142" s="15">
        <f t="shared" si="22"/>
        <v>23.54</v>
      </c>
      <c r="AH142" s="17">
        <f t="shared" si="27"/>
        <v>90259</v>
      </c>
      <c r="AI142" s="17">
        <f t="shared" si="27"/>
        <v>0</v>
      </c>
      <c r="AJ142" s="17">
        <f t="shared" si="27"/>
        <v>5982</v>
      </c>
      <c r="AK142" s="18">
        <f t="shared" si="26"/>
        <v>7.0999999999999994E-2</v>
      </c>
      <c r="AL142" s="15" t="str">
        <f t="shared" si="26"/>
        <v>02-A子 SBI証券</v>
      </c>
      <c r="AM142" s="15"/>
      <c r="AN142" s="15"/>
      <c r="AO142" s="15"/>
      <c r="AP142" s="138"/>
      <c r="AQ142" s="15"/>
      <c r="AR142" s="138"/>
      <c r="AS142" s="15"/>
      <c r="AT142" s="4"/>
      <c r="AU142" s="4"/>
      <c r="AV142" s="15" t="str">
        <f>VLOOKUP($AC142,デモテーブル[#Data],3,FALSE)</f>
        <v>1株式・投信等</v>
      </c>
      <c r="AW142" s="15" t="str">
        <f>VLOOKUP($AC142,デモテーブル[#Data],4,FALSE)</f>
        <v>1株式</v>
      </c>
      <c r="AX142" s="15" t="str">
        <f>VLOOKUP($AC142,デモテーブル[#Data],5,FALSE)</f>
        <v>新興国</v>
      </c>
      <c r="AY142" s="15" t="str">
        <f>VLOOKUP($AC142,デモテーブル[#Data],6,FALSE)</f>
        <v>インドネシア</v>
      </c>
      <c r="AZ142" s="15" t="str">
        <f>VLOOKUP($AC142,デモテーブル[#Data],7,FALSE)</f>
        <v>02 米ドル（円換算）</v>
      </c>
    </row>
    <row r="143" spans="2:52">
      <c r="B143" s="2">
        <v>44948</v>
      </c>
      <c r="C143" s="3">
        <v>142</v>
      </c>
      <c r="D143" s="81" t="str">
        <f t="shared" si="24"/>
        <v>02-A子</v>
      </c>
      <c r="E143" s="136" t="str">
        <f t="shared" si="25"/>
        <v>SBI証券</v>
      </c>
      <c r="F143" s="15"/>
      <c r="G143" s="14" t="s">
        <v>57</v>
      </c>
      <c r="H143" s="25" t="s">
        <v>58</v>
      </c>
      <c r="I143" s="25">
        <v>16</v>
      </c>
      <c r="J143" s="25">
        <v>31.04</v>
      </c>
      <c r="K143" s="25">
        <v>29.04</v>
      </c>
      <c r="L143" s="25" t="s">
        <v>803</v>
      </c>
      <c r="M143" s="25" t="s">
        <v>184</v>
      </c>
      <c r="N143" s="25" t="s">
        <v>804</v>
      </c>
      <c r="O143" s="1">
        <v>-6.4399999999999999E-2</v>
      </c>
      <c r="P143" s="25" t="s">
        <v>1002</v>
      </c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32" t="s">
        <v>591</v>
      </c>
      <c r="AB143" s="15"/>
      <c r="AC143" s="16" t="str">
        <f t="shared" si="20"/>
        <v>EPHE</v>
      </c>
      <c r="AD143" s="15" t="str">
        <f>VLOOKUP($AC143,デモテーブル[],2,FALSE)</f>
        <v>iシェアーズ MSCI フィリピン ETF</v>
      </c>
      <c r="AE143" s="137">
        <f t="shared" si="28"/>
        <v>16</v>
      </c>
      <c r="AF143" s="15">
        <f t="shared" si="28"/>
        <v>31.04</v>
      </c>
      <c r="AG143" s="15">
        <f t="shared" si="22"/>
        <v>29.04</v>
      </c>
      <c r="AH143" s="17">
        <f t="shared" si="27"/>
        <v>59385</v>
      </c>
      <c r="AI143" s="17">
        <f t="shared" si="27"/>
        <v>0</v>
      </c>
      <c r="AJ143" s="17">
        <f t="shared" si="27"/>
        <v>-4090</v>
      </c>
      <c r="AK143" s="18">
        <f t="shared" si="26"/>
        <v>-6.4399999999999999E-2</v>
      </c>
      <c r="AL143" s="15" t="str">
        <f t="shared" si="26"/>
        <v>02-A子 SBI証券</v>
      </c>
      <c r="AM143" s="15"/>
      <c r="AN143" s="15"/>
      <c r="AO143" s="15"/>
      <c r="AP143" s="138"/>
      <c r="AQ143" s="15"/>
      <c r="AR143" s="138"/>
      <c r="AS143" s="15"/>
      <c r="AT143" s="4"/>
      <c r="AU143" s="4"/>
      <c r="AV143" s="15" t="str">
        <f>VLOOKUP($AC143,デモテーブル[#Data],3,FALSE)</f>
        <v>1株式・投信等</v>
      </c>
      <c r="AW143" s="15" t="str">
        <f>VLOOKUP($AC143,デモテーブル[#Data],4,FALSE)</f>
        <v>1株式</v>
      </c>
      <c r="AX143" s="15" t="str">
        <f>VLOOKUP($AC143,デモテーブル[#Data],5,FALSE)</f>
        <v>新興国</v>
      </c>
      <c r="AY143" s="15" t="str">
        <f>VLOOKUP($AC143,デモテーブル[#Data],6,FALSE)</f>
        <v>フィリピン</v>
      </c>
      <c r="AZ143" s="15" t="str">
        <f>VLOOKUP($AC143,デモテーブル[#Data],7,FALSE)</f>
        <v>02 米ドル（円換算）</v>
      </c>
    </row>
    <row r="144" spans="2:52">
      <c r="B144" s="2">
        <v>44948</v>
      </c>
      <c r="C144" s="3">
        <v>143</v>
      </c>
      <c r="D144" s="81" t="str">
        <f t="shared" si="24"/>
        <v>02-A子</v>
      </c>
      <c r="E144" s="136" t="str">
        <f t="shared" si="25"/>
        <v>SBI証券</v>
      </c>
      <c r="F144" s="15"/>
      <c r="G144" s="14" t="s">
        <v>59</v>
      </c>
      <c r="H144" s="25" t="s">
        <v>60</v>
      </c>
      <c r="I144" s="25">
        <v>26</v>
      </c>
      <c r="J144" s="25">
        <v>34.200000000000003</v>
      </c>
      <c r="K144" s="25">
        <v>33.36</v>
      </c>
      <c r="L144" s="25" t="s">
        <v>805</v>
      </c>
      <c r="M144" s="25" t="s">
        <v>184</v>
      </c>
      <c r="N144" s="25" t="s">
        <v>806</v>
      </c>
      <c r="O144" s="1">
        <v>-2.46E-2</v>
      </c>
      <c r="P144" s="25" t="s">
        <v>1002</v>
      </c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32" t="s">
        <v>591</v>
      </c>
      <c r="AB144" s="15"/>
      <c r="AC144" s="16" t="str">
        <f t="shared" ref="AC144:AC170" si="29">TEXT(G144,"@")</f>
        <v>EPI</v>
      </c>
      <c r="AD144" s="15" t="str">
        <f>VLOOKUP($AC144,デモテーブル[],2,FALSE)</f>
        <v>ウィズダムツリー  インド株収益ファンド</v>
      </c>
      <c r="AE144" s="137">
        <f t="shared" si="28"/>
        <v>26</v>
      </c>
      <c r="AF144" s="15">
        <f t="shared" si="28"/>
        <v>34.200000000000003</v>
      </c>
      <c r="AG144" s="15">
        <f t="shared" si="22"/>
        <v>33.36</v>
      </c>
      <c r="AH144" s="17">
        <f t="shared" si="27"/>
        <v>110857</v>
      </c>
      <c r="AI144" s="17">
        <f t="shared" si="27"/>
        <v>0</v>
      </c>
      <c r="AJ144" s="17">
        <f t="shared" si="27"/>
        <v>-2791</v>
      </c>
      <c r="AK144" s="18">
        <f t="shared" si="26"/>
        <v>-2.46E-2</v>
      </c>
      <c r="AL144" s="15" t="str">
        <f t="shared" si="26"/>
        <v>02-A子 SBI証券</v>
      </c>
      <c r="AM144" s="15"/>
      <c r="AN144" s="15"/>
      <c r="AO144" s="15"/>
      <c r="AP144" s="138"/>
      <c r="AQ144" s="15"/>
      <c r="AR144" s="138"/>
      <c r="AS144" s="15"/>
      <c r="AT144" s="4"/>
      <c r="AU144" s="4"/>
      <c r="AV144" s="15" t="str">
        <f>VLOOKUP($AC144,デモテーブル[#Data],3,FALSE)</f>
        <v>1株式・投信等</v>
      </c>
      <c r="AW144" s="15" t="str">
        <f>VLOOKUP($AC144,デモテーブル[#Data],4,FALSE)</f>
        <v>1株式</v>
      </c>
      <c r="AX144" s="15" t="str">
        <f>VLOOKUP($AC144,デモテーブル[#Data],5,FALSE)</f>
        <v>新興国</v>
      </c>
      <c r="AY144" s="15" t="str">
        <f>VLOOKUP($AC144,デモテーブル[#Data],6,FALSE)</f>
        <v>インド</v>
      </c>
      <c r="AZ144" s="15" t="str">
        <f>VLOOKUP($AC144,デモテーブル[#Data],7,FALSE)</f>
        <v>02 米ドル（円換算）</v>
      </c>
    </row>
    <row r="145" spans="2:52">
      <c r="B145" s="2">
        <v>44948</v>
      </c>
      <c r="C145" s="3">
        <v>144</v>
      </c>
      <c r="D145" s="81" t="str">
        <f t="shared" si="24"/>
        <v>02-A子</v>
      </c>
      <c r="E145" s="136" t="str">
        <f t="shared" si="25"/>
        <v>SBI証券</v>
      </c>
      <c r="F145" s="15"/>
      <c r="G145" s="14" t="s">
        <v>61</v>
      </c>
      <c r="H145" s="25" t="s">
        <v>62</v>
      </c>
      <c r="I145" s="25">
        <v>45</v>
      </c>
      <c r="J145" s="25">
        <v>35.92</v>
      </c>
      <c r="K145" s="25">
        <v>36.630000000000003</v>
      </c>
      <c r="L145" s="25" t="s">
        <v>807</v>
      </c>
      <c r="M145" s="25" t="s">
        <v>184</v>
      </c>
      <c r="N145" s="25" t="s">
        <v>808</v>
      </c>
      <c r="O145" s="1">
        <v>1.9800000000000002E-2</v>
      </c>
      <c r="P145" s="25" t="s">
        <v>1002</v>
      </c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32" t="s">
        <v>591</v>
      </c>
      <c r="AB145" s="15"/>
      <c r="AC145" s="16" t="str">
        <f t="shared" si="29"/>
        <v>GLDM</v>
      </c>
      <c r="AD145" s="15" t="str">
        <f>VLOOKUP($AC145,デモテーブル[],2,FALSE)</f>
        <v>SPDR ゴールド・ミニシェアーズ・トラスト</v>
      </c>
      <c r="AE145" s="137">
        <f t="shared" si="28"/>
        <v>45</v>
      </c>
      <c r="AF145" s="15">
        <f t="shared" si="28"/>
        <v>35.92</v>
      </c>
      <c r="AG145" s="15">
        <f t="shared" si="22"/>
        <v>36.630000000000003</v>
      </c>
      <c r="AH145" s="17">
        <f t="shared" si="27"/>
        <v>210675</v>
      </c>
      <c r="AI145" s="17">
        <f t="shared" si="27"/>
        <v>0</v>
      </c>
      <c r="AJ145" s="17">
        <f t="shared" si="27"/>
        <v>4084</v>
      </c>
      <c r="AK145" s="18">
        <f t="shared" si="26"/>
        <v>1.9800000000000002E-2</v>
      </c>
      <c r="AL145" s="15" t="str">
        <f t="shared" si="26"/>
        <v>02-A子 SBI証券</v>
      </c>
      <c r="AM145" s="15"/>
      <c r="AN145" s="15"/>
      <c r="AO145" s="15"/>
      <c r="AP145" s="138"/>
      <c r="AQ145" s="15"/>
      <c r="AR145" s="138"/>
      <c r="AS145" s="15"/>
      <c r="AT145" s="4"/>
      <c r="AU145" s="4"/>
      <c r="AV145" s="15" t="str">
        <f>VLOOKUP($AC145,デモテーブル[#Data],3,FALSE)</f>
        <v>3貴金属･ｺﾓ・仮通</v>
      </c>
      <c r="AW145" s="15" t="str">
        <f>VLOOKUP($AC145,デモテーブル[#Data],4,FALSE)</f>
        <v>3貴金属</v>
      </c>
      <c r="AX145" s="15" t="str">
        <f>VLOOKUP($AC145,デモテーブル[#Data],5,FALSE)</f>
        <v>ゴールド</v>
      </c>
      <c r="AY145" s="15" t="str">
        <f>VLOOKUP($AC145,デモテーブル[#Data],6,FALSE)</f>
        <v>米国・ゴールド</v>
      </c>
      <c r="AZ145" s="15" t="str">
        <f>VLOOKUP($AC145,デモテーブル[#Data],7,FALSE)</f>
        <v>02 米ドル（円換算）</v>
      </c>
    </row>
    <row r="146" spans="2:52">
      <c r="B146" s="2">
        <v>44948</v>
      </c>
      <c r="C146" s="3">
        <v>145</v>
      </c>
      <c r="D146" s="81" t="str">
        <f t="shared" si="24"/>
        <v>02-A子</v>
      </c>
      <c r="E146" s="136" t="str">
        <f t="shared" si="25"/>
        <v>SBI証券</v>
      </c>
      <c r="F146" s="15"/>
      <c r="G146" s="14" t="s">
        <v>136</v>
      </c>
      <c r="H146" s="25" t="s">
        <v>137</v>
      </c>
      <c r="I146" s="25">
        <v>2</v>
      </c>
      <c r="J146" s="25">
        <v>222.17</v>
      </c>
      <c r="K146" s="25">
        <v>176.08</v>
      </c>
      <c r="L146" s="25" t="s">
        <v>809</v>
      </c>
      <c r="M146" s="25" t="s">
        <v>184</v>
      </c>
      <c r="N146" s="25" t="s">
        <v>810</v>
      </c>
      <c r="O146" s="1">
        <v>-0.20749999999999999</v>
      </c>
      <c r="P146" s="25" t="s">
        <v>1002</v>
      </c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32" t="s">
        <v>591</v>
      </c>
      <c r="AB146" s="15"/>
      <c r="AC146" s="16" t="str">
        <f t="shared" si="29"/>
        <v>IWM</v>
      </c>
      <c r="AD146" s="15" t="str">
        <f>VLOOKUP($AC146,デモテーブル[],2,FALSE)</f>
        <v>iシェアーズ ラッセル 2000 ETF</v>
      </c>
      <c r="AE146" s="137">
        <f t="shared" si="28"/>
        <v>2</v>
      </c>
      <c r="AF146" s="15">
        <f t="shared" si="28"/>
        <v>222.17</v>
      </c>
      <c r="AG146" s="15">
        <f t="shared" si="22"/>
        <v>176.08</v>
      </c>
      <c r="AH146" s="17">
        <f t="shared" si="27"/>
        <v>45009</v>
      </c>
      <c r="AI146" s="17">
        <f t="shared" si="27"/>
        <v>0</v>
      </c>
      <c r="AJ146" s="17">
        <f t="shared" si="27"/>
        <v>-11782</v>
      </c>
      <c r="AK146" s="18">
        <f t="shared" si="26"/>
        <v>-0.20749999999999999</v>
      </c>
      <c r="AL146" s="15" t="str">
        <f t="shared" si="26"/>
        <v>02-A子 SBI証券</v>
      </c>
      <c r="AM146" s="15"/>
      <c r="AN146" s="15"/>
      <c r="AO146" s="15"/>
      <c r="AP146" s="138"/>
      <c r="AQ146" s="15"/>
      <c r="AR146" s="138"/>
      <c r="AS146" s="15"/>
      <c r="AT146" s="4"/>
      <c r="AU146" s="4"/>
      <c r="AV146" s="15" t="str">
        <f>VLOOKUP($AC146,デモテーブル[#Data],3,FALSE)</f>
        <v>1株式・投信等</v>
      </c>
      <c r="AW146" s="15" t="str">
        <f>VLOOKUP($AC146,デモテーブル[#Data],4,FALSE)</f>
        <v>1株式</v>
      </c>
      <c r="AX146" s="15" t="str">
        <f>VLOOKUP($AC146,デモテーブル[#Data],5,FALSE)</f>
        <v>指数</v>
      </c>
      <c r="AY146" s="15" t="str">
        <f>VLOOKUP($AC146,デモテーブル[#Data],6,FALSE)</f>
        <v>ラッセル指数</v>
      </c>
      <c r="AZ146" s="15" t="str">
        <f>VLOOKUP($AC146,デモテーブル[#Data],7,FALSE)</f>
        <v>02 米ドル（円換算）</v>
      </c>
    </row>
    <row r="147" spans="2:52">
      <c r="B147" s="2">
        <v>44948</v>
      </c>
      <c r="C147" s="3">
        <v>146</v>
      </c>
      <c r="D147" s="81" t="str">
        <f t="shared" si="24"/>
        <v>02-A子</v>
      </c>
      <c r="E147" s="136" t="str">
        <f t="shared" si="25"/>
        <v>SBI証券</v>
      </c>
      <c r="F147" s="15"/>
      <c r="G147" s="14" t="s">
        <v>418</v>
      </c>
      <c r="H147" s="25" t="s">
        <v>419</v>
      </c>
      <c r="I147" s="25">
        <v>8</v>
      </c>
      <c r="J147" s="25">
        <v>69.099999999999994</v>
      </c>
      <c r="K147" s="25">
        <v>94.88</v>
      </c>
      <c r="L147" s="25" t="s">
        <v>811</v>
      </c>
      <c r="M147" s="25" t="s">
        <v>184</v>
      </c>
      <c r="N147" s="25" t="s">
        <v>812</v>
      </c>
      <c r="O147" s="1">
        <v>0.37309999999999999</v>
      </c>
      <c r="P147" s="25" t="s">
        <v>1002</v>
      </c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32" t="s">
        <v>591</v>
      </c>
      <c r="AB147" s="15"/>
      <c r="AC147" s="16" t="str">
        <f t="shared" si="29"/>
        <v>IYR</v>
      </c>
      <c r="AD147" s="15" t="str">
        <f>VLOOKUP($AC147,デモテーブル[],2,FALSE)</f>
        <v>iシェアーズ 米国不動産 ETF</v>
      </c>
      <c r="AE147" s="137">
        <f t="shared" si="28"/>
        <v>8</v>
      </c>
      <c r="AF147" s="15">
        <f t="shared" si="28"/>
        <v>69.099999999999994</v>
      </c>
      <c r="AG147" s="15">
        <f t="shared" si="22"/>
        <v>94.88</v>
      </c>
      <c r="AH147" s="17">
        <f t="shared" si="27"/>
        <v>97012</v>
      </c>
      <c r="AI147" s="17">
        <f t="shared" si="27"/>
        <v>0</v>
      </c>
      <c r="AJ147" s="17">
        <f t="shared" si="27"/>
        <v>26360</v>
      </c>
      <c r="AK147" s="18">
        <f t="shared" si="26"/>
        <v>0.37309999999999999</v>
      </c>
      <c r="AL147" s="15" t="str">
        <f t="shared" si="26"/>
        <v>02-A子 SBI証券</v>
      </c>
      <c r="AM147" s="15"/>
      <c r="AN147" s="15"/>
      <c r="AO147" s="15"/>
      <c r="AP147" s="138"/>
      <c r="AQ147" s="15"/>
      <c r="AR147" s="138"/>
      <c r="AS147" s="15"/>
      <c r="AT147" s="4"/>
      <c r="AU147" s="4"/>
      <c r="AV147" s="15" t="str">
        <f>VLOOKUP($AC147,デモテーブル[#Data],3,FALSE)</f>
        <v>1株式・投信等</v>
      </c>
      <c r="AW147" s="15" t="str">
        <f>VLOOKUP($AC147,デモテーブル[#Data],4,FALSE)</f>
        <v>1株式</v>
      </c>
      <c r="AX147" s="15" t="str">
        <f>VLOOKUP($AC147,デモテーブル[#Data],5,FALSE)</f>
        <v>不動産</v>
      </c>
      <c r="AY147" s="15" t="str">
        <f>VLOOKUP($AC147,デモテーブル[#Data],6,FALSE)</f>
        <v>米国・不動産ETF</v>
      </c>
      <c r="AZ147" s="15" t="str">
        <f>VLOOKUP($AC147,デモテーブル[#Data],7,FALSE)</f>
        <v>02 米ドル（円換算）</v>
      </c>
    </row>
    <row r="148" spans="2:52">
      <c r="B148" s="2">
        <v>44948</v>
      </c>
      <c r="C148" s="3">
        <v>147</v>
      </c>
      <c r="D148" s="81" t="str">
        <f t="shared" si="24"/>
        <v>02-A子</v>
      </c>
      <c r="E148" s="136" t="str">
        <f t="shared" si="25"/>
        <v>SBI証券</v>
      </c>
      <c r="F148" s="15"/>
      <c r="G148" s="14" t="s">
        <v>425</v>
      </c>
      <c r="H148" s="25" t="s">
        <v>776</v>
      </c>
      <c r="I148" s="25">
        <v>5</v>
      </c>
      <c r="J148" s="25">
        <v>48.34</v>
      </c>
      <c r="K148" s="25">
        <v>42.65</v>
      </c>
      <c r="L148" s="25" t="s">
        <v>813</v>
      </c>
      <c r="M148" s="25" t="s">
        <v>184</v>
      </c>
      <c r="N148" s="25" t="s">
        <v>814</v>
      </c>
      <c r="O148" s="1">
        <v>-0.1177</v>
      </c>
      <c r="P148" s="25" t="s">
        <v>1002</v>
      </c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32" t="s">
        <v>591</v>
      </c>
      <c r="AB148" s="15"/>
      <c r="AC148" s="16" t="str">
        <f t="shared" si="29"/>
        <v>LUV</v>
      </c>
      <c r="AD148" s="15" t="str">
        <f>VLOOKUP($AC148,デモテーブル[],2,FALSE)</f>
        <v>サウスウエスト・エアライン</v>
      </c>
      <c r="AE148" s="137">
        <f t="shared" si="28"/>
        <v>5</v>
      </c>
      <c r="AF148" s="15">
        <f t="shared" si="28"/>
        <v>48.34</v>
      </c>
      <c r="AG148" s="15">
        <f t="shared" si="22"/>
        <v>42.65</v>
      </c>
      <c r="AH148" s="17">
        <f t="shared" si="27"/>
        <v>27255</v>
      </c>
      <c r="AI148" s="17">
        <f t="shared" si="27"/>
        <v>0</v>
      </c>
      <c r="AJ148" s="17">
        <f t="shared" si="27"/>
        <v>-3636</v>
      </c>
      <c r="AK148" s="18">
        <f t="shared" si="26"/>
        <v>-0.1177</v>
      </c>
      <c r="AL148" s="15" t="str">
        <f t="shared" si="26"/>
        <v>02-A子 SBI証券</v>
      </c>
      <c r="AM148" s="15"/>
      <c r="AN148" s="15"/>
      <c r="AO148" s="15"/>
      <c r="AP148" s="138"/>
      <c r="AQ148" s="15"/>
      <c r="AR148" s="138"/>
      <c r="AS148" s="15"/>
      <c r="AT148" s="4"/>
      <c r="AU148" s="4"/>
      <c r="AV148" s="15" t="str">
        <f>VLOOKUP($AC148,デモテーブル[#Data],3,FALSE)</f>
        <v>1株式・投信等</v>
      </c>
      <c r="AW148" s="15" t="str">
        <f>VLOOKUP($AC148,デモテーブル[#Data],4,FALSE)</f>
        <v>1株式</v>
      </c>
      <c r="AX148" s="15" t="str">
        <f>VLOOKUP($AC148,デモテーブル[#Data],5,FALSE)</f>
        <v>観光</v>
      </c>
      <c r="AY148" s="15" t="str">
        <f>VLOOKUP($AC148,デモテーブル[#Data],6,FALSE)</f>
        <v>航空・米国</v>
      </c>
      <c r="AZ148" s="15" t="str">
        <f>VLOOKUP($AC148,デモテーブル[#Data],7,FALSE)</f>
        <v>02 米ドル（円換算）</v>
      </c>
    </row>
    <row r="149" spans="2:52">
      <c r="B149" s="2">
        <v>44948</v>
      </c>
      <c r="C149" s="3">
        <v>148</v>
      </c>
      <c r="D149" s="81" t="str">
        <f t="shared" si="24"/>
        <v>02-A子</v>
      </c>
      <c r="E149" s="136" t="str">
        <f t="shared" si="25"/>
        <v>SBI証券</v>
      </c>
      <c r="F149" s="15"/>
      <c r="G149" s="14" t="s">
        <v>116</v>
      </c>
      <c r="H149" s="25" t="s">
        <v>779</v>
      </c>
      <c r="I149" s="25">
        <v>30</v>
      </c>
      <c r="J149" s="25">
        <v>27.55</v>
      </c>
      <c r="K149" s="25">
        <v>15.3</v>
      </c>
      <c r="L149" s="25" t="s">
        <v>815</v>
      </c>
      <c r="M149" s="25" t="s">
        <v>184</v>
      </c>
      <c r="N149" s="25" t="s">
        <v>816</v>
      </c>
      <c r="O149" s="1">
        <v>-0.4446</v>
      </c>
      <c r="P149" s="25" t="s">
        <v>1002</v>
      </c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32" t="s">
        <v>591</v>
      </c>
      <c r="AB149" s="15"/>
      <c r="AC149" s="16" t="str">
        <f t="shared" si="29"/>
        <v>NCLH</v>
      </c>
      <c r="AD149" s="15" t="str">
        <f>VLOOKUP($AC149,デモテーブル[],2,FALSE)</f>
        <v>ノルウェージャン・クルーズ・ライン</v>
      </c>
      <c r="AE149" s="137">
        <f t="shared" si="28"/>
        <v>30</v>
      </c>
      <c r="AF149" s="15">
        <f t="shared" si="28"/>
        <v>27.55</v>
      </c>
      <c r="AG149" s="15">
        <f t="shared" si="22"/>
        <v>15.3</v>
      </c>
      <c r="AH149" s="17">
        <f t="shared" si="27"/>
        <v>58664</v>
      </c>
      <c r="AI149" s="17">
        <f t="shared" si="27"/>
        <v>0</v>
      </c>
      <c r="AJ149" s="17">
        <f t="shared" si="27"/>
        <v>-46970</v>
      </c>
      <c r="AK149" s="18">
        <f t="shared" si="26"/>
        <v>-0.4446</v>
      </c>
      <c r="AL149" s="15" t="str">
        <f t="shared" si="26"/>
        <v>02-A子 SBI証券</v>
      </c>
      <c r="AM149" s="15"/>
      <c r="AN149" s="15"/>
      <c r="AO149" s="15"/>
      <c r="AP149" s="138"/>
      <c r="AQ149" s="15"/>
      <c r="AR149" s="138"/>
      <c r="AS149" s="15"/>
      <c r="AT149" s="4"/>
      <c r="AU149" s="4"/>
      <c r="AV149" s="15" t="str">
        <f>VLOOKUP($AC149,デモテーブル[#Data],3,FALSE)</f>
        <v>1株式・投信等</v>
      </c>
      <c r="AW149" s="15" t="str">
        <f>VLOOKUP($AC149,デモテーブル[#Data],4,FALSE)</f>
        <v>1株式</v>
      </c>
      <c r="AX149" s="15" t="str">
        <f>VLOOKUP($AC149,デモテーブル[#Data],5,FALSE)</f>
        <v>観光</v>
      </c>
      <c r="AY149" s="15" t="str">
        <f>VLOOKUP($AC149,デモテーブル[#Data],6,FALSE)</f>
        <v>船・米国</v>
      </c>
      <c r="AZ149" s="15" t="str">
        <f>VLOOKUP($AC149,デモテーブル[#Data],7,FALSE)</f>
        <v>02 米ドル（円換算）</v>
      </c>
    </row>
    <row r="150" spans="2:52">
      <c r="B150" s="2">
        <v>44948</v>
      </c>
      <c r="C150" s="3">
        <v>149</v>
      </c>
      <c r="D150" s="81" t="str">
        <f t="shared" si="24"/>
        <v>02-A子</v>
      </c>
      <c r="E150" s="136" t="str">
        <f t="shared" si="25"/>
        <v>SBI証券</v>
      </c>
      <c r="F150" s="15"/>
      <c r="G150" s="14" t="s">
        <v>65</v>
      </c>
      <c r="H150" s="25" t="s">
        <v>66</v>
      </c>
      <c r="I150" s="25">
        <v>28</v>
      </c>
      <c r="J150" s="25">
        <v>31.66</v>
      </c>
      <c r="K150" s="25">
        <v>32.96</v>
      </c>
      <c r="L150" s="25" t="s">
        <v>817</v>
      </c>
      <c r="M150" s="25" t="s">
        <v>184</v>
      </c>
      <c r="N150" s="25" t="s">
        <v>818</v>
      </c>
      <c r="O150" s="1">
        <v>4.1099999999999998E-2</v>
      </c>
      <c r="P150" s="25" t="s">
        <v>1002</v>
      </c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32" t="s">
        <v>591</v>
      </c>
      <c r="AB150" s="15"/>
      <c r="AC150" s="16" t="str">
        <f t="shared" si="29"/>
        <v>PFF</v>
      </c>
      <c r="AD150" s="15" t="str">
        <f>VLOOKUP($AC150,デモテーブル[],2,FALSE)</f>
        <v>PFF iシェアーズ優先株式&amp;インカム証券ETF</v>
      </c>
      <c r="AE150" s="137">
        <f t="shared" si="28"/>
        <v>28</v>
      </c>
      <c r="AF150" s="15">
        <f t="shared" si="28"/>
        <v>31.66</v>
      </c>
      <c r="AG150" s="15">
        <f t="shared" si="22"/>
        <v>32.96</v>
      </c>
      <c r="AH150" s="17">
        <f t="shared" si="27"/>
        <v>117953</v>
      </c>
      <c r="AI150" s="17">
        <f t="shared" si="27"/>
        <v>0</v>
      </c>
      <c r="AJ150" s="17">
        <f t="shared" si="27"/>
        <v>4652</v>
      </c>
      <c r="AK150" s="18">
        <f t="shared" si="26"/>
        <v>4.1099999999999998E-2</v>
      </c>
      <c r="AL150" s="15" t="str">
        <f t="shared" si="26"/>
        <v>02-A子 SBI証券</v>
      </c>
      <c r="AM150" s="15"/>
      <c r="AN150" s="15"/>
      <c r="AO150" s="15"/>
      <c r="AP150" s="138"/>
      <c r="AQ150" s="15"/>
      <c r="AR150" s="138"/>
      <c r="AS150" s="15"/>
      <c r="AT150" s="4"/>
      <c r="AU150" s="4"/>
      <c r="AV150" s="15" t="str">
        <f>VLOOKUP($AC150,デモテーブル[#Data],3,FALSE)</f>
        <v>1株式・投信等</v>
      </c>
      <c r="AW150" s="15" t="str">
        <f>VLOOKUP($AC150,デモテーブル[#Data],4,FALSE)</f>
        <v>1株式</v>
      </c>
      <c r="AX150" s="15" t="str">
        <f>VLOOKUP($AC150,デモテーブル[#Data],5,FALSE)</f>
        <v>高配当ETF</v>
      </c>
      <c r="AY150" s="15" t="str">
        <f>VLOOKUP($AC150,デモテーブル[#Data],6,FALSE)</f>
        <v>高配当ETF</v>
      </c>
      <c r="AZ150" s="15" t="str">
        <f>VLOOKUP($AC150,デモテーブル[#Data],7,FALSE)</f>
        <v>02 米ドル（円換算）</v>
      </c>
    </row>
    <row r="151" spans="2:52">
      <c r="B151" s="2">
        <v>44948</v>
      </c>
      <c r="C151" s="3">
        <v>150</v>
      </c>
      <c r="D151" s="81" t="str">
        <f t="shared" si="24"/>
        <v>02-A子</v>
      </c>
      <c r="E151" s="136" t="str">
        <f t="shared" si="25"/>
        <v>SBI証券</v>
      </c>
      <c r="F151" s="15"/>
      <c r="G151" s="14" t="s">
        <v>428</v>
      </c>
      <c r="H151" s="25" t="s">
        <v>782</v>
      </c>
      <c r="I151" s="25">
        <v>15</v>
      </c>
      <c r="J151" s="25">
        <v>201.52</v>
      </c>
      <c r="K151" s="25">
        <v>288.68</v>
      </c>
      <c r="L151" s="25" t="s">
        <v>819</v>
      </c>
      <c r="M151" s="25" t="s">
        <v>184</v>
      </c>
      <c r="N151" s="25" t="s">
        <v>820</v>
      </c>
      <c r="O151" s="1">
        <v>0.4325</v>
      </c>
      <c r="P151" s="25" t="s">
        <v>1002</v>
      </c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32" t="s">
        <v>591</v>
      </c>
      <c r="AB151" s="15"/>
      <c r="AC151" s="16" t="str">
        <f t="shared" si="29"/>
        <v>QQQ</v>
      </c>
      <c r="AD151" s="15" t="str">
        <f>VLOOKUP($AC151,デモテーブル[],2,FALSE)</f>
        <v>インベスコ QQQ トラスト シリーズ</v>
      </c>
      <c r="AE151" s="137">
        <f t="shared" si="28"/>
        <v>15</v>
      </c>
      <c r="AF151" s="15">
        <f t="shared" si="28"/>
        <v>201.52</v>
      </c>
      <c r="AG151" s="15">
        <f t="shared" si="22"/>
        <v>288.68</v>
      </c>
      <c r="AH151" s="17">
        <f t="shared" si="27"/>
        <v>553442</v>
      </c>
      <c r="AI151" s="17">
        <f t="shared" si="27"/>
        <v>0</v>
      </c>
      <c r="AJ151" s="17">
        <f t="shared" si="27"/>
        <v>167099</v>
      </c>
      <c r="AK151" s="18">
        <f t="shared" si="26"/>
        <v>0.4325</v>
      </c>
      <c r="AL151" s="15" t="str">
        <f t="shared" si="26"/>
        <v>02-A子 SBI証券</v>
      </c>
      <c r="AM151" s="15"/>
      <c r="AN151" s="15"/>
      <c r="AO151" s="15"/>
      <c r="AP151" s="138"/>
      <c r="AQ151" s="15"/>
      <c r="AR151" s="138"/>
      <c r="AS151" s="15"/>
      <c r="AT151" s="4"/>
      <c r="AU151" s="4"/>
      <c r="AV151" s="15" t="str">
        <f>VLOOKUP($AC151,デモテーブル[#Data],3,FALSE)</f>
        <v>1株式・投信等</v>
      </c>
      <c r="AW151" s="15" t="str">
        <f>VLOOKUP($AC151,デモテーブル[#Data],4,FALSE)</f>
        <v>1株式</v>
      </c>
      <c r="AX151" s="15" t="str">
        <f>VLOOKUP($AC151,デモテーブル[#Data],5,FALSE)</f>
        <v>指数</v>
      </c>
      <c r="AY151" s="15" t="str">
        <f>VLOOKUP($AC151,デモテーブル[#Data],6,FALSE)</f>
        <v>ナスダック指数</v>
      </c>
      <c r="AZ151" s="15" t="str">
        <f>VLOOKUP($AC151,デモテーブル[#Data],7,FALSE)</f>
        <v>02 米ドル（円換算）</v>
      </c>
    </row>
    <row r="152" spans="2:52">
      <c r="B152" s="2">
        <v>44948</v>
      </c>
      <c r="C152" s="3">
        <v>151</v>
      </c>
      <c r="D152" s="81" t="str">
        <f t="shared" si="24"/>
        <v>02-A子</v>
      </c>
      <c r="E152" s="136" t="str">
        <f t="shared" si="25"/>
        <v>SBI証券</v>
      </c>
      <c r="F152" s="15"/>
      <c r="G152" s="14" t="s">
        <v>130</v>
      </c>
      <c r="H152" s="25" t="s">
        <v>785</v>
      </c>
      <c r="I152" s="25">
        <v>10</v>
      </c>
      <c r="J152" s="25">
        <v>87.19</v>
      </c>
      <c r="K152" s="25">
        <v>55.41</v>
      </c>
      <c r="L152" s="25" t="s">
        <v>821</v>
      </c>
      <c r="M152" s="25" t="s">
        <v>184</v>
      </c>
      <c r="N152" s="25" t="s">
        <v>822</v>
      </c>
      <c r="O152" s="1">
        <v>-0.36449999999999999</v>
      </c>
      <c r="P152" s="25" t="s">
        <v>1002</v>
      </c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32" t="s">
        <v>591</v>
      </c>
      <c r="AB152" s="15"/>
      <c r="AC152" s="16" t="str">
        <f t="shared" si="29"/>
        <v>RCL</v>
      </c>
      <c r="AD152" s="15" t="str">
        <f>VLOOKUP($AC152,デモテーブル[],2,FALSE)</f>
        <v>ロイヤル・カリビアン・グループ</v>
      </c>
      <c r="AE152" s="137">
        <f t="shared" si="28"/>
        <v>10</v>
      </c>
      <c r="AF152" s="15">
        <f t="shared" si="28"/>
        <v>87.19</v>
      </c>
      <c r="AG152" s="15">
        <f t="shared" si="22"/>
        <v>55.41</v>
      </c>
      <c r="AH152" s="17">
        <f t="shared" si="27"/>
        <v>70819</v>
      </c>
      <c r="AI152" s="17">
        <f t="shared" si="27"/>
        <v>0</v>
      </c>
      <c r="AJ152" s="17">
        <f t="shared" si="27"/>
        <v>-40618</v>
      </c>
      <c r="AK152" s="18">
        <f t="shared" si="26"/>
        <v>-0.36449999999999999</v>
      </c>
      <c r="AL152" s="15" t="str">
        <f t="shared" si="26"/>
        <v>02-A子 SBI証券</v>
      </c>
      <c r="AM152" s="15"/>
      <c r="AN152" s="15"/>
      <c r="AO152" s="15"/>
      <c r="AP152" s="138"/>
      <c r="AQ152" s="15"/>
      <c r="AR152" s="138"/>
      <c r="AS152" s="15"/>
      <c r="AT152" s="4"/>
      <c r="AU152" s="4"/>
      <c r="AV152" s="15" t="str">
        <f>VLOOKUP($AC152,デモテーブル[#Data],3,FALSE)</f>
        <v>1株式・投信等</v>
      </c>
      <c r="AW152" s="15" t="str">
        <f>VLOOKUP($AC152,デモテーブル[#Data],4,FALSE)</f>
        <v>1株式</v>
      </c>
      <c r="AX152" s="15" t="str">
        <f>VLOOKUP($AC152,デモテーブル[#Data],5,FALSE)</f>
        <v>観光</v>
      </c>
      <c r="AY152" s="15" t="str">
        <f>VLOOKUP($AC152,デモテーブル[#Data],6,FALSE)</f>
        <v>船・米国</v>
      </c>
      <c r="AZ152" s="15" t="str">
        <f>VLOOKUP($AC152,デモテーブル[#Data],7,FALSE)</f>
        <v>02 米ドル（円換算）</v>
      </c>
    </row>
    <row r="153" spans="2:52">
      <c r="B153" s="2">
        <v>44948</v>
      </c>
      <c r="C153" s="3">
        <v>152</v>
      </c>
      <c r="D153" s="81" t="str">
        <f t="shared" si="24"/>
        <v>02-A子</v>
      </c>
      <c r="E153" s="136" t="str">
        <f t="shared" si="25"/>
        <v>SBI証券</v>
      </c>
      <c r="F153" s="15"/>
      <c r="G153" s="14" t="s">
        <v>67</v>
      </c>
      <c r="H153" s="25" t="s">
        <v>68</v>
      </c>
      <c r="I153" s="25">
        <v>6</v>
      </c>
      <c r="J153" s="25">
        <v>140.66</v>
      </c>
      <c r="K153" s="25">
        <v>118.51</v>
      </c>
      <c r="L153" s="25" t="s">
        <v>823</v>
      </c>
      <c r="M153" s="25" t="s">
        <v>184</v>
      </c>
      <c r="N153" s="25" t="s">
        <v>824</v>
      </c>
      <c r="O153" s="1">
        <v>-0.1575</v>
      </c>
      <c r="P153" s="25" t="s">
        <v>1002</v>
      </c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32" t="s">
        <v>591</v>
      </c>
      <c r="AB153" s="15"/>
      <c r="AC153" s="16" t="str">
        <f t="shared" si="29"/>
        <v>TLT</v>
      </c>
      <c r="AD153" s="15" t="str">
        <f>VLOOKUP($AC153,デモテーブル[],2,FALSE)</f>
        <v>iシェアーズ 米国国債 20年超 ETF</v>
      </c>
      <c r="AE153" s="137">
        <f t="shared" si="28"/>
        <v>6</v>
      </c>
      <c r="AF153" s="15">
        <f t="shared" si="28"/>
        <v>140.66</v>
      </c>
      <c r="AG153" s="15">
        <f t="shared" si="22"/>
        <v>118.51</v>
      </c>
      <c r="AH153" s="17">
        <f t="shared" si="27"/>
        <v>90880</v>
      </c>
      <c r="AI153" s="17">
        <f t="shared" si="27"/>
        <v>0</v>
      </c>
      <c r="AJ153" s="17">
        <f t="shared" si="27"/>
        <v>-16986</v>
      </c>
      <c r="AK153" s="18">
        <f t="shared" si="26"/>
        <v>-0.1575</v>
      </c>
      <c r="AL153" s="15" t="str">
        <f t="shared" si="26"/>
        <v>02-A子 SBI証券</v>
      </c>
      <c r="AM153" s="15"/>
      <c r="AN153" s="15"/>
      <c r="AO153" s="15"/>
      <c r="AP153" s="138"/>
      <c r="AQ153" s="15"/>
      <c r="AR153" s="138"/>
      <c r="AS153" s="15"/>
      <c r="AT153" s="4"/>
      <c r="AU153" s="4"/>
      <c r="AV153" s="15" t="str">
        <f>VLOOKUP($AC153,デモテーブル[#Data],3,FALSE)</f>
        <v>2現金・米国債など</v>
      </c>
      <c r="AW153" s="15" t="str">
        <f>VLOOKUP($AC153,デモテーブル[#Data],4,FALSE)</f>
        <v>2米国債など</v>
      </c>
      <c r="AX153" s="15" t="str">
        <f>VLOOKUP($AC153,デモテーブル[#Data],5,FALSE)</f>
        <v>債券</v>
      </c>
      <c r="AY153" s="15" t="str">
        <f>VLOOKUP($AC153,デモテーブル[#Data],6,FALSE)</f>
        <v>米国債</v>
      </c>
      <c r="AZ153" s="15" t="str">
        <f>VLOOKUP($AC153,デモテーブル[#Data],7,FALSE)</f>
        <v>02 米ドル（円換算）</v>
      </c>
    </row>
    <row r="154" spans="2:52">
      <c r="B154" s="2">
        <v>44948</v>
      </c>
      <c r="C154" s="3">
        <v>153</v>
      </c>
      <c r="D154" s="81" t="str">
        <f t="shared" si="24"/>
        <v>02-A子</v>
      </c>
      <c r="E154" s="136" t="str">
        <f t="shared" si="25"/>
        <v>SBI証券</v>
      </c>
      <c r="F154" s="15"/>
      <c r="G154" s="14" t="s">
        <v>102</v>
      </c>
      <c r="H154" s="25" t="s">
        <v>788</v>
      </c>
      <c r="I154" s="25">
        <v>16</v>
      </c>
      <c r="J154" s="25">
        <v>49.69</v>
      </c>
      <c r="K154" s="25">
        <v>43.55</v>
      </c>
      <c r="L154" s="25" t="s">
        <v>825</v>
      </c>
      <c r="M154" s="25" t="s">
        <v>184</v>
      </c>
      <c r="N154" s="25" t="s">
        <v>826</v>
      </c>
      <c r="O154" s="1">
        <v>-0.1236</v>
      </c>
      <c r="P154" s="25" t="s">
        <v>1002</v>
      </c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32" t="s">
        <v>591</v>
      </c>
      <c r="AB154" s="15"/>
      <c r="AC154" s="16" t="str">
        <f t="shared" si="29"/>
        <v>UAL</v>
      </c>
      <c r="AD154" s="15" t="str">
        <f>VLOOKUP($AC154,デモテーブル[],2,FALSE)</f>
        <v>ユナイテッド・エアラインズ・ホールディングス</v>
      </c>
      <c r="AE154" s="137">
        <f t="shared" si="28"/>
        <v>16</v>
      </c>
      <c r="AF154" s="15">
        <f t="shared" si="28"/>
        <v>49.69</v>
      </c>
      <c r="AG154" s="15">
        <f t="shared" si="22"/>
        <v>43.55</v>
      </c>
      <c r="AH154" s="17">
        <f t="shared" si="27"/>
        <v>89058</v>
      </c>
      <c r="AI154" s="17">
        <f t="shared" si="27"/>
        <v>0</v>
      </c>
      <c r="AJ154" s="17">
        <f t="shared" si="27"/>
        <v>-12556</v>
      </c>
      <c r="AK154" s="18">
        <f t="shared" si="26"/>
        <v>-0.1236</v>
      </c>
      <c r="AL154" s="15" t="str">
        <f t="shared" si="26"/>
        <v>02-A子 SBI証券</v>
      </c>
      <c r="AM154" s="15"/>
      <c r="AN154" s="15"/>
      <c r="AO154" s="15"/>
      <c r="AP154" s="138"/>
      <c r="AQ154" s="15"/>
      <c r="AR154" s="138"/>
      <c r="AS154" s="15"/>
      <c r="AT154" s="4"/>
      <c r="AU154" s="4"/>
      <c r="AV154" s="15" t="str">
        <f>VLOOKUP($AC154,デモテーブル[#Data],3,FALSE)</f>
        <v>1株式・投信等</v>
      </c>
      <c r="AW154" s="15" t="str">
        <f>VLOOKUP($AC154,デモテーブル[#Data],4,FALSE)</f>
        <v>1株式</v>
      </c>
      <c r="AX154" s="15" t="str">
        <f>VLOOKUP($AC154,デモテーブル[#Data],5,FALSE)</f>
        <v>観光</v>
      </c>
      <c r="AY154" s="15" t="str">
        <f>VLOOKUP($AC154,デモテーブル[#Data],6,FALSE)</f>
        <v>航空・米国</v>
      </c>
      <c r="AZ154" s="15" t="str">
        <f>VLOOKUP($AC154,デモテーブル[#Data],7,FALSE)</f>
        <v>02 米ドル（円換算）</v>
      </c>
    </row>
    <row r="155" spans="2:52">
      <c r="B155" s="2">
        <v>44948</v>
      </c>
      <c r="C155" s="3">
        <v>154</v>
      </c>
      <c r="D155" s="81" t="str">
        <f t="shared" si="24"/>
        <v>02-A子</v>
      </c>
      <c r="E155" s="136" t="str">
        <f t="shared" si="25"/>
        <v>SBI証券</v>
      </c>
      <c r="F155" s="15"/>
      <c r="G155" s="14" t="s">
        <v>69</v>
      </c>
      <c r="H155" s="25" t="s">
        <v>70</v>
      </c>
      <c r="I155" s="25">
        <v>23</v>
      </c>
      <c r="J155" s="25">
        <v>84.28</v>
      </c>
      <c r="K155" s="25">
        <v>72.430000000000007</v>
      </c>
      <c r="L155" s="25" t="s">
        <v>827</v>
      </c>
      <c r="M155" s="25" t="s">
        <v>184</v>
      </c>
      <c r="N155" s="25" t="s">
        <v>828</v>
      </c>
      <c r="O155" s="1">
        <v>-0.1406</v>
      </c>
      <c r="P155" s="25" t="s">
        <v>1002</v>
      </c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32" t="s">
        <v>591</v>
      </c>
      <c r="AB155" s="15"/>
      <c r="AC155" s="16" t="str">
        <f t="shared" si="29"/>
        <v>VGLT</v>
      </c>
      <c r="AD155" s="15" t="str">
        <f>VLOOKUP($AC155,デモテーブル[],2,FALSE)</f>
        <v>バンガード 米国長期国債 ETF</v>
      </c>
      <c r="AE155" s="137">
        <f t="shared" si="28"/>
        <v>23</v>
      </c>
      <c r="AF155" s="15">
        <f t="shared" si="28"/>
        <v>84.28</v>
      </c>
      <c r="AG155" s="15">
        <f t="shared" si="22"/>
        <v>72.430000000000007</v>
      </c>
      <c r="AH155" s="17">
        <f t="shared" si="27"/>
        <v>212917</v>
      </c>
      <c r="AI155" s="17">
        <f t="shared" si="27"/>
        <v>0</v>
      </c>
      <c r="AJ155" s="17">
        <f t="shared" si="27"/>
        <v>-34835</v>
      </c>
      <c r="AK155" s="18">
        <f t="shared" si="26"/>
        <v>-0.1406</v>
      </c>
      <c r="AL155" s="15" t="str">
        <f t="shared" si="26"/>
        <v>02-A子 SBI証券</v>
      </c>
      <c r="AM155" s="15"/>
      <c r="AN155" s="15"/>
      <c r="AO155" s="15"/>
      <c r="AP155" s="138"/>
      <c r="AQ155" s="15"/>
      <c r="AR155" s="138"/>
      <c r="AS155" s="15"/>
      <c r="AT155" s="4"/>
      <c r="AU155" s="4"/>
      <c r="AV155" s="15" t="str">
        <f>VLOOKUP($AC155,デモテーブル[#Data],3,FALSE)</f>
        <v>2現金・米国債など</v>
      </c>
      <c r="AW155" s="15" t="str">
        <f>VLOOKUP($AC155,デモテーブル[#Data],4,FALSE)</f>
        <v>2米国債など</v>
      </c>
      <c r="AX155" s="15" t="str">
        <f>VLOOKUP($AC155,デモテーブル[#Data],5,FALSE)</f>
        <v>債券</v>
      </c>
      <c r="AY155" s="15" t="str">
        <f>VLOOKUP($AC155,デモテーブル[#Data],6,FALSE)</f>
        <v>米国債</v>
      </c>
      <c r="AZ155" s="15" t="str">
        <f>VLOOKUP($AC155,デモテーブル[#Data],7,FALSE)</f>
        <v>02 米ドル（円換算）</v>
      </c>
    </row>
    <row r="156" spans="2:52">
      <c r="B156" s="2">
        <v>44948</v>
      </c>
      <c r="C156" s="3">
        <v>155</v>
      </c>
      <c r="D156" s="81" t="str">
        <f t="shared" si="24"/>
        <v>02-A子</v>
      </c>
      <c r="E156" s="136" t="str">
        <f t="shared" si="25"/>
        <v>SBI証券</v>
      </c>
      <c r="F156" s="15"/>
      <c r="G156" s="14" t="s">
        <v>118</v>
      </c>
      <c r="H156" s="25" t="s">
        <v>829</v>
      </c>
      <c r="I156" s="25">
        <v>13</v>
      </c>
      <c r="J156" s="25">
        <v>110.57</v>
      </c>
      <c r="K156" s="25">
        <v>145.80000000000001</v>
      </c>
      <c r="L156" s="25" t="s">
        <v>830</v>
      </c>
      <c r="M156" s="25" t="s">
        <v>184</v>
      </c>
      <c r="N156" s="25" t="s">
        <v>831</v>
      </c>
      <c r="O156" s="1">
        <v>0.31859999999999999</v>
      </c>
      <c r="P156" s="25" t="s">
        <v>1002</v>
      </c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32" t="s">
        <v>591</v>
      </c>
      <c r="AB156" s="15"/>
      <c r="AC156" s="16" t="str">
        <f t="shared" si="29"/>
        <v>VIG</v>
      </c>
      <c r="AD156" s="15" t="str">
        <f>VLOOKUP($AC156,デモテーブル[],2,FALSE)</f>
        <v>バンガード・米国増配株式ETF</v>
      </c>
      <c r="AE156" s="137">
        <f t="shared" si="28"/>
        <v>13</v>
      </c>
      <c r="AF156" s="15">
        <f t="shared" si="28"/>
        <v>110.57</v>
      </c>
      <c r="AG156" s="15">
        <f t="shared" si="22"/>
        <v>145.80000000000001</v>
      </c>
      <c r="AH156" s="17">
        <f t="shared" si="27"/>
        <v>242251</v>
      </c>
      <c r="AI156" s="17">
        <f t="shared" si="27"/>
        <v>0</v>
      </c>
      <c r="AJ156" s="17">
        <f t="shared" si="27"/>
        <v>58536</v>
      </c>
      <c r="AK156" s="18">
        <f t="shared" si="26"/>
        <v>0.31859999999999999</v>
      </c>
      <c r="AL156" s="15" t="str">
        <f t="shared" si="26"/>
        <v>02-A子 SBI証券</v>
      </c>
      <c r="AM156" s="15"/>
      <c r="AN156" s="15"/>
      <c r="AO156" s="15"/>
      <c r="AP156" s="138"/>
      <c r="AQ156" s="15"/>
      <c r="AR156" s="138"/>
      <c r="AS156" s="15"/>
      <c r="AT156" s="4"/>
      <c r="AU156" s="4"/>
      <c r="AV156" s="15" t="str">
        <f>VLOOKUP($AC156,デモテーブル[#Data],3,FALSE)</f>
        <v>1株式・投信等</v>
      </c>
      <c r="AW156" s="15" t="str">
        <f>VLOOKUP($AC156,デモテーブル[#Data],4,FALSE)</f>
        <v>1株式</v>
      </c>
      <c r="AX156" s="15" t="str">
        <f>VLOOKUP($AC156,デモテーブル[#Data],5,FALSE)</f>
        <v>高配当ETF</v>
      </c>
      <c r="AY156" s="15" t="str">
        <f>VLOOKUP($AC156,デモテーブル[#Data],6,FALSE)</f>
        <v>高配当ETF</v>
      </c>
      <c r="AZ156" s="15" t="str">
        <f>VLOOKUP($AC156,デモテーブル[#Data],7,FALSE)</f>
        <v>02 米ドル（円換算）</v>
      </c>
    </row>
    <row r="157" spans="2:52">
      <c r="B157" s="2">
        <v>44948</v>
      </c>
      <c r="C157" s="3">
        <v>156</v>
      </c>
      <c r="D157" s="81" t="str">
        <f t="shared" si="24"/>
        <v>02-A子</v>
      </c>
      <c r="E157" s="136" t="str">
        <f t="shared" si="25"/>
        <v>SBI証券</v>
      </c>
      <c r="F157" s="15"/>
      <c r="G157" s="14" t="s">
        <v>446</v>
      </c>
      <c r="H157" s="25" t="s">
        <v>447</v>
      </c>
      <c r="I157" s="25">
        <v>22</v>
      </c>
      <c r="J157" s="25">
        <v>260.02</v>
      </c>
      <c r="K157" s="25">
        <v>358.02</v>
      </c>
      <c r="L157" s="25" t="s">
        <v>832</v>
      </c>
      <c r="M157" s="25" t="s">
        <v>184</v>
      </c>
      <c r="N157" s="25" t="s">
        <v>833</v>
      </c>
      <c r="O157" s="1">
        <v>0.37690000000000001</v>
      </c>
      <c r="P157" s="25" t="s">
        <v>1002</v>
      </c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32" t="s">
        <v>591</v>
      </c>
      <c r="AB157" s="15"/>
      <c r="AC157" s="16" t="str">
        <f t="shared" si="29"/>
        <v>VOO</v>
      </c>
      <c r="AD157" s="15" t="str">
        <f>VLOOKUP($AC157,デモテーブル[],2,FALSE)</f>
        <v>バンガード S&amp;P 500 ETF</v>
      </c>
      <c r="AE157" s="137">
        <f t="shared" si="28"/>
        <v>22</v>
      </c>
      <c r="AF157" s="15">
        <f t="shared" si="28"/>
        <v>260.02</v>
      </c>
      <c r="AG157" s="15">
        <f t="shared" si="22"/>
        <v>358.02</v>
      </c>
      <c r="AH157" s="17">
        <f t="shared" si="27"/>
        <v>1006687</v>
      </c>
      <c r="AI157" s="17">
        <f t="shared" si="27"/>
        <v>0</v>
      </c>
      <c r="AJ157" s="17">
        <f t="shared" si="27"/>
        <v>275558</v>
      </c>
      <c r="AK157" s="18">
        <f t="shared" si="26"/>
        <v>0.37690000000000001</v>
      </c>
      <c r="AL157" s="15" t="str">
        <f t="shared" si="26"/>
        <v>02-A子 SBI証券</v>
      </c>
      <c r="AM157" s="15"/>
      <c r="AN157" s="15"/>
      <c r="AO157" s="15"/>
      <c r="AP157" s="138"/>
      <c r="AQ157" s="15"/>
      <c r="AR157" s="138"/>
      <c r="AS157" s="15"/>
      <c r="AT157" s="4"/>
      <c r="AU157" s="4"/>
      <c r="AV157" s="15" t="str">
        <f>VLOOKUP($AC157,デモテーブル[#Data],3,FALSE)</f>
        <v>1株式・投信等</v>
      </c>
      <c r="AW157" s="15" t="str">
        <f>VLOOKUP($AC157,デモテーブル[#Data],4,FALSE)</f>
        <v>1株式</v>
      </c>
      <c r="AX157" s="15" t="str">
        <f>VLOOKUP($AC157,デモテーブル[#Data],5,FALSE)</f>
        <v>指数</v>
      </c>
      <c r="AY157" s="15" t="str">
        <f>VLOOKUP($AC157,デモテーブル[#Data],6,FALSE)</f>
        <v>SP500指数</v>
      </c>
      <c r="AZ157" s="15" t="str">
        <f>VLOOKUP($AC157,デモテーブル[#Data],7,FALSE)</f>
        <v>02 米ドル（円換算）</v>
      </c>
    </row>
    <row r="158" spans="2:52">
      <c r="B158" s="2">
        <v>44948</v>
      </c>
      <c r="C158" s="3">
        <v>157</v>
      </c>
      <c r="D158" s="81" t="str">
        <f t="shared" si="24"/>
        <v>02-A子</v>
      </c>
      <c r="E158" s="136" t="str">
        <f t="shared" si="25"/>
        <v>SBI証券</v>
      </c>
      <c r="F158" s="15"/>
      <c r="G158" s="14" t="s">
        <v>99</v>
      </c>
      <c r="H158" s="25" t="s">
        <v>834</v>
      </c>
      <c r="I158" s="25">
        <v>13</v>
      </c>
      <c r="J158" s="25">
        <v>66.67</v>
      </c>
      <c r="K158" s="25">
        <v>89.35</v>
      </c>
      <c r="L158" s="25" t="s">
        <v>835</v>
      </c>
      <c r="M158" s="25" t="s">
        <v>184</v>
      </c>
      <c r="N158" s="25" t="s">
        <v>836</v>
      </c>
      <c r="O158" s="1">
        <v>0.3402</v>
      </c>
      <c r="P158" s="25" t="s">
        <v>1002</v>
      </c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32" t="s">
        <v>591</v>
      </c>
      <c r="AB158" s="15"/>
      <c r="AC158" s="16" t="str">
        <f t="shared" si="29"/>
        <v>VT</v>
      </c>
      <c r="AD158" s="15" t="str">
        <f>VLOOKUP($AC158,デモテーブル[],2,FALSE)</f>
        <v>バンガード・トータル・ワールド・ストックETF</v>
      </c>
      <c r="AE158" s="137">
        <f t="shared" si="28"/>
        <v>13</v>
      </c>
      <c r="AF158" s="15">
        <f t="shared" si="28"/>
        <v>66.67</v>
      </c>
      <c r="AG158" s="15">
        <f t="shared" si="22"/>
        <v>89.35</v>
      </c>
      <c r="AH158" s="17">
        <f t="shared" si="27"/>
        <v>148457</v>
      </c>
      <c r="AI158" s="17">
        <f t="shared" si="27"/>
        <v>0</v>
      </c>
      <c r="AJ158" s="17">
        <f t="shared" si="27"/>
        <v>37684</v>
      </c>
      <c r="AK158" s="18">
        <f t="shared" si="26"/>
        <v>0.3402</v>
      </c>
      <c r="AL158" s="15" t="str">
        <f t="shared" si="26"/>
        <v>02-A子 SBI証券</v>
      </c>
      <c r="AM158" s="15"/>
      <c r="AN158" s="15"/>
      <c r="AO158" s="15"/>
      <c r="AP158" s="138"/>
      <c r="AQ158" s="15"/>
      <c r="AR158" s="138"/>
      <c r="AS158" s="15"/>
      <c r="AT158" s="4"/>
      <c r="AU158" s="4"/>
      <c r="AV158" s="15" t="str">
        <f>VLOOKUP($AC158,デモテーブル[#Data],3,FALSE)</f>
        <v>1株式・投信等</v>
      </c>
      <c r="AW158" s="15" t="str">
        <f>VLOOKUP($AC158,デモテーブル[#Data],4,FALSE)</f>
        <v>1株式</v>
      </c>
      <c r="AX158" s="15" t="str">
        <f>VLOOKUP($AC158,デモテーブル[#Data],5,FALSE)</f>
        <v>指数</v>
      </c>
      <c r="AY158" s="15" t="str">
        <f>VLOOKUP($AC158,デモテーブル[#Data],6,FALSE)</f>
        <v>全世界指数</v>
      </c>
      <c r="AZ158" s="15" t="str">
        <f>VLOOKUP($AC158,デモテーブル[#Data],7,FALSE)</f>
        <v>02 米ドル（円換算）</v>
      </c>
    </row>
    <row r="159" spans="2:52">
      <c r="B159" s="2">
        <v>44948</v>
      </c>
      <c r="C159" s="3">
        <v>158</v>
      </c>
      <c r="D159" s="81" t="str">
        <f t="shared" si="24"/>
        <v>02-A子</v>
      </c>
      <c r="E159" s="136" t="str">
        <f t="shared" si="25"/>
        <v>SBI証券</v>
      </c>
      <c r="F159" s="15"/>
      <c r="G159" s="14" t="s">
        <v>71</v>
      </c>
      <c r="H159" s="25" t="s">
        <v>72</v>
      </c>
      <c r="I159" s="25">
        <v>4</v>
      </c>
      <c r="J159" s="25">
        <v>44.65</v>
      </c>
      <c r="K159" s="25">
        <v>81.77</v>
      </c>
      <c r="L159" s="25" t="s">
        <v>764</v>
      </c>
      <c r="M159" s="25" t="s">
        <v>184</v>
      </c>
      <c r="N159" s="25" t="s">
        <v>837</v>
      </c>
      <c r="O159" s="1">
        <v>0.83140000000000003</v>
      </c>
      <c r="P159" s="25" t="s">
        <v>1002</v>
      </c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32" t="s">
        <v>591</v>
      </c>
      <c r="AB159" s="15"/>
      <c r="AC159" s="16" t="str">
        <f t="shared" si="29"/>
        <v>XLE</v>
      </c>
      <c r="AD159" s="15" t="str">
        <f>VLOOKUP($AC159,デモテーブル[],2,FALSE)</f>
        <v>XLE エネルギーセレクトセクターSPDRファンド</v>
      </c>
      <c r="AE159" s="137">
        <f t="shared" si="28"/>
        <v>4</v>
      </c>
      <c r="AF159" s="15">
        <f t="shared" si="28"/>
        <v>44.65</v>
      </c>
      <c r="AG159" s="15">
        <f t="shared" si="22"/>
        <v>81.77</v>
      </c>
      <c r="AH159" s="17">
        <f t="shared" si="27"/>
        <v>41804</v>
      </c>
      <c r="AI159" s="17">
        <f t="shared" si="27"/>
        <v>0</v>
      </c>
      <c r="AJ159" s="17">
        <f t="shared" si="27"/>
        <v>18977</v>
      </c>
      <c r="AK159" s="18">
        <f t="shared" si="26"/>
        <v>0.83140000000000003</v>
      </c>
      <c r="AL159" s="15" t="str">
        <f t="shared" si="26"/>
        <v>02-A子 SBI証券</v>
      </c>
      <c r="AM159" s="15"/>
      <c r="AN159" s="15"/>
      <c r="AO159" s="15"/>
      <c r="AP159" s="138"/>
      <c r="AQ159" s="15"/>
      <c r="AR159" s="138"/>
      <c r="AS159" s="15"/>
      <c r="AT159" s="4"/>
      <c r="AU159" s="4"/>
      <c r="AV159" s="15" t="str">
        <f>VLOOKUP($AC159,デモテーブル[#Data],3,FALSE)</f>
        <v>1株式・投信等</v>
      </c>
      <c r="AW159" s="15" t="str">
        <f>VLOOKUP($AC159,デモテーブル[#Data],4,FALSE)</f>
        <v>1株式</v>
      </c>
      <c r="AX159" s="15" t="str">
        <f>VLOOKUP($AC159,デモテーブル[#Data],5,FALSE)</f>
        <v>エネルギー</v>
      </c>
      <c r="AY159" s="15" t="str">
        <f>VLOOKUP($AC159,デモテーブル[#Data],6,FALSE)</f>
        <v>エネルギー</v>
      </c>
      <c r="AZ159" s="15" t="str">
        <f>VLOOKUP($AC159,デモテーブル[#Data],7,FALSE)</f>
        <v>02 米ドル（円換算）</v>
      </c>
    </row>
    <row r="160" spans="2:52">
      <c r="B160" s="2">
        <v>44948</v>
      </c>
      <c r="C160" s="3">
        <v>159</v>
      </c>
      <c r="D160" s="81" t="str">
        <f t="shared" si="24"/>
        <v>02-A子</v>
      </c>
      <c r="E160" s="136" t="str">
        <f t="shared" si="25"/>
        <v>SBI証券</v>
      </c>
      <c r="F160" s="15"/>
      <c r="G160" s="14" t="s">
        <v>122</v>
      </c>
      <c r="H160" s="25" t="s">
        <v>838</v>
      </c>
      <c r="I160" s="25">
        <v>20</v>
      </c>
      <c r="J160" s="25">
        <v>23.78</v>
      </c>
      <c r="K160" s="25">
        <v>32.92</v>
      </c>
      <c r="L160" s="25" t="s">
        <v>839</v>
      </c>
      <c r="M160" s="25" t="s">
        <v>184</v>
      </c>
      <c r="N160" s="25" t="s">
        <v>840</v>
      </c>
      <c r="O160" s="1">
        <v>0.38440000000000002</v>
      </c>
      <c r="P160" s="25" t="s">
        <v>1002</v>
      </c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32" t="s">
        <v>591</v>
      </c>
      <c r="AB160" s="15"/>
      <c r="AC160" s="16" t="str">
        <f t="shared" si="29"/>
        <v>XLF</v>
      </c>
      <c r="AD160" s="15" t="str">
        <f>VLOOKUP($AC160,デモテーブル[],2,FALSE)</f>
        <v>金融セレクト・セクター SPDR ファンド</v>
      </c>
      <c r="AE160" s="137">
        <f t="shared" si="28"/>
        <v>20</v>
      </c>
      <c r="AF160" s="15">
        <f t="shared" si="28"/>
        <v>23.78</v>
      </c>
      <c r="AG160" s="15">
        <f t="shared" si="22"/>
        <v>32.92</v>
      </c>
      <c r="AH160" s="17">
        <f t="shared" si="27"/>
        <v>84150</v>
      </c>
      <c r="AI160" s="17">
        <f t="shared" si="27"/>
        <v>0</v>
      </c>
      <c r="AJ160" s="17">
        <f t="shared" si="27"/>
        <v>23364</v>
      </c>
      <c r="AK160" s="18">
        <f t="shared" si="26"/>
        <v>0.38440000000000002</v>
      </c>
      <c r="AL160" s="15" t="str">
        <f t="shared" si="26"/>
        <v>02-A子 SBI証券</v>
      </c>
      <c r="AM160" s="15"/>
      <c r="AN160" s="15"/>
      <c r="AO160" s="15"/>
      <c r="AP160" s="138"/>
      <c r="AQ160" s="15"/>
      <c r="AR160" s="138"/>
      <c r="AS160" s="15"/>
      <c r="AT160" s="4"/>
      <c r="AU160" s="4"/>
      <c r="AV160" s="15" t="str">
        <f>VLOOKUP($AC160,デモテーブル[#Data],3,FALSE)</f>
        <v>1株式・投信等</v>
      </c>
      <c r="AW160" s="15" t="str">
        <f>VLOOKUP($AC160,デモテーブル[#Data],4,FALSE)</f>
        <v>1株式</v>
      </c>
      <c r="AX160" s="15" t="str">
        <f>VLOOKUP($AC160,デモテーブル[#Data],5,FALSE)</f>
        <v>金融</v>
      </c>
      <c r="AY160" s="15" t="str">
        <f>VLOOKUP($AC160,デモテーブル[#Data],6,FALSE)</f>
        <v>銀行業</v>
      </c>
      <c r="AZ160" s="15" t="str">
        <f>VLOOKUP($AC160,デモテーブル[#Data],7,FALSE)</f>
        <v>02 米ドル（円換算）</v>
      </c>
    </row>
    <row r="161" spans="2:52">
      <c r="B161" s="2">
        <v>44948</v>
      </c>
      <c r="C161" s="3">
        <v>160</v>
      </c>
      <c r="D161" s="81" t="str">
        <f t="shared" si="24"/>
        <v>00-PP</v>
      </c>
      <c r="E161" s="136" t="str">
        <f t="shared" si="25"/>
        <v>楽天証券</v>
      </c>
      <c r="F161" s="15"/>
      <c r="G161" s="14" t="s">
        <v>93</v>
      </c>
      <c r="H161" s="25" t="s">
        <v>94</v>
      </c>
      <c r="I161" s="25">
        <v>10</v>
      </c>
      <c r="J161" s="25">
        <v>218.53</v>
      </c>
      <c r="K161" s="25">
        <v>195.32</v>
      </c>
      <c r="L161" s="25" t="s">
        <v>841</v>
      </c>
      <c r="M161" s="25" t="s">
        <v>184</v>
      </c>
      <c r="N161" s="25" t="s">
        <v>842</v>
      </c>
      <c r="O161" s="1">
        <v>-0.1062</v>
      </c>
      <c r="P161" s="25" t="s">
        <v>584</v>
      </c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32" t="s">
        <v>591</v>
      </c>
      <c r="AB161" s="15"/>
      <c r="AC161" s="16" t="str">
        <f t="shared" si="29"/>
        <v>VTI</v>
      </c>
      <c r="AD161" s="15" t="str">
        <f>VLOOKUP($AC161,デモテーブル[],2,FALSE)</f>
        <v>バンガード・トータル・ストック・マーケットETF</v>
      </c>
      <c r="AE161" s="137">
        <f t="shared" si="28"/>
        <v>10</v>
      </c>
      <c r="AF161" s="15">
        <f t="shared" si="28"/>
        <v>218.53</v>
      </c>
      <c r="AG161" s="15">
        <f t="shared" si="28"/>
        <v>195.32</v>
      </c>
      <c r="AH161" s="17">
        <f t="shared" si="27"/>
        <v>249736</v>
      </c>
      <c r="AI161" s="17">
        <f t="shared" si="27"/>
        <v>0</v>
      </c>
      <c r="AJ161" s="17">
        <f t="shared" si="27"/>
        <v>-29676</v>
      </c>
      <c r="AK161" s="18">
        <f t="shared" ref="AK161:AL192" si="30">O161</f>
        <v>-0.1062</v>
      </c>
      <c r="AL161" s="15" t="str">
        <f t="shared" si="30"/>
        <v>00-PP 楽天証券</v>
      </c>
      <c r="AM161" s="15"/>
      <c r="AN161" s="15"/>
      <c r="AO161" s="15"/>
      <c r="AP161" s="138"/>
      <c r="AQ161" s="15"/>
      <c r="AR161" s="138"/>
      <c r="AS161" s="15"/>
      <c r="AT161" s="4"/>
      <c r="AU161" s="4"/>
      <c r="AV161" s="15" t="str">
        <f>VLOOKUP($AC161,デモテーブル[#Data],3,FALSE)</f>
        <v>1株式・投信等</v>
      </c>
      <c r="AW161" s="15" t="str">
        <f>VLOOKUP($AC161,デモテーブル[#Data],4,FALSE)</f>
        <v>1株式</v>
      </c>
      <c r="AX161" s="15" t="str">
        <f>VLOOKUP($AC161,デモテーブル[#Data],5,FALSE)</f>
        <v>指数</v>
      </c>
      <c r="AY161" s="15" t="str">
        <f>VLOOKUP($AC161,デモテーブル[#Data],6,FALSE)</f>
        <v>全米国指数</v>
      </c>
      <c r="AZ161" s="15" t="str">
        <f>VLOOKUP($AC161,デモテーブル[#Data],7,FALSE)</f>
        <v>02 米ドル（円換算）</v>
      </c>
    </row>
    <row r="162" spans="2:52">
      <c r="B162" s="2">
        <v>44948</v>
      </c>
      <c r="C162" s="3">
        <v>161</v>
      </c>
      <c r="D162" s="81" t="str">
        <f t="shared" si="24"/>
        <v>00-PP</v>
      </c>
      <c r="E162" s="136" t="str">
        <f t="shared" si="25"/>
        <v>楽天証券</v>
      </c>
      <c r="F162" s="15"/>
      <c r="G162" s="14" t="s">
        <v>95</v>
      </c>
      <c r="H162" s="25" t="s">
        <v>96</v>
      </c>
      <c r="I162" s="25">
        <v>10</v>
      </c>
      <c r="J162" s="25">
        <v>43.95</v>
      </c>
      <c r="K162" s="25">
        <v>42.18</v>
      </c>
      <c r="L162" s="25" t="s">
        <v>843</v>
      </c>
      <c r="M162" s="25" t="s">
        <v>184</v>
      </c>
      <c r="N162" s="25" t="s">
        <v>844</v>
      </c>
      <c r="O162" s="1">
        <v>-4.02E-2</v>
      </c>
      <c r="P162" s="25" t="s">
        <v>584</v>
      </c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32" t="s">
        <v>591</v>
      </c>
      <c r="AB162" s="15"/>
      <c r="AC162" s="16" t="str">
        <f t="shared" si="29"/>
        <v>VWO</v>
      </c>
      <c r="AD162" s="15" t="str">
        <f>VLOOKUP($AC162,デモテーブル[],2,FALSE)</f>
        <v>バンガード・FTSE・エマージング・マーケッツETF</v>
      </c>
      <c r="AE162" s="137">
        <f t="shared" si="28"/>
        <v>10</v>
      </c>
      <c r="AF162" s="15">
        <f t="shared" si="28"/>
        <v>43.95</v>
      </c>
      <c r="AG162" s="15">
        <f t="shared" si="28"/>
        <v>42.18</v>
      </c>
      <c r="AH162" s="17">
        <f t="shared" si="27"/>
        <v>53931</v>
      </c>
      <c r="AI162" s="17">
        <f t="shared" si="27"/>
        <v>0</v>
      </c>
      <c r="AJ162" s="17">
        <f t="shared" si="27"/>
        <v>-2257</v>
      </c>
      <c r="AK162" s="18">
        <f t="shared" si="30"/>
        <v>-4.02E-2</v>
      </c>
      <c r="AL162" s="15" t="str">
        <f t="shared" si="30"/>
        <v>00-PP 楽天証券</v>
      </c>
      <c r="AM162" s="15"/>
      <c r="AN162" s="15"/>
      <c r="AO162" s="15"/>
      <c r="AP162" s="138"/>
      <c r="AQ162" s="15"/>
      <c r="AR162" s="138"/>
      <c r="AS162" s="15"/>
      <c r="AT162" s="4"/>
      <c r="AU162" s="4"/>
      <c r="AV162" s="15" t="str">
        <f>VLOOKUP($AC162,デモテーブル[#Data],3,FALSE)</f>
        <v>1株式・投信等</v>
      </c>
      <c r="AW162" s="15" t="str">
        <f>VLOOKUP($AC162,デモテーブル[#Data],4,FALSE)</f>
        <v>1株式</v>
      </c>
      <c r="AX162" s="15" t="str">
        <f>VLOOKUP($AC162,デモテーブル[#Data],5,FALSE)</f>
        <v>新興国</v>
      </c>
      <c r="AY162" s="15" t="str">
        <f>VLOOKUP($AC162,デモテーブル[#Data],6,FALSE)</f>
        <v>新興国ETF</v>
      </c>
      <c r="AZ162" s="15" t="str">
        <f>VLOOKUP($AC162,デモテーブル[#Data],7,FALSE)</f>
        <v>02 米ドル（円換算）</v>
      </c>
    </row>
    <row r="163" spans="2:52">
      <c r="B163" s="2">
        <v>44948</v>
      </c>
      <c r="C163" s="3">
        <v>162</v>
      </c>
      <c r="D163" s="81" t="str">
        <f t="shared" si="24"/>
        <v>00-PP</v>
      </c>
      <c r="E163" s="136" t="str">
        <f t="shared" si="25"/>
        <v>楽天証券</v>
      </c>
      <c r="F163" s="15"/>
      <c r="G163" s="14" t="s">
        <v>97</v>
      </c>
      <c r="H163" s="25" t="s">
        <v>98</v>
      </c>
      <c r="I163" s="25">
        <v>30</v>
      </c>
      <c r="J163" s="25">
        <v>23.58</v>
      </c>
      <c r="K163" s="25">
        <v>20.07</v>
      </c>
      <c r="L163" s="25" t="s">
        <v>845</v>
      </c>
      <c r="M163" s="25" t="s">
        <v>184</v>
      </c>
      <c r="N163" s="25" t="s">
        <v>846</v>
      </c>
      <c r="O163" s="1">
        <v>-0.1487</v>
      </c>
      <c r="P163" s="25" t="s">
        <v>584</v>
      </c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32" t="s">
        <v>591</v>
      </c>
      <c r="AB163" s="15"/>
      <c r="AC163" s="16" t="str">
        <f t="shared" si="29"/>
        <v>SLV</v>
      </c>
      <c r="AD163" s="15" t="str">
        <f>VLOOKUP($AC163,デモテーブル[],2,FALSE)</f>
        <v>iシェアーズ シルバー・トラスト</v>
      </c>
      <c r="AE163" s="137">
        <f t="shared" si="28"/>
        <v>30</v>
      </c>
      <c r="AF163" s="15">
        <f t="shared" si="28"/>
        <v>23.58</v>
      </c>
      <c r="AG163" s="15">
        <f t="shared" si="28"/>
        <v>20.07</v>
      </c>
      <c r="AH163" s="17">
        <f t="shared" si="27"/>
        <v>76984</v>
      </c>
      <c r="AI163" s="17">
        <f t="shared" si="27"/>
        <v>0</v>
      </c>
      <c r="AJ163" s="17">
        <f t="shared" si="27"/>
        <v>-13447</v>
      </c>
      <c r="AK163" s="18">
        <f t="shared" si="30"/>
        <v>-0.1487</v>
      </c>
      <c r="AL163" s="15" t="str">
        <f t="shared" si="30"/>
        <v>00-PP 楽天証券</v>
      </c>
      <c r="AM163" s="15"/>
      <c r="AN163" s="15"/>
      <c r="AO163" s="15"/>
      <c r="AP163" s="138"/>
      <c r="AQ163" s="15"/>
      <c r="AR163" s="138"/>
      <c r="AS163" s="15"/>
      <c r="AT163" s="4"/>
      <c r="AU163" s="4"/>
      <c r="AV163" s="15" t="str">
        <f>VLOOKUP($AC163,デモテーブル[#Data],3,FALSE)</f>
        <v>3貴金属･ｺﾓ・仮通</v>
      </c>
      <c r="AW163" s="15" t="str">
        <f>VLOOKUP($AC163,デモテーブル[#Data],4,FALSE)</f>
        <v>3貴金属</v>
      </c>
      <c r="AX163" s="15" t="str">
        <f>VLOOKUP($AC163,デモテーブル[#Data],5,FALSE)</f>
        <v>シルバー</v>
      </c>
      <c r="AY163" s="15" t="str">
        <f>VLOOKUP($AC163,デモテーブル[#Data],6,FALSE)</f>
        <v>米国・シルバー</v>
      </c>
      <c r="AZ163" s="15" t="str">
        <f>VLOOKUP($AC163,デモテーブル[#Data],7,FALSE)</f>
        <v>02 米ドル（円換算）</v>
      </c>
    </row>
    <row r="164" spans="2:52">
      <c r="B164" s="2">
        <v>44948</v>
      </c>
      <c r="C164" s="3">
        <v>163</v>
      </c>
      <c r="D164" s="81" t="str">
        <f t="shared" si="24"/>
        <v>00-PP</v>
      </c>
      <c r="E164" s="136" t="str">
        <f t="shared" si="25"/>
        <v>楽天証券</v>
      </c>
      <c r="F164" s="15"/>
      <c r="G164" s="14" t="s">
        <v>99</v>
      </c>
      <c r="H164" s="25" t="s">
        <v>100</v>
      </c>
      <c r="I164" s="25">
        <v>1</v>
      </c>
      <c r="J164" s="25">
        <v>68.209999999999994</v>
      </c>
      <c r="K164" s="25">
        <v>89.35</v>
      </c>
      <c r="L164" s="25" t="s">
        <v>847</v>
      </c>
      <c r="M164" s="25" t="s">
        <v>184</v>
      </c>
      <c r="N164" s="25" t="s">
        <v>848</v>
      </c>
      <c r="O164" s="1">
        <v>0.30990000000000001</v>
      </c>
      <c r="P164" s="25" t="s">
        <v>584</v>
      </c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32" t="s">
        <v>591</v>
      </c>
      <c r="AB164" s="15"/>
      <c r="AC164" s="16" t="str">
        <f t="shared" si="29"/>
        <v>VT</v>
      </c>
      <c r="AD164" s="15" t="str">
        <f>VLOOKUP($AC164,デモテーブル[],2,FALSE)</f>
        <v>バンガード・トータル・ワールド・ストックETF</v>
      </c>
      <c r="AE164" s="137">
        <f t="shared" si="28"/>
        <v>1</v>
      </c>
      <c r="AF164" s="15">
        <f t="shared" si="28"/>
        <v>68.209999999999994</v>
      </c>
      <c r="AG164" s="15">
        <f t="shared" si="28"/>
        <v>89.35</v>
      </c>
      <c r="AH164" s="17">
        <f t="shared" si="27"/>
        <v>11424</v>
      </c>
      <c r="AI164" s="17">
        <f t="shared" si="27"/>
        <v>0</v>
      </c>
      <c r="AJ164" s="17">
        <f t="shared" si="27"/>
        <v>2703</v>
      </c>
      <c r="AK164" s="18">
        <f t="shared" si="30"/>
        <v>0.30990000000000001</v>
      </c>
      <c r="AL164" s="15" t="str">
        <f t="shared" si="30"/>
        <v>00-PP 楽天証券</v>
      </c>
      <c r="AM164" s="15"/>
      <c r="AN164" s="15"/>
      <c r="AO164" s="15"/>
      <c r="AP164" s="138"/>
      <c r="AQ164" s="15"/>
      <c r="AR164" s="138"/>
      <c r="AS164" s="15"/>
      <c r="AT164" s="4"/>
      <c r="AU164" s="4"/>
      <c r="AV164" s="15" t="str">
        <f>VLOOKUP($AC164,デモテーブル[#Data],3,FALSE)</f>
        <v>1株式・投信等</v>
      </c>
      <c r="AW164" s="15" t="str">
        <f>VLOOKUP($AC164,デモテーブル[#Data],4,FALSE)</f>
        <v>1株式</v>
      </c>
      <c r="AX164" s="15" t="str">
        <f>VLOOKUP($AC164,デモテーブル[#Data],5,FALSE)</f>
        <v>指数</v>
      </c>
      <c r="AY164" s="15" t="str">
        <f>VLOOKUP($AC164,デモテーブル[#Data],6,FALSE)</f>
        <v>全世界指数</v>
      </c>
      <c r="AZ164" s="15" t="str">
        <f>VLOOKUP($AC164,デモテーブル[#Data],7,FALSE)</f>
        <v>02 米ドル（円換算）</v>
      </c>
    </row>
    <row r="165" spans="2:52">
      <c r="B165" s="2">
        <v>44948</v>
      </c>
      <c r="C165" s="3">
        <v>164</v>
      </c>
      <c r="D165" s="81" t="str">
        <f t="shared" si="24"/>
        <v>00-PP</v>
      </c>
      <c r="E165" s="136" t="str">
        <f t="shared" si="25"/>
        <v>楽天証券</v>
      </c>
      <c r="F165" s="15"/>
      <c r="G165" s="14" t="s">
        <v>53</v>
      </c>
      <c r="H165" s="25" t="s">
        <v>101</v>
      </c>
      <c r="I165" s="25">
        <v>6</v>
      </c>
      <c r="J165" s="25">
        <v>87.04</v>
      </c>
      <c r="K165" s="25">
        <v>76.319999999999993</v>
      </c>
      <c r="L165" s="25" t="s">
        <v>849</v>
      </c>
      <c r="M165" s="25" t="s">
        <v>184</v>
      </c>
      <c r="N165" s="25" t="s">
        <v>850</v>
      </c>
      <c r="O165" s="1">
        <v>-0.1232</v>
      </c>
      <c r="P165" s="25" t="s">
        <v>584</v>
      </c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32" t="s">
        <v>591</v>
      </c>
      <c r="AB165" s="15"/>
      <c r="AC165" s="16" t="str">
        <f t="shared" si="29"/>
        <v>BND</v>
      </c>
      <c r="AD165" s="15" t="str">
        <f>VLOOKUP($AC165,デモテーブル[],2,FALSE)</f>
        <v>バンガード・米国トータル債券市場ETF</v>
      </c>
      <c r="AE165" s="137">
        <f t="shared" si="28"/>
        <v>6</v>
      </c>
      <c r="AF165" s="15">
        <f t="shared" si="28"/>
        <v>87.04</v>
      </c>
      <c r="AG165" s="15">
        <f t="shared" si="28"/>
        <v>76.319999999999993</v>
      </c>
      <c r="AH165" s="17">
        <f t="shared" si="27"/>
        <v>58549</v>
      </c>
      <c r="AI165" s="17">
        <f t="shared" si="27"/>
        <v>0</v>
      </c>
      <c r="AJ165" s="17">
        <f t="shared" si="27"/>
        <v>-8226</v>
      </c>
      <c r="AK165" s="18">
        <f t="shared" si="30"/>
        <v>-0.1232</v>
      </c>
      <c r="AL165" s="15" t="str">
        <f t="shared" si="30"/>
        <v>00-PP 楽天証券</v>
      </c>
      <c r="AM165" s="15"/>
      <c r="AN165" s="15"/>
      <c r="AO165" s="15"/>
      <c r="AP165" s="138"/>
      <c r="AQ165" s="15"/>
      <c r="AR165" s="138"/>
      <c r="AS165" s="15"/>
      <c r="AT165" s="4"/>
      <c r="AU165" s="4"/>
      <c r="AV165" s="15" t="str">
        <f>VLOOKUP($AC165,デモテーブル[#Data],3,FALSE)</f>
        <v>2現金・米国債など</v>
      </c>
      <c r="AW165" s="15" t="str">
        <f>VLOOKUP($AC165,デモテーブル[#Data],4,FALSE)</f>
        <v>2米国債など</v>
      </c>
      <c r="AX165" s="15" t="str">
        <f>VLOOKUP($AC165,デモテーブル[#Data],5,FALSE)</f>
        <v>債券</v>
      </c>
      <c r="AY165" s="15" t="str">
        <f>VLOOKUP($AC165,デモテーブル[#Data],6,FALSE)</f>
        <v>米国債</v>
      </c>
      <c r="AZ165" s="15" t="str">
        <f>VLOOKUP($AC165,デモテーブル[#Data],7,FALSE)</f>
        <v>02 米ドル（円換算）</v>
      </c>
    </row>
    <row r="166" spans="2:52">
      <c r="B166" s="2">
        <v>44948</v>
      </c>
      <c r="C166" s="3">
        <v>165</v>
      </c>
      <c r="D166" s="81" t="str">
        <f t="shared" si="24"/>
        <v>00-PP</v>
      </c>
      <c r="E166" s="136" t="str">
        <f t="shared" si="25"/>
        <v>楽天証券</v>
      </c>
      <c r="F166" s="15"/>
      <c r="G166" s="14" t="s">
        <v>102</v>
      </c>
      <c r="H166" s="25" t="s">
        <v>103</v>
      </c>
      <c r="I166" s="25">
        <v>17</v>
      </c>
      <c r="J166" s="25">
        <v>42.51</v>
      </c>
      <c r="K166" s="25">
        <v>43.55</v>
      </c>
      <c r="L166" s="25" t="s">
        <v>851</v>
      </c>
      <c r="M166" s="25" t="s">
        <v>184</v>
      </c>
      <c r="N166" s="25" t="s">
        <v>852</v>
      </c>
      <c r="O166" s="1">
        <v>2.4400000000000002E-2</v>
      </c>
      <c r="P166" s="25" t="s">
        <v>584</v>
      </c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32" t="s">
        <v>591</v>
      </c>
      <c r="AB166" s="15"/>
      <c r="AC166" s="16" t="str">
        <f t="shared" si="29"/>
        <v>UAL</v>
      </c>
      <c r="AD166" s="15" t="str">
        <f>VLOOKUP($AC166,デモテーブル[],2,FALSE)</f>
        <v>ユナイテッド・エアラインズ・ホールディングス</v>
      </c>
      <c r="AE166" s="137">
        <f t="shared" si="28"/>
        <v>17</v>
      </c>
      <c r="AF166" s="15">
        <f t="shared" si="28"/>
        <v>42.51</v>
      </c>
      <c r="AG166" s="15">
        <f t="shared" si="28"/>
        <v>43.55</v>
      </c>
      <c r="AH166" s="17">
        <f t="shared" ref="AH166:AJ186" si="31">IF(L166="","",VALUE(LEFT(L166,FIND("円",L166)-1)))</f>
        <v>94661</v>
      </c>
      <c r="AI166" s="17">
        <f t="shared" si="31"/>
        <v>0</v>
      </c>
      <c r="AJ166" s="17">
        <f t="shared" si="31"/>
        <v>2250</v>
      </c>
      <c r="AK166" s="18">
        <f t="shared" si="30"/>
        <v>2.4400000000000002E-2</v>
      </c>
      <c r="AL166" s="15" t="str">
        <f t="shared" si="30"/>
        <v>00-PP 楽天証券</v>
      </c>
      <c r="AM166" s="15"/>
      <c r="AN166" s="15"/>
      <c r="AO166" s="15"/>
      <c r="AP166" s="138"/>
      <c r="AQ166" s="15"/>
      <c r="AR166" s="138"/>
      <c r="AS166" s="15"/>
      <c r="AT166" s="4"/>
      <c r="AU166" s="4"/>
      <c r="AV166" s="15" t="str">
        <f>VLOOKUP($AC166,デモテーブル[#Data],3,FALSE)</f>
        <v>1株式・投信等</v>
      </c>
      <c r="AW166" s="15" t="str">
        <f>VLOOKUP($AC166,デモテーブル[#Data],4,FALSE)</f>
        <v>1株式</v>
      </c>
      <c r="AX166" s="15" t="str">
        <f>VLOOKUP($AC166,デモテーブル[#Data],5,FALSE)</f>
        <v>観光</v>
      </c>
      <c r="AY166" s="15" t="str">
        <f>VLOOKUP($AC166,デモテーブル[#Data],6,FALSE)</f>
        <v>航空・米国</v>
      </c>
      <c r="AZ166" s="15" t="str">
        <f>VLOOKUP($AC166,デモテーブル[#Data],7,FALSE)</f>
        <v>02 米ドル（円換算）</v>
      </c>
    </row>
    <row r="167" spans="2:52">
      <c r="B167" s="2">
        <v>44948</v>
      </c>
      <c r="C167" s="3">
        <v>166</v>
      </c>
      <c r="D167" s="81" t="str">
        <f t="shared" si="24"/>
        <v>00-PP</v>
      </c>
      <c r="E167" s="136" t="str">
        <f t="shared" si="25"/>
        <v>楽天証券</v>
      </c>
      <c r="F167" s="15"/>
      <c r="G167" s="14" t="s">
        <v>102</v>
      </c>
      <c r="H167" s="25" t="s">
        <v>103</v>
      </c>
      <c r="I167" s="25">
        <v>10</v>
      </c>
      <c r="J167" s="25">
        <v>46.67</v>
      </c>
      <c r="K167" s="25">
        <v>43.55</v>
      </c>
      <c r="L167" s="25" t="s">
        <v>853</v>
      </c>
      <c r="M167" s="25" t="s">
        <v>184</v>
      </c>
      <c r="N167" s="25" t="s">
        <v>854</v>
      </c>
      <c r="O167" s="1">
        <v>-6.6799999999999998E-2</v>
      </c>
      <c r="P167" s="25" t="s">
        <v>584</v>
      </c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32" t="s">
        <v>591</v>
      </c>
      <c r="AB167" s="15"/>
      <c r="AC167" s="16" t="str">
        <f t="shared" si="29"/>
        <v>UAL</v>
      </c>
      <c r="AD167" s="15" t="str">
        <f>VLOOKUP($AC167,デモテーブル[],2,FALSE)</f>
        <v>ユナイテッド・エアラインズ・ホールディングス</v>
      </c>
      <c r="AE167" s="137">
        <f t="shared" si="28"/>
        <v>10</v>
      </c>
      <c r="AF167" s="15">
        <f t="shared" si="28"/>
        <v>46.67</v>
      </c>
      <c r="AG167" s="15">
        <f t="shared" si="28"/>
        <v>43.55</v>
      </c>
      <c r="AH167" s="17">
        <f t="shared" si="31"/>
        <v>55683</v>
      </c>
      <c r="AI167" s="17">
        <f t="shared" si="31"/>
        <v>0</v>
      </c>
      <c r="AJ167" s="17">
        <f t="shared" si="31"/>
        <v>-3987</v>
      </c>
      <c r="AK167" s="18">
        <f t="shared" si="30"/>
        <v>-6.6799999999999998E-2</v>
      </c>
      <c r="AL167" s="15" t="str">
        <f t="shared" si="30"/>
        <v>00-PP 楽天証券</v>
      </c>
      <c r="AM167" s="15"/>
      <c r="AN167" s="15"/>
      <c r="AO167" s="15"/>
      <c r="AP167" s="138"/>
      <c r="AQ167" s="15"/>
      <c r="AR167" s="138"/>
      <c r="AS167" s="15"/>
      <c r="AT167" s="4"/>
      <c r="AU167" s="4"/>
      <c r="AV167" s="15" t="str">
        <f>VLOOKUP($AC167,デモテーブル[#Data],3,FALSE)</f>
        <v>1株式・投信等</v>
      </c>
      <c r="AW167" s="15" t="str">
        <f>VLOOKUP($AC167,デモテーブル[#Data],4,FALSE)</f>
        <v>1株式</v>
      </c>
      <c r="AX167" s="15" t="str">
        <f>VLOOKUP($AC167,デモテーブル[#Data],5,FALSE)</f>
        <v>観光</v>
      </c>
      <c r="AY167" s="15" t="str">
        <f>VLOOKUP($AC167,デモテーブル[#Data],6,FALSE)</f>
        <v>航空・米国</v>
      </c>
      <c r="AZ167" s="15" t="str">
        <f>VLOOKUP($AC167,デモテーブル[#Data],7,FALSE)</f>
        <v>02 米ドル（円換算）</v>
      </c>
    </row>
    <row r="168" spans="2:52">
      <c r="B168" s="2">
        <v>44948</v>
      </c>
      <c r="C168" s="3">
        <v>167</v>
      </c>
      <c r="D168" s="81" t="str">
        <f t="shared" si="24"/>
        <v>00-PP</v>
      </c>
      <c r="E168" s="136" t="str">
        <f t="shared" si="25"/>
        <v>楽天証券</v>
      </c>
      <c r="F168" s="15"/>
      <c r="G168" s="14" t="s">
        <v>55</v>
      </c>
      <c r="H168" s="25" t="s">
        <v>56</v>
      </c>
      <c r="I168" s="25">
        <v>34</v>
      </c>
      <c r="J168" s="25">
        <v>22.92</v>
      </c>
      <c r="K168" s="25">
        <v>23.54</v>
      </c>
      <c r="L168" s="25" t="s">
        <v>855</v>
      </c>
      <c r="M168" s="25" t="s">
        <v>184</v>
      </c>
      <c r="N168" s="25" t="s">
        <v>856</v>
      </c>
      <c r="O168" s="1">
        <v>2.7E-2</v>
      </c>
      <c r="P168" s="25" t="s">
        <v>584</v>
      </c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32" t="s">
        <v>591</v>
      </c>
      <c r="AB168" s="15"/>
      <c r="AC168" s="16" t="str">
        <f t="shared" si="29"/>
        <v>EIDO</v>
      </c>
      <c r="AD168" s="15" t="str">
        <f>VLOOKUP($AC168,デモテーブル[],2,FALSE)</f>
        <v>iシェアーズ MSCI インドネシア ETF</v>
      </c>
      <c r="AE168" s="137">
        <f t="shared" si="28"/>
        <v>34</v>
      </c>
      <c r="AF168" s="15">
        <f t="shared" si="28"/>
        <v>22.92</v>
      </c>
      <c r="AG168" s="15">
        <f t="shared" si="28"/>
        <v>23.54</v>
      </c>
      <c r="AH168" s="17">
        <f t="shared" si="31"/>
        <v>102334</v>
      </c>
      <c r="AI168" s="17">
        <f t="shared" si="31"/>
        <v>0</v>
      </c>
      <c r="AJ168" s="17">
        <f t="shared" si="31"/>
        <v>2694</v>
      </c>
      <c r="AK168" s="18">
        <f t="shared" si="30"/>
        <v>2.7E-2</v>
      </c>
      <c r="AL168" s="15" t="str">
        <f t="shared" si="30"/>
        <v>00-PP 楽天証券</v>
      </c>
      <c r="AM168" s="15"/>
      <c r="AN168" s="15"/>
      <c r="AO168" s="15"/>
      <c r="AP168" s="138"/>
      <c r="AQ168" s="15"/>
      <c r="AR168" s="138"/>
      <c r="AS168" s="15"/>
      <c r="AT168" s="4"/>
      <c r="AU168" s="4"/>
      <c r="AV168" s="15" t="str">
        <f>VLOOKUP($AC168,デモテーブル[#Data],3,FALSE)</f>
        <v>1株式・投信等</v>
      </c>
      <c r="AW168" s="15" t="str">
        <f>VLOOKUP($AC168,デモテーブル[#Data],4,FALSE)</f>
        <v>1株式</v>
      </c>
      <c r="AX168" s="15" t="str">
        <f>VLOOKUP($AC168,デモテーブル[#Data],5,FALSE)</f>
        <v>新興国</v>
      </c>
      <c r="AY168" s="15" t="str">
        <f>VLOOKUP($AC168,デモテーブル[#Data],6,FALSE)</f>
        <v>インドネシア</v>
      </c>
      <c r="AZ168" s="15" t="str">
        <f>VLOOKUP($AC168,デモテーブル[#Data],7,FALSE)</f>
        <v>02 米ドル（円換算）</v>
      </c>
    </row>
    <row r="169" spans="2:52">
      <c r="B169" s="2">
        <v>44948</v>
      </c>
      <c r="C169" s="3">
        <v>168</v>
      </c>
      <c r="D169" s="81" t="str">
        <f t="shared" si="24"/>
        <v>00-PP</v>
      </c>
      <c r="E169" s="136" t="str">
        <f t="shared" si="25"/>
        <v>楽天証券</v>
      </c>
      <c r="F169" s="15"/>
      <c r="G169" s="14" t="s">
        <v>104</v>
      </c>
      <c r="H169" s="25" t="s">
        <v>105</v>
      </c>
      <c r="I169" s="25">
        <v>4</v>
      </c>
      <c r="J169" s="25">
        <v>75.22</v>
      </c>
      <c r="K169" s="25">
        <v>73.95</v>
      </c>
      <c r="L169" s="25" t="s">
        <v>857</v>
      </c>
      <c r="M169" s="25" t="s">
        <v>184</v>
      </c>
      <c r="N169" s="25" t="s">
        <v>858</v>
      </c>
      <c r="O169" s="1">
        <v>-1.6899999999999998E-2</v>
      </c>
      <c r="P169" s="25" t="s">
        <v>584</v>
      </c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32" t="s">
        <v>591</v>
      </c>
      <c r="AB169" s="15"/>
      <c r="AC169" s="16" t="str">
        <f t="shared" si="29"/>
        <v>THD</v>
      </c>
      <c r="AD169" s="15" t="str">
        <f>VLOOKUP($AC169,デモテーブル[],2,FALSE)</f>
        <v>iシェアーズ MSCI タイ ETF</v>
      </c>
      <c r="AE169" s="137">
        <f t="shared" ref="AE169:AG188" si="32">I169</f>
        <v>4</v>
      </c>
      <c r="AF169" s="15">
        <f t="shared" si="32"/>
        <v>75.22</v>
      </c>
      <c r="AG169" s="15">
        <f t="shared" si="32"/>
        <v>73.95</v>
      </c>
      <c r="AH169" s="17">
        <f t="shared" si="31"/>
        <v>37820</v>
      </c>
      <c r="AI169" s="17">
        <f t="shared" si="31"/>
        <v>0</v>
      </c>
      <c r="AJ169" s="17">
        <f t="shared" si="31"/>
        <v>-651</v>
      </c>
      <c r="AK169" s="18">
        <f t="shared" si="30"/>
        <v>-1.6899999999999998E-2</v>
      </c>
      <c r="AL169" s="15" t="str">
        <f t="shared" si="30"/>
        <v>00-PP 楽天証券</v>
      </c>
      <c r="AM169" s="15"/>
      <c r="AN169" s="15"/>
      <c r="AO169" s="15"/>
      <c r="AP169" s="138"/>
      <c r="AQ169" s="15"/>
      <c r="AR169" s="138"/>
      <c r="AS169" s="15"/>
      <c r="AT169" s="4"/>
      <c r="AU169" s="4"/>
      <c r="AV169" s="15" t="str">
        <f>VLOOKUP($AC169,デモテーブル[#Data],3,FALSE)</f>
        <v>1株式・投信等</v>
      </c>
      <c r="AW169" s="15" t="str">
        <f>VLOOKUP($AC169,デモテーブル[#Data],4,FALSE)</f>
        <v>1株式</v>
      </c>
      <c r="AX169" s="15" t="str">
        <f>VLOOKUP($AC169,デモテーブル[#Data],5,FALSE)</f>
        <v>新興国</v>
      </c>
      <c r="AY169" s="15" t="str">
        <f>VLOOKUP($AC169,デモテーブル[#Data],6,FALSE)</f>
        <v>タイ</v>
      </c>
      <c r="AZ169" s="15" t="str">
        <f>VLOOKUP($AC169,デモテーブル[#Data],7,FALSE)</f>
        <v>02 米ドル（円換算）</v>
      </c>
    </row>
    <row r="170" spans="2:52">
      <c r="B170" s="2">
        <v>44948</v>
      </c>
      <c r="C170" s="3">
        <v>169</v>
      </c>
      <c r="D170" s="81" t="str">
        <f t="shared" si="24"/>
        <v>00-PP</v>
      </c>
      <c r="E170" s="136" t="str">
        <f t="shared" si="25"/>
        <v>楽天証券</v>
      </c>
      <c r="F170" s="15"/>
      <c r="G170" s="14" t="s">
        <v>57</v>
      </c>
      <c r="H170" s="25" t="s">
        <v>58</v>
      </c>
      <c r="I170" s="25">
        <v>16</v>
      </c>
      <c r="J170" s="25">
        <v>31.83</v>
      </c>
      <c r="K170" s="25">
        <v>29.04</v>
      </c>
      <c r="L170" s="25" t="s">
        <v>859</v>
      </c>
      <c r="M170" s="25" t="s">
        <v>184</v>
      </c>
      <c r="N170" s="25" t="s">
        <v>860</v>
      </c>
      <c r="O170" s="1">
        <v>-8.7499999999999994E-2</v>
      </c>
      <c r="P170" s="25" t="s">
        <v>584</v>
      </c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32" t="s">
        <v>591</v>
      </c>
      <c r="AB170" s="15"/>
      <c r="AC170" s="16" t="str">
        <f t="shared" si="29"/>
        <v>EPHE</v>
      </c>
      <c r="AD170" s="15" t="str">
        <f>VLOOKUP($AC170,デモテーブル[],2,FALSE)</f>
        <v>iシェアーズ MSCI フィリピン ETF</v>
      </c>
      <c r="AE170" s="137">
        <f t="shared" si="32"/>
        <v>16</v>
      </c>
      <c r="AF170" s="15">
        <f t="shared" si="32"/>
        <v>31.83</v>
      </c>
      <c r="AG170" s="15">
        <f t="shared" si="32"/>
        <v>29.04</v>
      </c>
      <c r="AH170" s="17">
        <f t="shared" si="31"/>
        <v>59408</v>
      </c>
      <c r="AI170" s="17">
        <f t="shared" si="31"/>
        <v>0</v>
      </c>
      <c r="AJ170" s="17">
        <f t="shared" si="31"/>
        <v>-5697</v>
      </c>
      <c r="AK170" s="18">
        <f t="shared" si="30"/>
        <v>-8.7499999999999994E-2</v>
      </c>
      <c r="AL170" s="15" t="str">
        <f t="shared" si="30"/>
        <v>00-PP 楽天証券</v>
      </c>
      <c r="AM170" s="15"/>
      <c r="AN170" s="15"/>
      <c r="AO170" s="15"/>
      <c r="AP170" s="138"/>
      <c r="AQ170" s="15"/>
      <c r="AR170" s="138"/>
      <c r="AS170" s="15"/>
      <c r="AT170" s="4"/>
      <c r="AU170" s="4"/>
      <c r="AV170" s="15" t="str">
        <f>VLOOKUP($AC170,デモテーブル[#Data],3,FALSE)</f>
        <v>1株式・投信等</v>
      </c>
      <c r="AW170" s="15" t="str">
        <f>VLOOKUP($AC170,デモテーブル[#Data],4,FALSE)</f>
        <v>1株式</v>
      </c>
      <c r="AX170" s="15" t="str">
        <f>VLOOKUP($AC170,デモテーブル[#Data],5,FALSE)</f>
        <v>新興国</v>
      </c>
      <c r="AY170" s="15" t="str">
        <f>VLOOKUP($AC170,デモテーブル[#Data],6,FALSE)</f>
        <v>フィリピン</v>
      </c>
      <c r="AZ170" s="15" t="str">
        <f>VLOOKUP($AC170,デモテーブル[#Data],7,FALSE)</f>
        <v>02 米ドル（円換算）</v>
      </c>
    </row>
    <row r="171" spans="2:52">
      <c r="B171" s="2">
        <v>44948</v>
      </c>
      <c r="C171" s="3">
        <v>170</v>
      </c>
      <c r="D171" s="81" t="str">
        <f t="shared" si="24"/>
        <v>00-PP</v>
      </c>
      <c r="E171" s="136" t="str">
        <f t="shared" si="25"/>
        <v>楽天証券</v>
      </c>
      <c r="F171" s="15"/>
      <c r="G171" s="14" t="s">
        <v>57</v>
      </c>
      <c r="H171" s="25" t="s">
        <v>58</v>
      </c>
      <c r="I171" s="25">
        <v>4</v>
      </c>
      <c r="J171" s="25">
        <v>30.14</v>
      </c>
      <c r="K171" s="25">
        <v>29.04</v>
      </c>
      <c r="L171" s="25" t="s">
        <v>861</v>
      </c>
      <c r="M171" s="25" t="s">
        <v>184</v>
      </c>
      <c r="N171" s="25" t="s">
        <v>177</v>
      </c>
      <c r="O171" s="1">
        <v>-3.6299999999999999E-2</v>
      </c>
      <c r="P171" s="25" t="s">
        <v>584</v>
      </c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32" t="s">
        <v>591</v>
      </c>
      <c r="AB171" s="15"/>
      <c r="AC171" s="16" t="str">
        <f t="shared" ref="AC171:AC216" si="33">TEXT(G171,"@")</f>
        <v>EPHE</v>
      </c>
      <c r="AD171" s="15" t="str">
        <f>VLOOKUP($AC171,デモテーブル[],2,FALSE)</f>
        <v>iシェアーズ MSCI フィリピン ETF</v>
      </c>
      <c r="AE171" s="137">
        <f t="shared" si="32"/>
        <v>4</v>
      </c>
      <c r="AF171" s="15">
        <f t="shared" si="32"/>
        <v>30.14</v>
      </c>
      <c r="AG171" s="15">
        <f t="shared" si="32"/>
        <v>29.04</v>
      </c>
      <c r="AH171" s="17">
        <f t="shared" si="31"/>
        <v>14852</v>
      </c>
      <c r="AI171" s="17">
        <f t="shared" si="31"/>
        <v>0</v>
      </c>
      <c r="AJ171" s="17">
        <f t="shared" si="31"/>
        <v>-560</v>
      </c>
      <c r="AK171" s="18">
        <f t="shared" si="30"/>
        <v>-3.6299999999999999E-2</v>
      </c>
      <c r="AL171" s="15" t="str">
        <f t="shared" si="30"/>
        <v>00-PP 楽天証券</v>
      </c>
      <c r="AM171" s="15"/>
      <c r="AN171" s="15"/>
      <c r="AO171" s="15"/>
      <c r="AP171" s="138"/>
      <c r="AQ171" s="15"/>
      <c r="AR171" s="138"/>
      <c r="AS171" s="15"/>
      <c r="AT171" s="4"/>
      <c r="AU171" s="4"/>
      <c r="AV171" s="15" t="str">
        <f>VLOOKUP($AC171,デモテーブル[#Data],3,FALSE)</f>
        <v>1株式・投信等</v>
      </c>
      <c r="AW171" s="15" t="str">
        <f>VLOOKUP($AC171,デモテーブル[#Data],4,FALSE)</f>
        <v>1株式</v>
      </c>
      <c r="AX171" s="15" t="str">
        <f>VLOOKUP($AC171,デモテーブル[#Data],5,FALSE)</f>
        <v>新興国</v>
      </c>
      <c r="AY171" s="15" t="str">
        <f>VLOOKUP($AC171,デモテーブル[#Data],6,FALSE)</f>
        <v>フィリピン</v>
      </c>
      <c r="AZ171" s="15" t="str">
        <f>VLOOKUP($AC171,デモテーブル[#Data],7,FALSE)</f>
        <v>02 米ドル（円換算）</v>
      </c>
    </row>
    <row r="172" spans="2:52">
      <c r="B172" s="2">
        <v>44948</v>
      </c>
      <c r="C172" s="3">
        <v>171</v>
      </c>
      <c r="D172" s="81" t="str">
        <f t="shared" si="24"/>
        <v>00-PP</v>
      </c>
      <c r="E172" s="136" t="str">
        <f t="shared" si="25"/>
        <v>楽天証券</v>
      </c>
      <c r="F172" s="15"/>
      <c r="G172" s="14" t="s">
        <v>106</v>
      </c>
      <c r="H172" s="25" t="s">
        <v>107</v>
      </c>
      <c r="I172" s="25">
        <v>68</v>
      </c>
      <c r="J172" s="25">
        <v>16.579999999999998</v>
      </c>
      <c r="K172" s="25">
        <v>22.24</v>
      </c>
      <c r="L172" s="25" t="s">
        <v>862</v>
      </c>
      <c r="M172" s="25" t="s">
        <v>184</v>
      </c>
      <c r="N172" s="25" t="s">
        <v>863</v>
      </c>
      <c r="O172" s="1">
        <v>0.34139999999999998</v>
      </c>
      <c r="P172" s="25" t="s">
        <v>584</v>
      </c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32" t="s">
        <v>591</v>
      </c>
      <c r="AB172" s="15"/>
      <c r="AC172" s="16" t="str">
        <f t="shared" si="33"/>
        <v>DBA</v>
      </c>
      <c r="AD172" s="15" t="str">
        <f>VLOOKUP($AC172,デモテーブル[],2,FALSE)</f>
        <v>インベスコDBアグリカルチャー・ファンド</v>
      </c>
      <c r="AE172" s="137">
        <f t="shared" si="32"/>
        <v>68</v>
      </c>
      <c r="AF172" s="15">
        <f t="shared" si="32"/>
        <v>16.579999999999998</v>
      </c>
      <c r="AG172" s="15">
        <f t="shared" si="32"/>
        <v>22.24</v>
      </c>
      <c r="AH172" s="17">
        <f t="shared" si="31"/>
        <v>193365</v>
      </c>
      <c r="AI172" s="17">
        <f t="shared" si="31"/>
        <v>0</v>
      </c>
      <c r="AJ172" s="17">
        <f t="shared" si="31"/>
        <v>49211</v>
      </c>
      <c r="AK172" s="18">
        <f t="shared" si="30"/>
        <v>0.34139999999999998</v>
      </c>
      <c r="AL172" s="15" t="str">
        <f t="shared" si="30"/>
        <v>00-PP 楽天証券</v>
      </c>
      <c r="AM172" s="15"/>
      <c r="AN172" s="15"/>
      <c r="AO172" s="15"/>
      <c r="AP172" s="138"/>
      <c r="AQ172" s="15"/>
      <c r="AR172" s="138"/>
      <c r="AS172" s="15"/>
      <c r="AT172" s="4"/>
      <c r="AU172" s="4"/>
      <c r="AV172" s="15" t="str">
        <f>VLOOKUP($AC172,デモテーブル[#Data],3,FALSE)</f>
        <v>3貴金属･ｺﾓ・仮通</v>
      </c>
      <c r="AW172" s="15" t="str">
        <f>VLOOKUP($AC172,デモテーブル[#Data],4,FALSE)</f>
        <v>3ｺﾓﾃﾞｨﾃｲ</v>
      </c>
      <c r="AX172" s="15" t="str">
        <f>VLOOKUP($AC172,デモテーブル[#Data],5,FALSE)</f>
        <v>コモ・その他</v>
      </c>
      <c r="AY172" s="15" t="str">
        <f>VLOOKUP($AC172,デモテーブル[#Data],6,FALSE)</f>
        <v>コモ・農業</v>
      </c>
      <c r="AZ172" s="15" t="str">
        <f>VLOOKUP($AC172,デモテーブル[#Data],7,FALSE)</f>
        <v>02 米ドル（円換算）</v>
      </c>
    </row>
    <row r="173" spans="2:52">
      <c r="B173" s="2">
        <v>44948</v>
      </c>
      <c r="C173" s="3">
        <v>172</v>
      </c>
      <c r="D173" s="81" t="str">
        <f t="shared" si="24"/>
        <v>00-PP</v>
      </c>
      <c r="E173" s="136" t="str">
        <f t="shared" si="25"/>
        <v>楽天証券</v>
      </c>
      <c r="F173" s="15"/>
      <c r="G173" s="14" t="s">
        <v>106</v>
      </c>
      <c r="H173" s="25" t="s">
        <v>107</v>
      </c>
      <c r="I173" s="25">
        <v>60</v>
      </c>
      <c r="J173" s="25">
        <v>16.36</v>
      </c>
      <c r="K173" s="25">
        <v>22.24</v>
      </c>
      <c r="L173" s="25" t="s">
        <v>864</v>
      </c>
      <c r="M173" s="25" t="s">
        <v>184</v>
      </c>
      <c r="N173" s="25" t="s">
        <v>865</v>
      </c>
      <c r="O173" s="1">
        <v>0.35909999999999997</v>
      </c>
      <c r="P173" s="25" t="s">
        <v>584</v>
      </c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32" t="s">
        <v>591</v>
      </c>
      <c r="AB173" s="15"/>
      <c r="AC173" s="16" t="str">
        <f t="shared" si="33"/>
        <v>DBA</v>
      </c>
      <c r="AD173" s="15" t="str">
        <f>VLOOKUP($AC173,デモテーブル[],2,FALSE)</f>
        <v>インベスコDBアグリカルチャー・ファンド</v>
      </c>
      <c r="AE173" s="137">
        <f t="shared" si="32"/>
        <v>60</v>
      </c>
      <c r="AF173" s="15">
        <f t="shared" si="32"/>
        <v>16.36</v>
      </c>
      <c r="AG173" s="15">
        <f t="shared" si="32"/>
        <v>22.24</v>
      </c>
      <c r="AH173" s="17">
        <f t="shared" si="31"/>
        <v>170616</v>
      </c>
      <c r="AI173" s="17">
        <f t="shared" si="31"/>
        <v>0</v>
      </c>
      <c r="AJ173" s="17">
        <f t="shared" si="31"/>
        <v>45076</v>
      </c>
      <c r="AK173" s="18">
        <f t="shared" si="30"/>
        <v>0.35909999999999997</v>
      </c>
      <c r="AL173" s="15" t="str">
        <f t="shared" si="30"/>
        <v>00-PP 楽天証券</v>
      </c>
      <c r="AM173" s="15"/>
      <c r="AN173" s="15"/>
      <c r="AO173" s="15"/>
      <c r="AP173" s="138"/>
      <c r="AQ173" s="15"/>
      <c r="AR173" s="138"/>
      <c r="AS173" s="15"/>
      <c r="AT173" s="4"/>
      <c r="AU173" s="4"/>
      <c r="AV173" s="15" t="str">
        <f>VLOOKUP($AC173,デモテーブル[#Data],3,FALSE)</f>
        <v>3貴金属･ｺﾓ・仮通</v>
      </c>
      <c r="AW173" s="15" t="str">
        <f>VLOOKUP($AC173,デモテーブル[#Data],4,FALSE)</f>
        <v>3ｺﾓﾃﾞｨﾃｲ</v>
      </c>
      <c r="AX173" s="15" t="str">
        <f>VLOOKUP($AC173,デモテーブル[#Data],5,FALSE)</f>
        <v>コモ・その他</v>
      </c>
      <c r="AY173" s="15" t="str">
        <f>VLOOKUP($AC173,デモテーブル[#Data],6,FALSE)</f>
        <v>コモ・農業</v>
      </c>
      <c r="AZ173" s="15" t="str">
        <f>VLOOKUP($AC173,デモテーブル[#Data],7,FALSE)</f>
        <v>02 米ドル（円換算）</v>
      </c>
    </row>
    <row r="174" spans="2:52">
      <c r="B174" s="2">
        <v>44948</v>
      </c>
      <c r="C174" s="3">
        <v>173</v>
      </c>
      <c r="D174" s="81" t="str">
        <f t="shared" si="24"/>
        <v>00-PP</v>
      </c>
      <c r="E174" s="136" t="str">
        <f t="shared" si="25"/>
        <v>楽天証券</v>
      </c>
      <c r="F174" s="15"/>
      <c r="G174" s="14" t="s">
        <v>108</v>
      </c>
      <c r="H174" s="25" t="s">
        <v>109</v>
      </c>
      <c r="I174" s="25">
        <v>20</v>
      </c>
      <c r="J174" s="25">
        <v>14.69</v>
      </c>
      <c r="K174" s="25">
        <v>27.96</v>
      </c>
      <c r="L174" s="25" t="s">
        <v>866</v>
      </c>
      <c r="M174" s="25" t="s">
        <v>184</v>
      </c>
      <c r="N174" s="25" t="s">
        <v>867</v>
      </c>
      <c r="O174" s="1">
        <v>0.90310000000000001</v>
      </c>
      <c r="P174" s="25" t="s">
        <v>584</v>
      </c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32" t="s">
        <v>591</v>
      </c>
      <c r="AB174" s="15"/>
      <c r="AC174" s="16" t="str">
        <f t="shared" si="33"/>
        <v>DBC</v>
      </c>
      <c r="AD174" s="15" t="str">
        <f>VLOOKUP($AC174,デモテーブル[],2,FALSE)</f>
        <v>インベスコDB コモディティ・インデックス・トラッキング・ファンド</v>
      </c>
      <c r="AE174" s="137">
        <f t="shared" si="32"/>
        <v>20</v>
      </c>
      <c r="AF174" s="15">
        <f t="shared" si="32"/>
        <v>14.69</v>
      </c>
      <c r="AG174" s="15">
        <f t="shared" si="32"/>
        <v>27.96</v>
      </c>
      <c r="AH174" s="17">
        <f t="shared" si="31"/>
        <v>71499</v>
      </c>
      <c r="AI174" s="17">
        <f t="shared" si="31"/>
        <v>0</v>
      </c>
      <c r="AJ174" s="17">
        <f t="shared" si="31"/>
        <v>33929</v>
      </c>
      <c r="AK174" s="18">
        <f t="shared" si="30"/>
        <v>0.90310000000000001</v>
      </c>
      <c r="AL174" s="15" t="str">
        <f t="shared" si="30"/>
        <v>00-PP 楽天証券</v>
      </c>
      <c r="AM174" s="15"/>
      <c r="AN174" s="15"/>
      <c r="AO174" s="15"/>
      <c r="AP174" s="138"/>
      <c r="AQ174" s="15"/>
      <c r="AR174" s="138"/>
      <c r="AS174" s="15"/>
      <c r="AT174" s="4"/>
      <c r="AU174" s="4"/>
      <c r="AV174" s="15" t="str">
        <f>VLOOKUP($AC174,デモテーブル[#Data],3,FALSE)</f>
        <v>3貴金属･ｺﾓ・仮通</v>
      </c>
      <c r="AW174" s="15" t="str">
        <f>VLOOKUP($AC174,デモテーブル[#Data],4,FALSE)</f>
        <v>3ｺﾓﾃﾞｨﾃｲ</v>
      </c>
      <c r="AX174" s="15" t="str">
        <f>VLOOKUP($AC174,デモテーブル[#Data],5,FALSE)</f>
        <v>コモ・その他</v>
      </c>
      <c r="AY174" s="15" t="str">
        <f>VLOOKUP($AC174,デモテーブル[#Data],6,FALSE)</f>
        <v>コモ・全体</v>
      </c>
      <c r="AZ174" s="15" t="str">
        <f>VLOOKUP($AC174,デモテーブル[#Data],7,FALSE)</f>
        <v>02 米ドル（円換算）</v>
      </c>
    </row>
    <row r="175" spans="2:52">
      <c r="B175" s="2">
        <v>44948</v>
      </c>
      <c r="C175" s="3">
        <v>174</v>
      </c>
      <c r="D175" s="81" t="str">
        <f t="shared" si="24"/>
        <v>00-PP</v>
      </c>
      <c r="E175" s="136" t="str">
        <f t="shared" si="25"/>
        <v>楽天証券</v>
      </c>
      <c r="F175" s="15"/>
      <c r="G175" s="14" t="s">
        <v>110</v>
      </c>
      <c r="H175" s="25" t="s">
        <v>111</v>
      </c>
      <c r="I175" s="25">
        <v>2</v>
      </c>
      <c r="J175" s="25">
        <v>35.49</v>
      </c>
      <c r="K175" s="25">
        <v>32.06</v>
      </c>
      <c r="L175" s="25" t="s">
        <v>868</v>
      </c>
      <c r="M175" s="25" t="s">
        <v>184</v>
      </c>
      <c r="N175" s="25" t="s">
        <v>869</v>
      </c>
      <c r="O175" s="1">
        <v>-9.6600000000000005E-2</v>
      </c>
      <c r="P175" s="25" t="s">
        <v>584</v>
      </c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32" t="s">
        <v>591</v>
      </c>
      <c r="AB175" s="15"/>
      <c r="AC175" s="16" t="str">
        <f t="shared" si="33"/>
        <v>GDX</v>
      </c>
      <c r="AD175" s="15" t="str">
        <f>VLOOKUP($AC175,デモテーブル[],2,FALSE)</f>
        <v>ヴァンエック・ベクトル・金鉱株ETF</v>
      </c>
      <c r="AE175" s="137">
        <f t="shared" si="32"/>
        <v>2</v>
      </c>
      <c r="AF175" s="15">
        <f t="shared" si="32"/>
        <v>35.49</v>
      </c>
      <c r="AG175" s="15">
        <f t="shared" si="32"/>
        <v>32.06</v>
      </c>
      <c r="AH175" s="17">
        <f t="shared" si="31"/>
        <v>8198</v>
      </c>
      <c r="AI175" s="17">
        <f t="shared" si="31"/>
        <v>0</v>
      </c>
      <c r="AJ175" s="17">
        <f t="shared" si="31"/>
        <v>-876</v>
      </c>
      <c r="AK175" s="18">
        <f t="shared" si="30"/>
        <v>-9.6600000000000005E-2</v>
      </c>
      <c r="AL175" s="15" t="str">
        <f t="shared" si="30"/>
        <v>00-PP 楽天証券</v>
      </c>
      <c r="AM175" s="15"/>
      <c r="AN175" s="15"/>
      <c r="AO175" s="15"/>
      <c r="AP175" s="138"/>
      <c r="AQ175" s="15"/>
      <c r="AR175" s="138"/>
      <c r="AS175" s="15"/>
      <c r="AT175" s="4"/>
      <c r="AU175" s="4"/>
      <c r="AV175" s="15" t="str">
        <f>VLOOKUP($AC175,デモテーブル[#Data],3,FALSE)</f>
        <v>3貴金属･ｺﾓ・仮通</v>
      </c>
      <c r="AW175" s="15" t="str">
        <f>VLOOKUP($AC175,デモテーブル[#Data],4,FALSE)</f>
        <v>3貴金属</v>
      </c>
      <c r="AX175" s="15" t="str">
        <f>VLOOKUP($AC175,デモテーブル[#Data],5,FALSE)</f>
        <v>金鉱株</v>
      </c>
      <c r="AY175" s="15" t="str">
        <f>VLOOKUP($AC175,デモテーブル[#Data],6,FALSE)</f>
        <v>米国・金鉱株</v>
      </c>
      <c r="AZ175" s="15" t="str">
        <f>VLOOKUP($AC175,デモテーブル[#Data],7,FALSE)</f>
        <v>02 米ドル（円換算）</v>
      </c>
    </row>
    <row r="176" spans="2:52">
      <c r="B176" s="2">
        <v>44948</v>
      </c>
      <c r="C176" s="3">
        <v>175</v>
      </c>
      <c r="D176" s="81" t="str">
        <f t="shared" si="24"/>
        <v>00-PP</v>
      </c>
      <c r="E176" s="136" t="str">
        <f t="shared" si="25"/>
        <v>楽天証券</v>
      </c>
      <c r="F176" s="15"/>
      <c r="G176" s="14" t="s">
        <v>110</v>
      </c>
      <c r="H176" s="25" t="s">
        <v>111</v>
      </c>
      <c r="I176" s="25">
        <v>5</v>
      </c>
      <c r="J176" s="25">
        <v>34.5</v>
      </c>
      <c r="K176" s="25">
        <v>32.06</v>
      </c>
      <c r="L176" s="25" t="s">
        <v>870</v>
      </c>
      <c r="M176" s="25" t="s">
        <v>184</v>
      </c>
      <c r="N176" s="25" t="s">
        <v>871</v>
      </c>
      <c r="O176" s="1">
        <v>-7.0699999999999999E-2</v>
      </c>
      <c r="P176" s="25" t="s">
        <v>584</v>
      </c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32" t="s">
        <v>591</v>
      </c>
      <c r="AB176" s="15"/>
      <c r="AC176" s="16" t="str">
        <f t="shared" si="33"/>
        <v>GDX</v>
      </c>
      <c r="AD176" s="15" t="str">
        <f>VLOOKUP($AC176,デモテーブル[],2,FALSE)</f>
        <v>ヴァンエック・ベクトル・金鉱株ETF</v>
      </c>
      <c r="AE176" s="137">
        <f t="shared" si="32"/>
        <v>5</v>
      </c>
      <c r="AF176" s="15">
        <f t="shared" si="32"/>
        <v>34.5</v>
      </c>
      <c r="AG176" s="15">
        <f t="shared" si="32"/>
        <v>32.06</v>
      </c>
      <c r="AH176" s="17">
        <f t="shared" si="31"/>
        <v>20495</v>
      </c>
      <c r="AI176" s="17">
        <f t="shared" si="31"/>
        <v>0</v>
      </c>
      <c r="AJ176" s="17">
        <f t="shared" si="31"/>
        <v>-1559</v>
      </c>
      <c r="AK176" s="18">
        <f t="shared" si="30"/>
        <v>-7.0699999999999999E-2</v>
      </c>
      <c r="AL176" s="15" t="str">
        <f t="shared" si="30"/>
        <v>00-PP 楽天証券</v>
      </c>
      <c r="AM176" s="15"/>
      <c r="AN176" s="15"/>
      <c r="AO176" s="15"/>
      <c r="AP176" s="138"/>
      <c r="AQ176" s="15"/>
      <c r="AR176" s="138"/>
      <c r="AS176" s="15"/>
      <c r="AT176" s="4"/>
      <c r="AU176" s="4"/>
      <c r="AV176" s="15" t="str">
        <f>VLOOKUP($AC176,デモテーブル[#Data],3,FALSE)</f>
        <v>3貴金属･ｺﾓ・仮通</v>
      </c>
      <c r="AW176" s="15" t="str">
        <f>VLOOKUP($AC176,デモテーブル[#Data],4,FALSE)</f>
        <v>3貴金属</v>
      </c>
      <c r="AX176" s="15" t="str">
        <f>VLOOKUP($AC176,デモテーブル[#Data],5,FALSE)</f>
        <v>金鉱株</v>
      </c>
      <c r="AY176" s="15" t="str">
        <f>VLOOKUP($AC176,デモテーブル[#Data],6,FALSE)</f>
        <v>米国・金鉱株</v>
      </c>
      <c r="AZ176" s="15" t="str">
        <f>VLOOKUP($AC176,デモテーブル[#Data],7,FALSE)</f>
        <v>02 米ドル（円換算）</v>
      </c>
    </row>
    <row r="177" spans="2:52">
      <c r="B177" s="2">
        <v>44948</v>
      </c>
      <c r="C177" s="3">
        <v>176</v>
      </c>
      <c r="D177" s="81" t="str">
        <f t="shared" ref="D177:D240" si="34">LEFT(P177,5)</f>
        <v>00-PP</v>
      </c>
      <c r="E177" s="136" t="str">
        <f t="shared" ref="E177:E240" si="35">MID(P177,7,100)</f>
        <v>楽天証券</v>
      </c>
      <c r="F177" s="15"/>
      <c r="G177" s="14" t="s">
        <v>112</v>
      </c>
      <c r="H177" s="25" t="s">
        <v>113</v>
      </c>
      <c r="I177" s="25">
        <v>37</v>
      </c>
      <c r="J177" s="25">
        <v>21.01</v>
      </c>
      <c r="K177" s="25">
        <v>18.760000000000002</v>
      </c>
      <c r="L177" s="25" t="s">
        <v>872</v>
      </c>
      <c r="M177" s="25" t="s">
        <v>184</v>
      </c>
      <c r="N177" s="25" t="s">
        <v>873</v>
      </c>
      <c r="O177" s="1">
        <v>-0.1069</v>
      </c>
      <c r="P177" s="25" t="s">
        <v>584</v>
      </c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32" t="s">
        <v>591</v>
      </c>
      <c r="AB177" s="15"/>
      <c r="AC177" s="16" t="str">
        <f t="shared" si="33"/>
        <v>AFK</v>
      </c>
      <c r="AD177" s="15" t="str">
        <f>VLOOKUP($AC177,デモテーブル[],2,FALSE)</f>
        <v>ヴァンエック・ベクトル・アフリカ・インデックスETF</v>
      </c>
      <c r="AE177" s="137">
        <f t="shared" si="32"/>
        <v>37</v>
      </c>
      <c r="AF177" s="15">
        <f t="shared" si="32"/>
        <v>21.01</v>
      </c>
      <c r="AG177" s="15">
        <f t="shared" si="32"/>
        <v>18.760000000000002</v>
      </c>
      <c r="AH177" s="17">
        <f t="shared" si="31"/>
        <v>88750</v>
      </c>
      <c r="AI177" s="17">
        <f t="shared" si="31"/>
        <v>0</v>
      </c>
      <c r="AJ177" s="17">
        <f t="shared" si="31"/>
        <v>-10626</v>
      </c>
      <c r="AK177" s="18">
        <f t="shared" si="30"/>
        <v>-0.1069</v>
      </c>
      <c r="AL177" s="15" t="str">
        <f t="shared" si="30"/>
        <v>00-PP 楽天証券</v>
      </c>
      <c r="AM177" s="15"/>
      <c r="AN177" s="15"/>
      <c r="AO177" s="15"/>
      <c r="AP177" s="138"/>
      <c r="AQ177" s="15"/>
      <c r="AR177" s="138"/>
      <c r="AS177" s="15"/>
      <c r="AT177" s="4"/>
      <c r="AU177" s="4"/>
      <c r="AV177" s="15" t="str">
        <f>VLOOKUP($AC177,デモテーブル[#Data],3,FALSE)</f>
        <v>1株式・投信等</v>
      </c>
      <c r="AW177" s="15" t="str">
        <f>VLOOKUP($AC177,デモテーブル[#Data],4,FALSE)</f>
        <v>1株式</v>
      </c>
      <c r="AX177" s="15" t="str">
        <f>VLOOKUP($AC177,デモテーブル[#Data],5,FALSE)</f>
        <v>新興国</v>
      </c>
      <c r="AY177" s="15" t="str">
        <f>VLOOKUP($AC177,デモテーブル[#Data],6,FALSE)</f>
        <v>アフリカ</v>
      </c>
      <c r="AZ177" s="15" t="str">
        <f>VLOOKUP($AC177,デモテーブル[#Data],7,FALSE)</f>
        <v>02 米ドル（円換算）</v>
      </c>
    </row>
    <row r="178" spans="2:52">
      <c r="B178" s="2">
        <v>44948</v>
      </c>
      <c r="C178" s="3">
        <v>177</v>
      </c>
      <c r="D178" s="81" t="str">
        <f t="shared" si="34"/>
        <v>00-PP</v>
      </c>
      <c r="E178" s="136" t="str">
        <f t="shared" si="35"/>
        <v>楽天証券</v>
      </c>
      <c r="F178" s="15"/>
      <c r="G178" s="14" t="s">
        <v>114</v>
      </c>
      <c r="H178" s="25" t="s">
        <v>115</v>
      </c>
      <c r="I178" s="25">
        <v>12</v>
      </c>
      <c r="J178" s="25">
        <v>41.04</v>
      </c>
      <c r="K178" s="25">
        <v>38.64</v>
      </c>
      <c r="L178" s="25" t="s">
        <v>874</v>
      </c>
      <c r="M178" s="25" t="s">
        <v>184</v>
      </c>
      <c r="N178" s="25" t="s">
        <v>875</v>
      </c>
      <c r="O178" s="1">
        <v>-5.8400000000000001E-2</v>
      </c>
      <c r="P178" s="25" t="s">
        <v>584</v>
      </c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32" t="s">
        <v>591</v>
      </c>
      <c r="AB178" s="15"/>
      <c r="AC178" s="16" t="str">
        <f t="shared" si="33"/>
        <v>DAL</v>
      </c>
      <c r="AD178" s="15" t="str">
        <f>VLOOKUP($AC178,デモテーブル[],2,FALSE)</f>
        <v>デルタ航空</v>
      </c>
      <c r="AE178" s="137">
        <f t="shared" si="32"/>
        <v>12</v>
      </c>
      <c r="AF178" s="15">
        <f t="shared" si="32"/>
        <v>41.04</v>
      </c>
      <c r="AG178" s="15">
        <f t="shared" si="32"/>
        <v>38.64</v>
      </c>
      <c r="AH178" s="17">
        <f t="shared" si="31"/>
        <v>59286</v>
      </c>
      <c r="AI178" s="17">
        <f t="shared" si="31"/>
        <v>0</v>
      </c>
      <c r="AJ178" s="17">
        <f t="shared" si="31"/>
        <v>-3677</v>
      </c>
      <c r="AK178" s="18">
        <f t="shared" si="30"/>
        <v>-5.8400000000000001E-2</v>
      </c>
      <c r="AL178" s="15" t="str">
        <f t="shared" si="30"/>
        <v>00-PP 楽天証券</v>
      </c>
      <c r="AM178" s="15"/>
      <c r="AN178" s="15"/>
      <c r="AO178" s="15"/>
      <c r="AP178" s="138"/>
      <c r="AQ178" s="15"/>
      <c r="AR178" s="138"/>
      <c r="AS178" s="15"/>
      <c r="AT178" s="4"/>
      <c r="AU178" s="4"/>
      <c r="AV178" s="15" t="str">
        <f>VLOOKUP($AC178,デモテーブル[#Data],3,FALSE)</f>
        <v>1株式・投信等</v>
      </c>
      <c r="AW178" s="15" t="str">
        <f>VLOOKUP($AC178,デモテーブル[#Data],4,FALSE)</f>
        <v>1株式</v>
      </c>
      <c r="AX178" s="15" t="str">
        <f>VLOOKUP($AC178,デモテーブル[#Data],5,FALSE)</f>
        <v>観光</v>
      </c>
      <c r="AY178" s="15" t="str">
        <f>VLOOKUP($AC178,デモテーブル[#Data],6,FALSE)</f>
        <v>航空・米国</v>
      </c>
      <c r="AZ178" s="15" t="str">
        <f>VLOOKUP($AC178,デモテーブル[#Data],7,FALSE)</f>
        <v>02 米ドル（円換算）</v>
      </c>
    </row>
    <row r="179" spans="2:52">
      <c r="B179" s="2">
        <v>44948</v>
      </c>
      <c r="C179" s="3">
        <v>178</v>
      </c>
      <c r="D179" s="81" t="str">
        <f t="shared" si="34"/>
        <v>00-PP</v>
      </c>
      <c r="E179" s="136" t="str">
        <f t="shared" si="35"/>
        <v>楽天証券</v>
      </c>
      <c r="F179" s="15"/>
      <c r="G179" s="14" t="s">
        <v>116</v>
      </c>
      <c r="H179" s="25" t="s">
        <v>117</v>
      </c>
      <c r="I179" s="25">
        <v>25</v>
      </c>
      <c r="J179" s="25">
        <v>22.53</v>
      </c>
      <c r="K179" s="25">
        <v>15.3</v>
      </c>
      <c r="L179" s="25" t="s">
        <v>876</v>
      </c>
      <c r="M179" s="25" t="s">
        <v>184</v>
      </c>
      <c r="N179" s="25" t="s">
        <v>877</v>
      </c>
      <c r="O179" s="1">
        <v>-0.32090000000000002</v>
      </c>
      <c r="P179" s="25" t="s">
        <v>584</v>
      </c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32" t="s">
        <v>591</v>
      </c>
      <c r="AB179" s="15"/>
      <c r="AC179" s="16" t="str">
        <f t="shared" si="33"/>
        <v>NCLH</v>
      </c>
      <c r="AD179" s="15" t="str">
        <f>VLOOKUP($AC179,デモテーブル[],2,FALSE)</f>
        <v>ノルウェージャン・クルーズ・ライン</v>
      </c>
      <c r="AE179" s="137">
        <f t="shared" si="32"/>
        <v>25</v>
      </c>
      <c r="AF179" s="15">
        <f t="shared" si="32"/>
        <v>22.53</v>
      </c>
      <c r="AG179" s="15">
        <f t="shared" si="32"/>
        <v>15.3</v>
      </c>
      <c r="AH179" s="17">
        <f t="shared" si="31"/>
        <v>48906</v>
      </c>
      <c r="AI179" s="17">
        <f t="shared" si="31"/>
        <v>0</v>
      </c>
      <c r="AJ179" s="17">
        <f t="shared" si="31"/>
        <v>-23113</v>
      </c>
      <c r="AK179" s="18">
        <f t="shared" si="30"/>
        <v>-0.32090000000000002</v>
      </c>
      <c r="AL179" s="15" t="str">
        <f t="shared" si="30"/>
        <v>00-PP 楽天証券</v>
      </c>
      <c r="AM179" s="15"/>
      <c r="AN179" s="15"/>
      <c r="AO179" s="15"/>
      <c r="AP179" s="138"/>
      <c r="AQ179" s="15"/>
      <c r="AR179" s="138"/>
      <c r="AS179" s="15"/>
      <c r="AT179" s="4"/>
      <c r="AU179" s="4"/>
      <c r="AV179" s="15" t="str">
        <f>VLOOKUP($AC179,デモテーブル[#Data],3,FALSE)</f>
        <v>1株式・投信等</v>
      </c>
      <c r="AW179" s="15" t="str">
        <f>VLOOKUP($AC179,デモテーブル[#Data],4,FALSE)</f>
        <v>1株式</v>
      </c>
      <c r="AX179" s="15" t="str">
        <f>VLOOKUP($AC179,デモテーブル[#Data],5,FALSE)</f>
        <v>観光</v>
      </c>
      <c r="AY179" s="15" t="str">
        <f>VLOOKUP($AC179,デモテーブル[#Data],6,FALSE)</f>
        <v>船・米国</v>
      </c>
      <c r="AZ179" s="15" t="str">
        <f>VLOOKUP($AC179,デモテーブル[#Data],7,FALSE)</f>
        <v>02 米ドル（円換算）</v>
      </c>
    </row>
    <row r="180" spans="2:52">
      <c r="B180" s="2">
        <v>44948</v>
      </c>
      <c r="C180" s="3">
        <v>179</v>
      </c>
      <c r="D180" s="81" t="str">
        <f t="shared" si="34"/>
        <v>00-PP</v>
      </c>
      <c r="E180" s="136" t="str">
        <f t="shared" si="35"/>
        <v>楽天証券</v>
      </c>
      <c r="F180" s="15"/>
      <c r="G180" s="14" t="s">
        <v>59</v>
      </c>
      <c r="H180" s="25" t="s">
        <v>60</v>
      </c>
      <c r="I180" s="25">
        <v>28</v>
      </c>
      <c r="J180" s="25">
        <v>31.74</v>
      </c>
      <c r="K180" s="25">
        <v>33.36</v>
      </c>
      <c r="L180" s="25" t="s">
        <v>878</v>
      </c>
      <c r="M180" s="25" t="s">
        <v>184</v>
      </c>
      <c r="N180" s="25" t="s">
        <v>879</v>
      </c>
      <c r="O180" s="1">
        <v>5.0999999999999997E-2</v>
      </c>
      <c r="P180" s="25" t="s">
        <v>584</v>
      </c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32" t="s">
        <v>591</v>
      </c>
      <c r="AB180" s="15"/>
      <c r="AC180" s="16" t="str">
        <f t="shared" si="33"/>
        <v>EPI</v>
      </c>
      <c r="AD180" s="15" t="str">
        <f>VLOOKUP($AC180,デモテーブル[],2,FALSE)</f>
        <v>ウィズダムツリー  インド株収益ファンド</v>
      </c>
      <c r="AE180" s="137">
        <f t="shared" si="32"/>
        <v>28</v>
      </c>
      <c r="AF180" s="15">
        <f t="shared" si="32"/>
        <v>31.74</v>
      </c>
      <c r="AG180" s="15">
        <f t="shared" si="32"/>
        <v>33.36</v>
      </c>
      <c r="AH180" s="17">
        <f t="shared" si="31"/>
        <v>119431</v>
      </c>
      <c r="AI180" s="17">
        <f t="shared" si="31"/>
        <v>0</v>
      </c>
      <c r="AJ180" s="17">
        <f t="shared" si="31"/>
        <v>5792</v>
      </c>
      <c r="AK180" s="18">
        <f t="shared" si="30"/>
        <v>5.0999999999999997E-2</v>
      </c>
      <c r="AL180" s="15" t="str">
        <f t="shared" si="30"/>
        <v>00-PP 楽天証券</v>
      </c>
      <c r="AM180" s="15"/>
      <c r="AN180" s="15"/>
      <c r="AO180" s="15"/>
      <c r="AP180" s="138"/>
      <c r="AQ180" s="15"/>
      <c r="AR180" s="138"/>
      <c r="AS180" s="15"/>
      <c r="AT180" s="4"/>
      <c r="AU180" s="4"/>
      <c r="AV180" s="15" t="str">
        <f>VLOOKUP($AC180,デモテーブル[#Data],3,FALSE)</f>
        <v>1株式・投信等</v>
      </c>
      <c r="AW180" s="15" t="str">
        <f>VLOOKUP($AC180,デモテーブル[#Data],4,FALSE)</f>
        <v>1株式</v>
      </c>
      <c r="AX180" s="15" t="str">
        <f>VLOOKUP($AC180,デモテーブル[#Data],5,FALSE)</f>
        <v>新興国</v>
      </c>
      <c r="AY180" s="15" t="str">
        <f>VLOOKUP($AC180,デモテーブル[#Data],6,FALSE)</f>
        <v>インド</v>
      </c>
      <c r="AZ180" s="15" t="str">
        <f>VLOOKUP($AC180,デモテーブル[#Data],7,FALSE)</f>
        <v>02 米ドル（円換算）</v>
      </c>
    </row>
    <row r="181" spans="2:52">
      <c r="B181" s="2">
        <v>44948</v>
      </c>
      <c r="C181" s="3">
        <v>180</v>
      </c>
      <c r="D181" s="81" t="str">
        <f t="shared" si="34"/>
        <v>00-PP</v>
      </c>
      <c r="E181" s="136" t="str">
        <f t="shared" si="35"/>
        <v>楽天証券</v>
      </c>
      <c r="F181" s="15"/>
      <c r="G181" s="14" t="s">
        <v>118</v>
      </c>
      <c r="H181" s="25" t="s">
        <v>119</v>
      </c>
      <c r="I181" s="25">
        <v>14</v>
      </c>
      <c r="J181" s="25">
        <v>119.94</v>
      </c>
      <c r="K181" s="25">
        <v>145.80000000000001</v>
      </c>
      <c r="L181" s="25" t="s">
        <v>880</v>
      </c>
      <c r="M181" s="25" t="s">
        <v>184</v>
      </c>
      <c r="N181" s="25" t="s">
        <v>881</v>
      </c>
      <c r="O181" s="1">
        <v>0.21560000000000001</v>
      </c>
      <c r="P181" s="25" t="s">
        <v>584</v>
      </c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32" t="s">
        <v>591</v>
      </c>
      <c r="AB181" s="15"/>
      <c r="AC181" s="16" t="str">
        <f t="shared" si="33"/>
        <v>VIG</v>
      </c>
      <c r="AD181" s="15" t="str">
        <f>VLOOKUP($AC181,デモテーブル[],2,FALSE)</f>
        <v>バンガード・米国増配株式ETF</v>
      </c>
      <c r="AE181" s="137">
        <f t="shared" si="32"/>
        <v>14</v>
      </c>
      <c r="AF181" s="15">
        <f t="shared" si="32"/>
        <v>119.94</v>
      </c>
      <c r="AG181" s="15">
        <f t="shared" si="32"/>
        <v>145.80000000000001</v>
      </c>
      <c r="AH181" s="17">
        <f t="shared" si="31"/>
        <v>260987</v>
      </c>
      <c r="AI181" s="17">
        <f t="shared" si="31"/>
        <v>0</v>
      </c>
      <c r="AJ181" s="17">
        <f t="shared" si="31"/>
        <v>46293</v>
      </c>
      <c r="AK181" s="18">
        <f t="shared" si="30"/>
        <v>0.21560000000000001</v>
      </c>
      <c r="AL181" s="15" t="str">
        <f t="shared" si="30"/>
        <v>00-PP 楽天証券</v>
      </c>
      <c r="AM181" s="15"/>
      <c r="AN181" s="15"/>
      <c r="AO181" s="15"/>
      <c r="AP181" s="138"/>
      <c r="AQ181" s="15"/>
      <c r="AR181" s="138"/>
      <c r="AS181" s="15"/>
      <c r="AT181" s="4"/>
      <c r="AU181" s="4"/>
      <c r="AV181" s="15" t="str">
        <f>VLOOKUP($AC181,デモテーブル[#Data],3,FALSE)</f>
        <v>1株式・投信等</v>
      </c>
      <c r="AW181" s="15" t="str">
        <f>VLOOKUP($AC181,デモテーブル[#Data],4,FALSE)</f>
        <v>1株式</v>
      </c>
      <c r="AX181" s="15" t="str">
        <f>VLOOKUP($AC181,デモテーブル[#Data],5,FALSE)</f>
        <v>高配当ETF</v>
      </c>
      <c r="AY181" s="15" t="str">
        <f>VLOOKUP($AC181,デモテーブル[#Data],6,FALSE)</f>
        <v>高配当ETF</v>
      </c>
      <c r="AZ181" s="15" t="str">
        <f>VLOOKUP($AC181,デモテーブル[#Data],7,FALSE)</f>
        <v>02 米ドル（円換算）</v>
      </c>
    </row>
    <row r="182" spans="2:52">
      <c r="B182" s="2">
        <v>44948</v>
      </c>
      <c r="C182" s="3">
        <v>181</v>
      </c>
      <c r="D182" s="81" t="str">
        <f t="shared" si="34"/>
        <v>00-PP</v>
      </c>
      <c r="E182" s="136" t="str">
        <f t="shared" si="35"/>
        <v>楽天証券</v>
      </c>
      <c r="F182" s="15"/>
      <c r="G182" s="14" t="s">
        <v>120</v>
      </c>
      <c r="H182" s="25" t="s">
        <v>121</v>
      </c>
      <c r="I182" s="25">
        <v>27</v>
      </c>
      <c r="J182" s="25">
        <v>17.5</v>
      </c>
      <c r="K182" s="25">
        <v>16.260000000000002</v>
      </c>
      <c r="L182" s="25" t="s">
        <v>882</v>
      </c>
      <c r="M182" s="25" t="s">
        <v>184</v>
      </c>
      <c r="N182" s="25" t="s">
        <v>883</v>
      </c>
      <c r="O182" s="1">
        <v>-7.0800000000000002E-2</v>
      </c>
      <c r="P182" s="25" t="s">
        <v>584</v>
      </c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32" t="s">
        <v>591</v>
      </c>
      <c r="AB182" s="15"/>
      <c r="AC182" s="16" t="str">
        <f t="shared" si="33"/>
        <v>AAL</v>
      </c>
      <c r="AD182" s="15" t="str">
        <f>VLOOKUP($AC182,デモテーブル[],2,FALSE)</f>
        <v>アメリカン・エアーラインズ・グループ</v>
      </c>
      <c r="AE182" s="137">
        <f t="shared" si="32"/>
        <v>27</v>
      </c>
      <c r="AF182" s="15">
        <f t="shared" si="32"/>
        <v>17.5</v>
      </c>
      <c r="AG182" s="15">
        <f t="shared" si="32"/>
        <v>16.260000000000002</v>
      </c>
      <c r="AH182" s="17">
        <f t="shared" si="31"/>
        <v>56133</v>
      </c>
      <c r="AI182" s="17">
        <f t="shared" si="31"/>
        <v>0</v>
      </c>
      <c r="AJ182" s="17">
        <f t="shared" si="31"/>
        <v>-4278</v>
      </c>
      <c r="AK182" s="18">
        <f t="shared" si="30"/>
        <v>-7.0800000000000002E-2</v>
      </c>
      <c r="AL182" s="15" t="str">
        <f t="shared" si="30"/>
        <v>00-PP 楽天証券</v>
      </c>
      <c r="AM182" s="15"/>
      <c r="AN182" s="15"/>
      <c r="AO182" s="15"/>
      <c r="AP182" s="138"/>
      <c r="AQ182" s="15"/>
      <c r="AR182" s="138"/>
      <c r="AS182" s="15"/>
      <c r="AT182" s="4"/>
      <c r="AU182" s="4"/>
      <c r="AV182" s="15" t="str">
        <f>VLOOKUP($AC182,デモテーブル[#Data],3,FALSE)</f>
        <v>1株式・投信等</v>
      </c>
      <c r="AW182" s="15" t="str">
        <f>VLOOKUP($AC182,デモテーブル[#Data],4,FALSE)</f>
        <v>1株式</v>
      </c>
      <c r="AX182" s="15" t="str">
        <f>VLOOKUP($AC182,デモテーブル[#Data],5,FALSE)</f>
        <v>観光</v>
      </c>
      <c r="AY182" s="15" t="str">
        <f>VLOOKUP($AC182,デモテーブル[#Data],6,FALSE)</f>
        <v>航空・米国</v>
      </c>
      <c r="AZ182" s="15" t="str">
        <f>VLOOKUP($AC182,デモテーブル[#Data],7,FALSE)</f>
        <v>02 米ドル（円換算）</v>
      </c>
    </row>
    <row r="183" spans="2:52">
      <c r="B183" s="2">
        <v>44948</v>
      </c>
      <c r="C183" s="3">
        <v>182</v>
      </c>
      <c r="D183" s="81" t="str">
        <f t="shared" si="34"/>
        <v>00-PP</v>
      </c>
      <c r="E183" s="136" t="str">
        <f t="shared" si="35"/>
        <v>楽天証券</v>
      </c>
      <c r="F183" s="15"/>
      <c r="G183" s="14" t="s">
        <v>120</v>
      </c>
      <c r="H183" s="25" t="s">
        <v>121</v>
      </c>
      <c r="I183" s="25">
        <v>25</v>
      </c>
      <c r="J183" s="25">
        <v>19.170000000000002</v>
      </c>
      <c r="K183" s="25">
        <v>16.260000000000002</v>
      </c>
      <c r="L183" s="25" t="s">
        <v>884</v>
      </c>
      <c r="M183" s="25" t="s">
        <v>184</v>
      </c>
      <c r="N183" s="25" t="s">
        <v>885</v>
      </c>
      <c r="O183" s="1">
        <v>-0.15179999999999999</v>
      </c>
      <c r="P183" s="25" t="s">
        <v>584</v>
      </c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32" t="s">
        <v>591</v>
      </c>
      <c r="AB183" s="15"/>
      <c r="AC183" s="16" t="str">
        <f t="shared" si="33"/>
        <v>AAL</v>
      </c>
      <c r="AD183" s="15" t="str">
        <f>VLOOKUP($AC183,デモテーブル[],2,FALSE)</f>
        <v>アメリカン・エアーラインズ・グループ</v>
      </c>
      <c r="AE183" s="137">
        <f t="shared" si="32"/>
        <v>25</v>
      </c>
      <c r="AF183" s="15">
        <f t="shared" si="32"/>
        <v>19.170000000000002</v>
      </c>
      <c r="AG183" s="15">
        <f t="shared" si="32"/>
        <v>16.260000000000002</v>
      </c>
      <c r="AH183" s="17">
        <f t="shared" si="31"/>
        <v>51975</v>
      </c>
      <c r="AI183" s="17">
        <f t="shared" si="31"/>
        <v>0</v>
      </c>
      <c r="AJ183" s="17">
        <f t="shared" si="31"/>
        <v>-9299</v>
      </c>
      <c r="AK183" s="18">
        <f t="shared" si="30"/>
        <v>-0.15179999999999999</v>
      </c>
      <c r="AL183" s="15" t="str">
        <f t="shared" si="30"/>
        <v>00-PP 楽天証券</v>
      </c>
      <c r="AM183" s="15"/>
      <c r="AN183" s="15"/>
      <c r="AO183" s="15"/>
      <c r="AP183" s="138"/>
      <c r="AQ183" s="15"/>
      <c r="AR183" s="138"/>
      <c r="AS183" s="15"/>
      <c r="AT183" s="4"/>
      <c r="AU183" s="4"/>
      <c r="AV183" s="15" t="str">
        <f>VLOOKUP($AC183,デモテーブル[#Data],3,FALSE)</f>
        <v>1株式・投信等</v>
      </c>
      <c r="AW183" s="15" t="str">
        <f>VLOOKUP($AC183,デモテーブル[#Data],4,FALSE)</f>
        <v>1株式</v>
      </c>
      <c r="AX183" s="15" t="str">
        <f>VLOOKUP($AC183,デモテーブル[#Data],5,FALSE)</f>
        <v>観光</v>
      </c>
      <c r="AY183" s="15" t="str">
        <f>VLOOKUP($AC183,デモテーブル[#Data],6,FALSE)</f>
        <v>航空・米国</v>
      </c>
      <c r="AZ183" s="15" t="str">
        <f>VLOOKUP($AC183,デモテーブル[#Data],7,FALSE)</f>
        <v>02 米ドル（円換算）</v>
      </c>
    </row>
    <row r="184" spans="2:52">
      <c r="B184" s="2">
        <v>44948</v>
      </c>
      <c r="C184" s="3">
        <v>183</v>
      </c>
      <c r="D184" s="81" t="str">
        <f t="shared" si="34"/>
        <v>00-PP</v>
      </c>
      <c r="E184" s="136" t="str">
        <f t="shared" si="35"/>
        <v>楽天証券</v>
      </c>
      <c r="F184" s="15"/>
      <c r="G184" s="14" t="s">
        <v>122</v>
      </c>
      <c r="H184" s="25" t="s">
        <v>123</v>
      </c>
      <c r="I184" s="25">
        <v>20</v>
      </c>
      <c r="J184" s="25">
        <v>23.75</v>
      </c>
      <c r="K184" s="25">
        <v>32.92</v>
      </c>
      <c r="L184" s="25" t="s">
        <v>886</v>
      </c>
      <c r="M184" s="25" t="s">
        <v>184</v>
      </c>
      <c r="N184" s="25" t="s">
        <v>887</v>
      </c>
      <c r="O184" s="1">
        <v>0.38629999999999998</v>
      </c>
      <c r="P184" s="25" t="s">
        <v>584</v>
      </c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32" t="s">
        <v>591</v>
      </c>
      <c r="AB184" s="15"/>
      <c r="AC184" s="16" t="str">
        <f t="shared" si="33"/>
        <v>XLF</v>
      </c>
      <c r="AD184" s="15" t="str">
        <f>VLOOKUP($AC184,デモテーブル[],2,FALSE)</f>
        <v>金融セレクト・セクター SPDR ファンド</v>
      </c>
      <c r="AE184" s="137">
        <f t="shared" si="32"/>
        <v>20</v>
      </c>
      <c r="AF184" s="15">
        <f t="shared" si="32"/>
        <v>23.75</v>
      </c>
      <c r="AG184" s="15">
        <f t="shared" si="32"/>
        <v>32.92</v>
      </c>
      <c r="AH184" s="17">
        <f t="shared" si="31"/>
        <v>84183</v>
      </c>
      <c r="AI184" s="17">
        <f t="shared" si="31"/>
        <v>0</v>
      </c>
      <c r="AJ184" s="17">
        <f t="shared" si="31"/>
        <v>23458</v>
      </c>
      <c r="AK184" s="18">
        <f t="shared" si="30"/>
        <v>0.38629999999999998</v>
      </c>
      <c r="AL184" s="15" t="str">
        <f t="shared" si="30"/>
        <v>00-PP 楽天証券</v>
      </c>
      <c r="AM184" s="15"/>
      <c r="AN184" s="15"/>
      <c r="AO184" s="15"/>
      <c r="AP184" s="138"/>
      <c r="AQ184" s="15"/>
      <c r="AR184" s="138"/>
      <c r="AS184" s="15"/>
      <c r="AT184" s="4"/>
      <c r="AU184" s="4"/>
      <c r="AV184" s="15" t="str">
        <f>VLOOKUP($AC184,デモテーブル[#Data],3,FALSE)</f>
        <v>1株式・投信等</v>
      </c>
      <c r="AW184" s="15" t="str">
        <f>VLOOKUP($AC184,デモテーブル[#Data],4,FALSE)</f>
        <v>1株式</v>
      </c>
      <c r="AX184" s="15" t="str">
        <f>VLOOKUP($AC184,デモテーブル[#Data],5,FALSE)</f>
        <v>金融</v>
      </c>
      <c r="AY184" s="15" t="str">
        <f>VLOOKUP($AC184,デモテーブル[#Data],6,FALSE)</f>
        <v>銀行業</v>
      </c>
      <c r="AZ184" s="15" t="str">
        <f>VLOOKUP($AC184,デモテーブル[#Data],7,FALSE)</f>
        <v>02 米ドル（円換算）</v>
      </c>
    </row>
    <row r="185" spans="2:52">
      <c r="B185" s="2">
        <v>44948</v>
      </c>
      <c r="C185" s="3">
        <v>184</v>
      </c>
      <c r="D185" s="81" t="str">
        <f t="shared" si="34"/>
        <v>00-PP</v>
      </c>
      <c r="E185" s="136" t="str">
        <f t="shared" si="35"/>
        <v>楽天証券</v>
      </c>
      <c r="F185" s="15"/>
      <c r="G185" s="14" t="s">
        <v>124</v>
      </c>
      <c r="H185" s="25" t="s">
        <v>125</v>
      </c>
      <c r="I185" s="25">
        <v>3</v>
      </c>
      <c r="J185" s="25">
        <v>104.1</v>
      </c>
      <c r="K185" s="25">
        <v>89.74</v>
      </c>
      <c r="L185" s="25" t="s">
        <v>888</v>
      </c>
      <c r="M185" s="25" t="s">
        <v>184</v>
      </c>
      <c r="N185" s="25" t="s">
        <v>889</v>
      </c>
      <c r="O185" s="1">
        <v>-0.13789999999999999</v>
      </c>
      <c r="P185" s="25" t="s">
        <v>584</v>
      </c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32" t="s">
        <v>591</v>
      </c>
      <c r="AB185" s="15"/>
      <c r="AC185" s="16" t="str">
        <f t="shared" si="33"/>
        <v>XLI</v>
      </c>
      <c r="AD185" s="15" t="str">
        <f>VLOOKUP($AC185,デモテーブル[],2,FALSE)</f>
        <v>資本財セレクト・セクター SPDR ファンド</v>
      </c>
      <c r="AE185" s="137">
        <f t="shared" si="32"/>
        <v>3</v>
      </c>
      <c r="AF185" s="15">
        <f t="shared" si="32"/>
        <v>104.1</v>
      </c>
      <c r="AG185" s="15">
        <f t="shared" si="32"/>
        <v>89.74</v>
      </c>
      <c r="AH185" s="17">
        <f t="shared" si="31"/>
        <v>34422</v>
      </c>
      <c r="AI185" s="17">
        <f t="shared" si="31"/>
        <v>0</v>
      </c>
      <c r="AJ185" s="17">
        <f t="shared" si="31"/>
        <v>-5507</v>
      </c>
      <c r="AK185" s="18">
        <f t="shared" si="30"/>
        <v>-0.13789999999999999</v>
      </c>
      <c r="AL185" s="15" t="str">
        <f t="shared" si="30"/>
        <v>00-PP 楽天証券</v>
      </c>
      <c r="AM185" s="15"/>
      <c r="AN185" s="15"/>
      <c r="AO185" s="15"/>
      <c r="AP185" s="138"/>
      <c r="AQ185" s="15"/>
      <c r="AR185" s="138"/>
      <c r="AS185" s="15"/>
      <c r="AT185" s="4"/>
      <c r="AU185" s="4"/>
      <c r="AV185" s="15" t="str">
        <f>VLOOKUP($AC185,デモテーブル[#Data],3,FALSE)</f>
        <v>1株式・投信等</v>
      </c>
      <c r="AW185" s="15" t="str">
        <f>VLOOKUP($AC185,デモテーブル[#Data],4,FALSE)</f>
        <v>1株式</v>
      </c>
      <c r="AX185" s="15" t="str">
        <f>VLOOKUP($AC185,デモテーブル[#Data],5,FALSE)</f>
        <v>資本財</v>
      </c>
      <c r="AY185" s="15" t="str">
        <f>VLOOKUP($AC185,デモテーブル[#Data],6,FALSE)</f>
        <v>資本財</v>
      </c>
      <c r="AZ185" s="15" t="str">
        <f>VLOOKUP($AC185,デモテーブル[#Data],7,FALSE)</f>
        <v>02 米ドル（円換算）</v>
      </c>
    </row>
    <row r="186" spans="2:52">
      <c r="B186" s="2">
        <v>44948</v>
      </c>
      <c r="C186" s="3">
        <v>185</v>
      </c>
      <c r="D186" s="81" t="str">
        <f t="shared" si="34"/>
        <v>00-PP</v>
      </c>
      <c r="E186" s="136" t="str">
        <f t="shared" si="35"/>
        <v>楽天証券</v>
      </c>
      <c r="F186" s="15"/>
      <c r="G186" s="14" t="s">
        <v>126</v>
      </c>
      <c r="H186" s="25" t="s">
        <v>127</v>
      </c>
      <c r="I186" s="25">
        <v>25</v>
      </c>
      <c r="J186" s="25">
        <v>21.9</v>
      </c>
      <c r="K186" s="25">
        <v>13.13</v>
      </c>
      <c r="L186" s="25" t="s">
        <v>890</v>
      </c>
      <c r="M186" s="25" t="s">
        <v>184</v>
      </c>
      <c r="N186" s="25" t="s">
        <v>891</v>
      </c>
      <c r="O186" s="1">
        <v>-0.40050000000000002</v>
      </c>
      <c r="P186" s="25" t="s">
        <v>584</v>
      </c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32" t="s">
        <v>591</v>
      </c>
      <c r="AB186" s="15"/>
      <c r="AC186" s="16" t="str">
        <f t="shared" si="33"/>
        <v>CCL</v>
      </c>
      <c r="AD186" s="15" t="str">
        <f>VLOOKUP($AC186,デモテーブル[],2,FALSE)</f>
        <v>カーニバル</v>
      </c>
      <c r="AE186" s="137">
        <f t="shared" si="32"/>
        <v>25</v>
      </c>
      <c r="AF186" s="15">
        <f t="shared" si="32"/>
        <v>21.9</v>
      </c>
      <c r="AG186" s="15">
        <f t="shared" si="32"/>
        <v>13.13</v>
      </c>
      <c r="AH186" s="17">
        <f t="shared" si="31"/>
        <v>41970</v>
      </c>
      <c r="AI186" s="17">
        <f t="shared" si="31"/>
        <v>0</v>
      </c>
      <c r="AJ186" s="17">
        <f t="shared" si="31"/>
        <v>-28042</v>
      </c>
      <c r="AK186" s="18">
        <f t="shared" si="30"/>
        <v>-0.40050000000000002</v>
      </c>
      <c r="AL186" s="15" t="str">
        <f t="shared" si="30"/>
        <v>00-PP 楽天証券</v>
      </c>
      <c r="AM186" s="15"/>
      <c r="AN186" s="15"/>
      <c r="AO186" s="15"/>
      <c r="AP186" s="138"/>
      <c r="AQ186" s="15"/>
      <c r="AR186" s="138"/>
      <c r="AS186" s="15"/>
      <c r="AT186" s="4"/>
      <c r="AU186" s="4"/>
      <c r="AV186" s="15" t="str">
        <f>VLOOKUP($AC186,デモテーブル[#Data],3,FALSE)</f>
        <v>1株式・投信等</v>
      </c>
      <c r="AW186" s="15" t="str">
        <f>VLOOKUP($AC186,デモテーブル[#Data],4,FALSE)</f>
        <v>1株式</v>
      </c>
      <c r="AX186" s="15" t="str">
        <f>VLOOKUP($AC186,デモテーブル[#Data],5,FALSE)</f>
        <v>観光</v>
      </c>
      <c r="AY186" s="15" t="str">
        <f>VLOOKUP($AC186,デモテーブル[#Data],6,FALSE)</f>
        <v>船・米国</v>
      </c>
      <c r="AZ186" s="15" t="str">
        <f>VLOOKUP($AC186,デモテーブル[#Data],7,FALSE)</f>
        <v>02 米ドル（円換算）</v>
      </c>
    </row>
    <row r="187" spans="2:52">
      <c r="B187" s="2">
        <v>44948</v>
      </c>
      <c r="C187" s="3">
        <v>186</v>
      </c>
      <c r="D187" s="81" t="str">
        <f t="shared" si="34"/>
        <v>00-PP</v>
      </c>
      <c r="E187" s="136" t="str">
        <f t="shared" si="35"/>
        <v>楽天証券</v>
      </c>
      <c r="F187" s="15"/>
      <c r="G187" s="14" t="s">
        <v>128</v>
      </c>
      <c r="H187" s="25" t="s">
        <v>129</v>
      </c>
      <c r="I187" s="25">
        <v>20</v>
      </c>
      <c r="J187" s="25">
        <v>26.45</v>
      </c>
      <c r="K187" s="25">
        <v>20.399999999999999</v>
      </c>
      <c r="L187" s="25" t="s">
        <v>892</v>
      </c>
      <c r="M187" s="25" t="s">
        <v>184</v>
      </c>
      <c r="N187" s="25" t="s">
        <v>893</v>
      </c>
      <c r="O187" s="1">
        <v>-0.22889999999999999</v>
      </c>
      <c r="P187" s="25" t="s">
        <v>584</v>
      </c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32" t="s">
        <v>591</v>
      </c>
      <c r="AB187" s="15"/>
      <c r="AC187" s="16" t="str">
        <f t="shared" si="33"/>
        <v>T</v>
      </c>
      <c r="AD187" s="15" t="str">
        <f>VLOOKUP($AC187,デモテーブル[],2,FALSE)</f>
        <v>AT&amp;T</v>
      </c>
      <c r="AE187" s="137">
        <f t="shared" si="32"/>
        <v>20</v>
      </c>
      <c r="AF187" s="15">
        <f t="shared" si="32"/>
        <v>26.45</v>
      </c>
      <c r="AG187" s="15">
        <f t="shared" si="32"/>
        <v>20.399999999999999</v>
      </c>
      <c r="AH187" s="17">
        <f t="shared" ref="AH187:AJ239" si="36">IF(L187="","",VALUE(LEFT(L187,FIND("円",L187)-1)))</f>
        <v>52166</v>
      </c>
      <c r="AI187" s="17">
        <f t="shared" si="36"/>
        <v>0</v>
      </c>
      <c r="AJ187" s="17">
        <f t="shared" si="36"/>
        <v>-15483</v>
      </c>
      <c r="AK187" s="18">
        <f t="shared" si="30"/>
        <v>-0.22889999999999999</v>
      </c>
      <c r="AL187" s="15" t="str">
        <f t="shared" si="30"/>
        <v>00-PP 楽天証券</v>
      </c>
      <c r="AM187" s="15"/>
      <c r="AN187" s="15"/>
      <c r="AO187" s="15"/>
      <c r="AP187" s="138"/>
      <c r="AQ187" s="15"/>
      <c r="AR187" s="138"/>
      <c r="AS187" s="15"/>
      <c r="AT187" s="4"/>
      <c r="AU187" s="4"/>
      <c r="AV187" s="15" t="str">
        <f>VLOOKUP($AC187,デモテーブル[#Data],3,FALSE)</f>
        <v>1株式・投信等</v>
      </c>
      <c r="AW187" s="15" t="str">
        <f>VLOOKUP($AC187,デモテーブル[#Data],4,FALSE)</f>
        <v>1株式</v>
      </c>
      <c r="AX187" s="15" t="str">
        <f>VLOOKUP($AC187,デモテーブル[#Data],5,FALSE)</f>
        <v>通信</v>
      </c>
      <c r="AY187" s="15" t="str">
        <f>VLOOKUP($AC187,デモテーブル[#Data],6,FALSE)</f>
        <v>米国･通信</v>
      </c>
      <c r="AZ187" s="15" t="str">
        <f>VLOOKUP($AC187,デモテーブル[#Data],7,FALSE)</f>
        <v>02 米ドル（円換算）</v>
      </c>
    </row>
    <row r="188" spans="2:52">
      <c r="B188" s="2">
        <v>44948</v>
      </c>
      <c r="C188" s="3">
        <v>187</v>
      </c>
      <c r="D188" s="81" t="str">
        <f t="shared" si="34"/>
        <v>00-PP</v>
      </c>
      <c r="E188" s="136" t="str">
        <f t="shared" si="35"/>
        <v>楽天証券</v>
      </c>
      <c r="F188" s="15"/>
      <c r="G188" s="14" t="s">
        <v>130</v>
      </c>
      <c r="H188" s="25" t="s">
        <v>131</v>
      </c>
      <c r="I188" s="25">
        <v>8</v>
      </c>
      <c r="J188" s="25">
        <v>71.63</v>
      </c>
      <c r="K188" s="25">
        <v>55.41</v>
      </c>
      <c r="L188" s="25" t="s">
        <v>894</v>
      </c>
      <c r="M188" s="25" t="s">
        <v>184</v>
      </c>
      <c r="N188" s="25" t="s">
        <v>895</v>
      </c>
      <c r="O188" s="1">
        <v>-0.22650000000000001</v>
      </c>
      <c r="P188" s="25" t="s">
        <v>584</v>
      </c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32" t="s">
        <v>591</v>
      </c>
      <c r="AB188" s="15"/>
      <c r="AC188" s="16" t="str">
        <f t="shared" si="33"/>
        <v>RCL</v>
      </c>
      <c r="AD188" s="15" t="str">
        <f>VLOOKUP($AC188,デモテーブル[],2,FALSE)</f>
        <v>ロイヤル・カリビアン・グループ</v>
      </c>
      <c r="AE188" s="137">
        <f t="shared" si="32"/>
        <v>8</v>
      </c>
      <c r="AF188" s="15">
        <f t="shared" si="32"/>
        <v>71.63</v>
      </c>
      <c r="AG188" s="15">
        <f t="shared" si="32"/>
        <v>55.41</v>
      </c>
      <c r="AH188" s="17">
        <f t="shared" si="36"/>
        <v>56677</v>
      </c>
      <c r="AI188" s="17">
        <f t="shared" si="36"/>
        <v>0</v>
      </c>
      <c r="AJ188" s="17">
        <f t="shared" si="36"/>
        <v>-16595</v>
      </c>
      <c r="AK188" s="18">
        <f t="shared" si="30"/>
        <v>-0.22650000000000001</v>
      </c>
      <c r="AL188" s="15" t="str">
        <f t="shared" si="30"/>
        <v>00-PP 楽天証券</v>
      </c>
      <c r="AM188" s="15"/>
      <c r="AN188" s="15"/>
      <c r="AO188" s="15"/>
      <c r="AP188" s="138"/>
      <c r="AQ188" s="15"/>
      <c r="AR188" s="138"/>
      <c r="AS188" s="15"/>
      <c r="AT188" s="4"/>
      <c r="AU188" s="4"/>
      <c r="AV188" s="15" t="str">
        <f>VLOOKUP($AC188,デモテーブル[#Data],3,FALSE)</f>
        <v>1株式・投信等</v>
      </c>
      <c r="AW188" s="15" t="str">
        <f>VLOOKUP($AC188,デモテーブル[#Data],4,FALSE)</f>
        <v>1株式</v>
      </c>
      <c r="AX188" s="15" t="str">
        <f>VLOOKUP($AC188,デモテーブル[#Data],5,FALSE)</f>
        <v>観光</v>
      </c>
      <c r="AY188" s="15" t="str">
        <f>VLOOKUP($AC188,デモテーブル[#Data],6,FALSE)</f>
        <v>船・米国</v>
      </c>
      <c r="AZ188" s="15" t="str">
        <f>VLOOKUP($AC188,デモテーブル[#Data],7,FALSE)</f>
        <v>02 米ドル（円換算）</v>
      </c>
    </row>
    <row r="189" spans="2:52">
      <c r="B189" s="2">
        <v>44948</v>
      </c>
      <c r="C189" s="3">
        <v>188</v>
      </c>
      <c r="D189" s="81" t="str">
        <f t="shared" si="34"/>
        <v>00-PP</v>
      </c>
      <c r="E189" s="136" t="str">
        <f t="shared" si="35"/>
        <v>楽天証券</v>
      </c>
      <c r="F189" s="15"/>
      <c r="G189" s="14" t="s">
        <v>130</v>
      </c>
      <c r="H189" s="25" t="s">
        <v>131</v>
      </c>
      <c r="I189" s="25">
        <v>6</v>
      </c>
      <c r="J189" s="25">
        <v>82.63</v>
      </c>
      <c r="K189" s="25">
        <v>55.41</v>
      </c>
      <c r="L189" s="25" t="s">
        <v>896</v>
      </c>
      <c r="M189" s="25" t="s">
        <v>184</v>
      </c>
      <c r="N189" s="25" t="s">
        <v>897</v>
      </c>
      <c r="O189" s="1">
        <v>-0.32940000000000003</v>
      </c>
      <c r="P189" s="25" t="s">
        <v>584</v>
      </c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32" t="s">
        <v>591</v>
      </c>
      <c r="AB189" s="15"/>
      <c r="AC189" s="16" t="str">
        <f t="shared" si="33"/>
        <v>RCL</v>
      </c>
      <c r="AD189" s="15" t="str">
        <f>VLOOKUP($AC189,デモテーブル[],2,FALSE)</f>
        <v>ロイヤル・カリビアン・グループ</v>
      </c>
      <c r="AE189" s="137">
        <f t="shared" ref="AE189:AG242" si="37">I189</f>
        <v>6</v>
      </c>
      <c r="AF189" s="15">
        <f t="shared" si="37"/>
        <v>82.63</v>
      </c>
      <c r="AG189" s="15">
        <f t="shared" si="37"/>
        <v>55.41</v>
      </c>
      <c r="AH189" s="17">
        <f t="shared" si="36"/>
        <v>42508</v>
      </c>
      <c r="AI189" s="17">
        <f t="shared" si="36"/>
        <v>0</v>
      </c>
      <c r="AJ189" s="17">
        <f t="shared" si="36"/>
        <v>-20883</v>
      </c>
      <c r="AK189" s="18">
        <f t="shared" si="30"/>
        <v>-0.32940000000000003</v>
      </c>
      <c r="AL189" s="15" t="str">
        <f t="shared" si="30"/>
        <v>00-PP 楽天証券</v>
      </c>
      <c r="AM189" s="15"/>
      <c r="AN189" s="15"/>
      <c r="AO189" s="15"/>
      <c r="AP189" s="138"/>
      <c r="AQ189" s="15"/>
      <c r="AR189" s="138"/>
      <c r="AS189" s="15"/>
      <c r="AT189" s="4"/>
      <c r="AU189" s="4"/>
      <c r="AV189" s="15" t="str">
        <f>VLOOKUP($AC189,デモテーブル[#Data],3,FALSE)</f>
        <v>1株式・投信等</v>
      </c>
      <c r="AW189" s="15" t="str">
        <f>VLOOKUP($AC189,デモテーブル[#Data],4,FALSE)</f>
        <v>1株式</v>
      </c>
      <c r="AX189" s="15" t="str">
        <f>VLOOKUP($AC189,デモテーブル[#Data],5,FALSE)</f>
        <v>観光</v>
      </c>
      <c r="AY189" s="15" t="str">
        <f>VLOOKUP($AC189,デモテーブル[#Data],6,FALSE)</f>
        <v>船・米国</v>
      </c>
      <c r="AZ189" s="15" t="str">
        <f>VLOOKUP($AC189,デモテーブル[#Data],7,FALSE)</f>
        <v>02 米ドル（円換算）</v>
      </c>
    </row>
    <row r="190" spans="2:52">
      <c r="B190" s="2">
        <v>44948</v>
      </c>
      <c r="C190" s="3">
        <v>189</v>
      </c>
      <c r="D190" s="81" t="str">
        <f t="shared" si="34"/>
        <v>00-PP</v>
      </c>
      <c r="E190" s="136" t="str">
        <f t="shared" si="35"/>
        <v>楽天証券</v>
      </c>
      <c r="F190" s="15"/>
      <c r="G190" s="14" t="s">
        <v>132</v>
      </c>
      <c r="H190" s="25" t="s">
        <v>133</v>
      </c>
      <c r="I190" s="25">
        <v>9</v>
      </c>
      <c r="J190" s="25">
        <v>44.31</v>
      </c>
      <c r="K190" s="25">
        <v>45.64</v>
      </c>
      <c r="L190" s="25" t="s">
        <v>898</v>
      </c>
      <c r="M190" s="25" t="s">
        <v>184</v>
      </c>
      <c r="N190" s="25" t="s">
        <v>899</v>
      </c>
      <c r="O190" s="1">
        <v>3.0099999999999998E-2</v>
      </c>
      <c r="P190" s="25" t="s">
        <v>584</v>
      </c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32" t="s">
        <v>591</v>
      </c>
      <c r="AB190" s="15"/>
      <c r="AC190" s="16" t="str">
        <f t="shared" si="33"/>
        <v>EZA</v>
      </c>
      <c r="AD190" s="15" t="str">
        <f>VLOOKUP($AC190,デモテーブル[],2,FALSE)</f>
        <v>iシェアーズ MSCI 南アフリカ ETF</v>
      </c>
      <c r="AE190" s="137">
        <f t="shared" si="37"/>
        <v>9</v>
      </c>
      <c r="AF190" s="15">
        <f t="shared" si="37"/>
        <v>44.31</v>
      </c>
      <c r="AG190" s="15">
        <f t="shared" si="37"/>
        <v>45.64</v>
      </c>
      <c r="AH190" s="17">
        <f t="shared" si="36"/>
        <v>52519</v>
      </c>
      <c r="AI190" s="17">
        <f t="shared" si="36"/>
        <v>0</v>
      </c>
      <c r="AJ190" s="17">
        <f t="shared" si="36"/>
        <v>1533</v>
      </c>
      <c r="AK190" s="18">
        <f t="shared" si="30"/>
        <v>3.0099999999999998E-2</v>
      </c>
      <c r="AL190" s="15" t="str">
        <f t="shared" si="30"/>
        <v>00-PP 楽天証券</v>
      </c>
      <c r="AM190" s="15"/>
      <c r="AN190" s="15"/>
      <c r="AO190" s="15"/>
      <c r="AP190" s="138"/>
      <c r="AQ190" s="15"/>
      <c r="AR190" s="138"/>
      <c r="AS190" s="15"/>
      <c r="AT190" s="4"/>
      <c r="AU190" s="4"/>
      <c r="AV190" s="15" t="str">
        <f>VLOOKUP($AC190,デモテーブル[#Data],3,FALSE)</f>
        <v>1株式・投信等</v>
      </c>
      <c r="AW190" s="15" t="str">
        <f>VLOOKUP($AC190,デモテーブル[#Data],4,FALSE)</f>
        <v>1株式</v>
      </c>
      <c r="AX190" s="15" t="str">
        <f>VLOOKUP($AC190,デモテーブル[#Data],5,FALSE)</f>
        <v>新興国</v>
      </c>
      <c r="AY190" s="15" t="str">
        <f>VLOOKUP($AC190,デモテーブル[#Data],6,FALSE)</f>
        <v>南アフリカ</v>
      </c>
      <c r="AZ190" s="15" t="str">
        <f>VLOOKUP($AC190,デモテーブル[#Data],7,FALSE)</f>
        <v>02 米ドル（円換算）</v>
      </c>
    </row>
    <row r="191" spans="2:52">
      <c r="B191" s="2">
        <v>44948</v>
      </c>
      <c r="C191" s="3">
        <v>190</v>
      </c>
      <c r="D191" s="81" t="str">
        <f t="shared" si="34"/>
        <v>00-PP</v>
      </c>
      <c r="E191" s="136" t="str">
        <f t="shared" si="35"/>
        <v>楽天証券</v>
      </c>
      <c r="F191" s="15"/>
      <c r="G191" s="14" t="s">
        <v>134</v>
      </c>
      <c r="H191" s="25" t="s">
        <v>900</v>
      </c>
      <c r="I191" s="25">
        <v>14</v>
      </c>
      <c r="J191" s="25">
        <v>118.87</v>
      </c>
      <c r="K191" s="25">
        <v>103.16</v>
      </c>
      <c r="L191" s="25" t="s">
        <v>901</v>
      </c>
      <c r="M191" s="25" t="s">
        <v>184</v>
      </c>
      <c r="N191" s="25" t="s">
        <v>902</v>
      </c>
      <c r="O191" s="1">
        <v>-0.13220000000000001</v>
      </c>
      <c r="P191" s="25" t="s">
        <v>584</v>
      </c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32" t="s">
        <v>591</v>
      </c>
      <c r="AB191" s="15"/>
      <c r="AC191" s="16" t="str">
        <f t="shared" si="33"/>
        <v>AGG</v>
      </c>
      <c r="AD191" s="15" t="str">
        <f>VLOOKUP($AC191,デモテーブル[],2,FALSE)</f>
        <v>iシェアーズ　コア米国総合債券ETF</v>
      </c>
      <c r="AE191" s="137">
        <f t="shared" si="37"/>
        <v>14</v>
      </c>
      <c r="AF191" s="15">
        <f t="shared" si="37"/>
        <v>118.87</v>
      </c>
      <c r="AG191" s="15">
        <f t="shared" si="37"/>
        <v>103.16</v>
      </c>
      <c r="AH191" s="17">
        <f t="shared" si="36"/>
        <v>184660</v>
      </c>
      <c r="AI191" s="17">
        <f t="shared" si="36"/>
        <v>0</v>
      </c>
      <c r="AJ191" s="17">
        <f t="shared" si="36"/>
        <v>-28119</v>
      </c>
      <c r="AK191" s="18">
        <f t="shared" si="30"/>
        <v>-0.13220000000000001</v>
      </c>
      <c r="AL191" s="15" t="str">
        <f t="shared" si="30"/>
        <v>00-PP 楽天証券</v>
      </c>
      <c r="AM191" s="15"/>
      <c r="AN191" s="15"/>
      <c r="AO191" s="15"/>
      <c r="AP191" s="138"/>
      <c r="AQ191" s="15"/>
      <c r="AR191" s="138"/>
      <c r="AS191" s="15"/>
      <c r="AT191" s="4"/>
      <c r="AU191" s="4"/>
      <c r="AV191" s="15" t="str">
        <f>VLOOKUP($AC191,デモテーブル[#Data],3,FALSE)</f>
        <v>2現金・米国債など</v>
      </c>
      <c r="AW191" s="15" t="str">
        <f>VLOOKUP($AC191,デモテーブル[#Data],4,FALSE)</f>
        <v>2米国債など</v>
      </c>
      <c r="AX191" s="15" t="str">
        <f>VLOOKUP($AC191,デモテーブル[#Data],5,FALSE)</f>
        <v>債券</v>
      </c>
      <c r="AY191" s="15" t="str">
        <f>VLOOKUP($AC191,デモテーブル[#Data],6,FALSE)</f>
        <v>米国債</v>
      </c>
      <c r="AZ191" s="15" t="str">
        <f>VLOOKUP($AC191,デモテーブル[#Data],7,FALSE)</f>
        <v>02 米ドル（円換算）</v>
      </c>
    </row>
    <row r="192" spans="2:52">
      <c r="B192" s="2">
        <v>44948</v>
      </c>
      <c r="C192" s="3">
        <v>191</v>
      </c>
      <c r="D192" s="81" t="str">
        <f t="shared" si="34"/>
        <v>00-PP</v>
      </c>
      <c r="E192" s="136" t="str">
        <f t="shared" si="35"/>
        <v>楽天証券</v>
      </c>
      <c r="F192" s="15"/>
      <c r="G192" s="14" t="s">
        <v>136</v>
      </c>
      <c r="H192" s="25" t="s">
        <v>137</v>
      </c>
      <c r="I192" s="25">
        <v>2</v>
      </c>
      <c r="J192" s="25">
        <v>222.09</v>
      </c>
      <c r="K192" s="25">
        <v>176.08</v>
      </c>
      <c r="L192" s="25" t="s">
        <v>903</v>
      </c>
      <c r="M192" s="25" t="s">
        <v>184</v>
      </c>
      <c r="N192" s="25" t="s">
        <v>904</v>
      </c>
      <c r="O192" s="1">
        <v>-0.2072</v>
      </c>
      <c r="P192" s="25" t="s">
        <v>584</v>
      </c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32" t="s">
        <v>591</v>
      </c>
      <c r="AB192" s="15"/>
      <c r="AC192" s="16" t="str">
        <f t="shared" si="33"/>
        <v>IWM</v>
      </c>
      <c r="AD192" s="15" t="str">
        <f>VLOOKUP($AC192,デモテーブル[],2,FALSE)</f>
        <v>iシェアーズ ラッセル 2000 ETF</v>
      </c>
      <c r="AE192" s="137">
        <f t="shared" si="37"/>
        <v>2</v>
      </c>
      <c r="AF192" s="15">
        <f t="shared" si="37"/>
        <v>222.09</v>
      </c>
      <c r="AG192" s="15">
        <f t="shared" si="37"/>
        <v>176.08</v>
      </c>
      <c r="AH192" s="17">
        <f t="shared" si="36"/>
        <v>45027</v>
      </c>
      <c r="AI192" s="17">
        <f t="shared" si="36"/>
        <v>0</v>
      </c>
      <c r="AJ192" s="17">
        <f t="shared" si="36"/>
        <v>-11764</v>
      </c>
      <c r="AK192" s="18">
        <f t="shared" si="30"/>
        <v>-0.2072</v>
      </c>
      <c r="AL192" s="15" t="str">
        <f t="shared" si="30"/>
        <v>00-PP 楽天証券</v>
      </c>
      <c r="AM192" s="15"/>
      <c r="AN192" s="15"/>
      <c r="AO192" s="15"/>
      <c r="AP192" s="138"/>
      <c r="AQ192" s="15"/>
      <c r="AR192" s="138"/>
      <c r="AS192" s="15"/>
      <c r="AT192" s="4"/>
      <c r="AU192" s="4"/>
      <c r="AV192" s="15" t="str">
        <f>VLOOKUP($AC192,デモテーブル[#Data],3,FALSE)</f>
        <v>1株式・投信等</v>
      </c>
      <c r="AW192" s="15" t="str">
        <f>VLOOKUP($AC192,デモテーブル[#Data],4,FALSE)</f>
        <v>1株式</v>
      </c>
      <c r="AX192" s="15" t="str">
        <f>VLOOKUP($AC192,デモテーブル[#Data],5,FALSE)</f>
        <v>指数</v>
      </c>
      <c r="AY192" s="15" t="str">
        <f>VLOOKUP($AC192,デモテーブル[#Data],6,FALSE)</f>
        <v>ラッセル指数</v>
      </c>
      <c r="AZ192" s="15" t="str">
        <f>VLOOKUP($AC192,デモテーブル[#Data],7,FALSE)</f>
        <v>02 米ドル（円換算）</v>
      </c>
    </row>
    <row r="193" spans="2:52">
      <c r="B193" s="2">
        <v>44948</v>
      </c>
      <c r="C193" s="3">
        <v>192</v>
      </c>
      <c r="D193" s="81" t="str">
        <f t="shared" si="34"/>
        <v>02-A子</v>
      </c>
      <c r="E193" s="136" t="str">
        <f t="shared" si="35"/>
        <v>楽天証券</v>
      </c>
      <c r="F193" s="15"/>
      <c r="G193" s="14" t="s">
        <v>93</v>
      </c>
      <c r="H193" s="25" t="s">
        <v>94</v>
      </c>
      <c r="I193" s="25">
        <v>10</v>
      </c>
      <c r="J193" s="25">
        <v>218.18</v>
      </c>
      <c r="K193" s="25">
        <v>195.32</v>
      </c>
      <c r="L193" s="25" t="s">
        <v>841</v>
      </c>
      <c r="M193" s="25" t="s">
        <v>184</v>
      </c>
      <c r="N193" s="25" t="s">
        <v>905</v>
      </c>
      <c r="O193" s="1">
        <v>-0.1048</v>
      </c>
      <c r="P193" s="25" t="s">
        <v>1003</v>
      </c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32" t="s">
        <v>591</v>
      </c>
      <c r="AB193" s="15"/>
      <c r="AC193" s="16" t="str">
        <f t="shared" si="33"/>
        <v>VTI</v>
      </c>
      <c r="AD193" s="15" t="str">
        <f>VLOOKUP($AC193,デモテーブル[],2,FALSE)</f>
        <v>バンガード・トータル・ストック・マーケットETF</v>
      </c>
      <c r="AE193" s="137">
        <f t="shared" si="37"/>
        <v>10</v>
      </c>
      <c r="AF193" s="15">
        <f t="shared" si="37"/>
        <v>218.18</v>
      </c>
      <c r="AG193" s="15">
        <f t="shared" si="37"/>
        <v>195.32</v>
      </c>
      <c r="AH193" s="17">
        <f t="shared" si="36"/>
        <v>249736</v>
      </c>
      <c r="AI193" s="17">
        <f t="shared" si="36"/>
        <v>0</v>
      </c>
      <c r="AJ193" s="17">
        <f t="shared" si="36"/>
        <v>-29229</v>
      </c>
      <c r="AK193" s="18">
        <f t="shared" ref="AK193:AL242" si="38">O193</f>
        <v>-0.1048</v>
      </c>
      <c r="AL193" s="15" t="str">
        <f t="shared" si="38"/>
        <v>02-A子 楽天証券</v>
      </c>
      <c r="AM193" s="15"/>
      <c r="AN193" s="15"/>
      <c r="AO193" s="15"/>
      <c r="AP193" s="138"/>
      <c r="AQ193" s="15"/>
      <c r="AR193" s="138"/>
      <c r="AS193" s="15"/>
      <c r="AT193" s="4"/>
      <c r="AU193" s="4"/>
      <c r="AV193" s="15" t="str">
        <f>VLOOKUP($AC193,デモテーブル[#Data],3,FALSE)</f>
        <v>1株式・投信等</v>
      </c>
      <c r="AW193" s="15" t="str">
        <f>VLOOKUP($AC193,デモテーブル[#Data],4,FALSE)</f>
        <v>1株式</v>
      </c>
      <c r="AX193" s="15" t="str">
        <f>VLOOKUP($AC193,デモテーブル[#Data],5,FALSE)</f>
        <v>指数</v>
      </c>
      <c r="AY193" s="15" t="str">
        <f>VLOOKUP($AC193,デモテーブル[#Data],6,FALSE)</f>
        <v>全米国指数</v>
      </c>
      <c r="AZ193" s="15" t="str">
        <f>VLOOKUP($AC193,デモテーブル[#Data],7,FALSE)</f>
        <v>02 米ドル（円換算）</v>
      </c>
    </row>
    <row r="194" spans="2:52">
      <c r="B194" s="2">
        <v>44948</v>
      </c>
      <c r="C194" s="3">
        <v>193</v>
      </c>
      <c r="D194" s="81" t="str">
        <f t="shared" si="34"/>
        <v>02-A子</v>
      </c>
      <c r="E194" s="136" t="str">
        <f t="shared" si="35"/>
        <v>楽天証券</v>
      </c>
      <c r="F194" s="15"/>
      <c r="G194" s="14" t="s">
        <v>95</v>
      </c>
      <c r="H194" s="25" t="s">
        <v>96</v>
      </c>
      <c r="I194" s="25">
        <v>10</v>
      </c>
      <c r="J194" s="25">
        <v>43.95</v>
      </c>
      <c r="K194" s="25">
        <v>42.18</v>
      </c>
      <c r="L194" s="25" t="s">
        <v>843</v>
      </c>
      <c r="M194" s="25" t="s">
        <v>184</v>
      </c>
      <c r="N194" s="25" t="s">
        <v>844</v>
      </c>
      <c r="O194" s="1">
        <v>-4.02E-2</v>
      </c>
      <c r="P194" s="25" t="s">
        <v>1003</v>
      </c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32" t="s">
        <v>591</v>
      </c>
      <c r="AB194" s="15"/>
      <c r="AC194" s="16" t="str">
        <f t="shared" si="33"/>
        <v>VWO</v>
      </c>
      <c r="AD194" s="15" t="str">
        <f>VLOOKUP($AC194,デモテーブル[],2,FALSE)</f>
        <v>バンガード・FTSE・エマージング・マーケッツETF</v>
      </c>
      <c r="AE194" s="137">
        <f t="shared" si="37"/>
        <v>10</v>
      </c>
      <c r="AF194" s="15">
        <f t="shared" si="37"/>
        <v>43.95</v>
      </c>
      <c r="AG194" s="15">
        <f t="shared" si="37"/>
        <v>42.18</v>
      </c>
      <c r="AH194" s="17">
        <f t="shared" si="36"/>
        <v>53931</v>
      </c>
      <c r="AI194" s="17">
        <f t="shared" si="36"/>
        <v>0</v>
      </c>
      <c r="AJ194" s="17">
        <f t="shared" si="36"/>
        <v>-2257</v>
      </c>
      <c r="AK194" s="18">
        <f t="shared" si="38"/>
        <v>-4.02E-2</v>
      </c>
      <c r="AL194" s="15" t="str">
        <f t="shared" si="38"/>
        <v>02-A子 楽天証券</v>
      </c>
      <c r="AM194" s="15"/>
      <c r="AN194" s="15"/>
      <c r="AO194" s="15"/>
      <c r="AP194" s="138"/>
      <c r="AQ194" s="15"/>
      <c r="AR194" s="138"/>
      <c r="AS194" s="15"/>
      <c r="AT194" s="4"/>
      <c r="AU194" s="4"/>
      <c r="AV194" s="15" t="str">
        <f>VLOOKUP($AC194,デモテーブル[#Data],3,FALSE)</f>
        <v>1株式・投信等</v>
      </c>
      <c r="AW194" s="15" t="str">
        <f>VLOOKUP($AC194,デモテーブル[#Data],4,FALSE)</f>
        <v>1株式</v>
      </c>
      <c r="AX194" s="15" t="str">
        <f>VLOOKUP($AC194,デモテーブル[#Data],5,FALSE)</f>
        <v>新興国</v>
      </c>
      <c r="AY194" s="15" t="str">
        <f>VLOOKUP($AC194,デモテーブル[#Data],6,FALSE)</f>
        <v>新興国ETF</v>
      </c>
      <c r="AZ194" s="15" t="str">
        <f>VLOOKUP($AC194,デモテーブル[#Data],7,FALSE)</f>
        <v>02 米ドル（円換算）</v>
      </c>
    </row>
    <row r="195" spans="2:52">
      <c r="B195" s="2">
        <v>44948</v>
      </c>
      <c r="C195" s="3">
        <v>194</v>
      </c>
      <c r="D195" s="81" t="str">
        <f t="shared" si="34"/>
        <v>02-A子</v>
      </c>
      <c r="E195" s="136" t="str">
        <f t="shared" si="35"/>
        <v>楽天証券</v>
      </c>
      <c r="F195" s="15"/>
      <c r="G195" s="14" t="s">
        <v>99</v>
      </c>
      <c r="H195" s="25" t="s">
        <v>100</v>
      </c>
      <c r="I195" s="25">
        <v>4</v>
      </c>
      <c r="J195" s="25">
        <v>72.78</v>
      </c>
      <c r="K195" s="25">
        <v>89.35</v>
      </c>
      <c r="L195" s="25" t="s">
        <v>906</v>
      </c>
      <c r="M195" s="25" t="s">
        <v>184</v>
      </c>
      <c r="N195" s="25" t="s">
        <v>907</v>
      </c>
      <c r="O195" s="1">
        <v>0.22770000000000001</v>
      </c>
      <c r="P195" s="25" t="s">
        <v>1003</v>
      </c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32" t="s">
        <v>591</v>
      </c>
      <c r="AB195" s="15"/>
      <c r="AC195" s="16" t="str">
        <f t="shared" si="33"/>
        <v>VT</v>
      </c>
      <c r="AD195" s="15" t="str">
        <f>VLOOKUP($AC195,デモテーブル[],2,FALSE)</f>
        <v>バンガード・トータル・ワールド・ストックETF</v>
      </c>
      <c r="AE195" s="137">
        <f t="shared" si="37"/>
        <v>4</v>
      </c>
      <c r="AF195" s="15">
        <f t="shared" si="37"/>
        <v>72.78</v>
      </c>
      <c r="AG195" s="15">
        <f t="shared" si="37"/>
        <v>89.35</v>
      </c>
      <c r="AH195" s="17">
        <f t="shared" si="36"/>
        <v>45697</v>
      </c>
      <c r="AI195" s="17">
        <f t="shared" si="36"/>
        <v>0</v>
      </c>
      <c r="AJ195" s="17">
        <f t="shared" si="36"/>
        <v>8475</v>
      </c>
      <c r="AK195" s="18">
        <f t="shared" si="38"/>
        <v>0.22770000000000001</v>
      </c>
      <c r="AL195" s="15" t="str">
        <f t="shared" si="38"/>
        <v>02-A子 楽天証券</v>
      </c>
      <c r="AM195" s="15"/>
      <c r="AN195" s="15"/>
      <c r="AO195" s="15"/>
      <c r="AP195" s="138"/>
      <c r="AQ195" s="15"/>
      <c r="AR195" s="138"/>
      <c r="AS195" s="15"/>
      <c r="AT195" s="4"/>
      <c r="AU195" s="4"/>
      <c r="AV195" s="15" t="str">
        <f>VLOOKUP($AC195,デモテーブル[#Data],3,FALSE)</f>
        <v>1株式・投信等</v>
      </c>
      <c r="AW195" s="15" t="str">
        <f>VLOOKUP($AC195,デモテーブル[#Data],4,FALSE)</f>
        <v>1株式</v>
      </c>
      <c r="AX195" s="15" t="str">
        <f>VLOOKUP($AC195,デモテーブル[#Data],5,FALSE)</f>
        <v>指数</v>
      </c>
      <c r="AY195" s="15" t="str">
        <f>VLOOKUP($AC195,デモテーブル[#Data],6,FALSE)</f>
        <v>全世界指数</v>
      </c>
      <c r="AZ195" s="15" t="str">
        <f>VLOOKUP($AC195,デモテーブル[#Data],7,FALSE)</f>
        <v>02 米ドル（円換算）</v>
      </c>
    </row>
    <row r="196" spans="2:52">
      <c r="B196" s="2">
        <v>44948</v>
      </c>
      <c r="C196" s="3">
        <v>195</v>
      </c>
      <c r="D196" s="81" t="str">
        <f t="shared" si="34"/>
        <v>02-A子</v>
      </c>
      <c r="E196" s="136" t="str">
        <f t="shared" si="35"/>
        <v>楽天証券</v>
      </c>
      <c r="F196" s="15"/>
      <c r="G196" s="14" t="s">
        <v>53</v>
      </c>
      <c r="H196" s="25" t="s">
        <v>101</v>
      </c>
      <c r="I196" s="25">
        <v>25</v>
      </c>
      <c r="J196" s="25">
        <v>88.46</v>
      </c>
      <c r="K196" s="25">
        <v>76.319999999999993</v>
      </c>
      <c r="L196" s="25" t="s">
        <v>908</v>
      </c>
      <c r="M196" s="25" t="s">
        <v>184</v>
      </c>
      <c r="N196" s="25" t="s">
        <v>909</v>
      </c>
      <c r="O196" s="1">
        <v>-0.13730000000000001</v>
      </c>
      <c r="P196" s="25" t="s">
        <v>1003</v>
      </c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32" t="s">
        <v>591</v>
      </c>
      <c r="AB196" s="15"/>
      <c r="AC196" s="16" t="str">
        <f t="shared" si="33"/>
        <v>BND</v>
      </c>
      <c r="AD196" s="15" t="str">
        <f>VLOOKUP($AC196,デモテーブル[],2,FALSE)</f>
        <v>バンガード・米国トータル債券市場ETF</v>
      </c>
      <c r="AE196" s="137">
        <f t="shared" si="37"/>
        <v>25</v>
      </c>
      <c r="AF196" s="15">
        <f t="shared" si="37"/>
        <v>88.46</v>
      </c>
      <c r="AG196" s="15">
        <f t="shared" si="37"/>
        <v>76.319999999999993</v>
      </c>
      <c r="AH196" s="17">
        <f t="shared" si="36"/>
        <v>243956</v>
      </c>
      <c r="AI196" s="17">
        <f t="shared" si="36"/>
        <v>0</v>
      </c>
      <c r="AJ196" s="17">
        <f t="shared" si="36"/>
        <v>-38814</v>
      </c>
      <c r="AK196" s="18">
        <f t="shared" si="38"/>
        <v>-0.13730000000000001</v>
      </c>
      <c r="AL196" s="15" t="str">
        <f t="shared" si="38"/>
        <v>02-A子 楽天証券</v>
      </c>
      <c r="AM196" s="15"/>
      <c r="AN196" s="15"/>
      <c r="AO196" s="15"/>
      <c r="AP196" s="138"/>
      <c r="AQ196" s="15"/>
      <c r="AR196" s="138"/>
      <c r="AS196" s="15"/>
      <c r="AT196" s="4"/>
      <c r="AU196" s="4"/>
      <c r="AV196" s="15" t="str">
        <f>VLOOKUP($AC196,デモテーブル[#Data],3,FALSE)</f>
        <v>2現金・米国債など</v>
      </c>
      <c r="AW196" s="15" t="str">
        <f>VLOOKUP($AC196,デモテーブル[#Data],4,FALSE)</f>
        <v>2米国債など</v>
      </c>
      <c r="AX196" s="15" t="str">
        <f>VLOOKUP($AC196,デモテーブル[#Data],5,FALSE)</f>
        <v>債券</v>
      </c>
      <c r="AY196" s="15" t="str">
        <f>VLOOKUP($AC196,デモテーブル[#Data],6,FALSE)</f>
        <v>米国債</v>
      </c>
      <c r="AZ196" s="15" t="str">
        <f>VLOOKUP($AC196,デモテーブル[#Data],7,FALSE)</f>
        <v>02 米ドル（円換算）</v>
      </c>
    </row>
    <row r="197" spans="2:52">
      <c r="B197" s="2">
        <v>44948</v>
      </c>
      <c r="C197" s="3">
        <v>196</v>
      </c>
      <c r="D197" s="81" t="str">
        <f t="shared" si="34"/>
        <v>02-A子</v>
      </c>
      <c r="E197" s="136" t="str">
        <f t="shared" si="35"/>
        <v>楽天証券</v>
      </c>
      <c r="F197" s="15"/>
      <c r="G197" s="14" t="s">
        <v>102</v>
      </c>
      <c r="H197" s="25" t="s">
        <v>103</v>
      </c>
      <c r="I197" s="25">
        <v>7</v>
      </c>
      <c r="J197" s="25">
        <v>42.74</v>
      </c>
      <c r="K197" s="25">
        <v>43.55</v>
      </c>
      <c r="L197" s="25" t="s">
        <v>910</v>
      </c>
      <c r="M197" s="25" t="s">
        <v>184</v>
      </c>
      <c r="N197" s="25" t="s">
        <v>911</v>
      </c>
      <c r="O197" s="1">
        <v>1.9E-2</v>
      </c>
      <c r="P197" s="25" t="s">
        <v>1003</v>
      </c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32" t="s">
        <v>591</v>
      </c>
      <c r="AB197" s="15"/>
      <c r="AC197" s="16" t="str">
        <f t="shared" si="33"/>
        <v>UAL</v>
      </c>
      <c r="AD197" s="15" t="str">
        <f>VLOOKUP($AC197,デモテーブル[],2,FALSE)</f>
        <v>ユナイテッド・エアラインズ・ホールディングス</v>
      </c>
      <c r="AE197" s="137">
        <f t="shared" si="37"/>
        <v>7</v>
      </c>
      <c r="AF197" s="15">
        <f t="shared" si="37"/>
        <v>42.74</v>
      </c>
      <c r="AG197" s="15">
        <f t="shared" si="37"/>
        <v>43.55</v>
      </c>
      <c r="AH197" s="17">
        <f t="shared" si="36"/>
        <v>38978</v>
      </c>
      <c r="AI197" s="17">
        <f t="shared" si="36"/>
        <v>0</v>
      </c>
      <c r="AJ197" s="17">
        <f t="shared" si="36"/>
        <v>726</v>
      </c>
      <c r="AK197" s="18">
        <f t="shared" si="38"/>
        <v>1.9E-2</v>
      </c>
      <c r="AL197" s="15" t="str">
        <f t="shared" si="38"/>
        <v>02-A子 楽天証券</v>
      </c>
      <c r="AM197" s="15"/>
      <c r="AN197" s="15"/>
      <c r="AO197" s="15"/>
      <c r="AP197" s="138"/>
      <c r="AQ197" s="15"/>
      <c r="AR197" s="138"/>
      <c r="AS197" s="15"/>
      <c r="AT197" s="4"/>
      <c r="AU197" s="4"/>
      <c r="AV197" s="15" t="str">
        <f>VLOOKUP($AC197,デモテーブル[#Data],3,FALSE)</f>
        <v>1株式・投信等</v>
      </c>
      <c r="AW197" s="15" t="str">
        <f>VLOOKUP($AC197,デモテーブル[#Data],4,FALSE)</f>
        <v>1株式</v>
      </c>
      <c r="AX197" s="15" t="str">
        <f>VLOOKUP($AC197,デモテーブル[#Data],5,FALSE)</f>
        <v>観光</v>
      </c>
      <c r="AY197" s="15" t="str">
        <f>VLOOKUP($AC197,デモテーブル[#Data],6,FALSE)</f>
        <v>航空・米国</v>
      </c>
      <c r="AZ197" s="15" t="str">
        <f>VLOOKUP($AC197,デモテーブル[#Data],7,FALSE)</f>
        <v>02 米ドル（円換算）</v>
      </c>
    </row>
    <row r="198" spans="2:52">
      <c r="B198" s="2">
        <v>44948</v>
      </c>
      <c r="C198" s="3">
        <v>197</v>
      </c>
      <c r="D198" s="81" t="str">
        <f t="shared" si="34"/>
        <v>02-A子</v>
      </c>
      <c r="E198" s="136" t="str">
        <f t="shared" si="35"/>
        <v>楽天証券</v>
      </c>
      <c r="F198" s="15"/>
      <c r="G198" s="14" t="s">
        <v>102</v>
      </c>
      <c r="H198" s="25" t="s">
        <v>103</v>
      </c>
      <c r="I198" s="25">
        <v>10</v>
      </c>
      <c r="J198" s="25">
        <v>46.42</v>
      </c>
      <c r="K198" s="25">
        <v>43.55</v>
      </c>
      <c r="L198" s="25" t="s">
        <v>853</v>
      </c>
      <c r="M198" s="25" t="s">
        <v>184</v>
      </c>
      <c r="N198" s="25" t="s">
        <v>912</v>
      </c>
      <c r="O198" s="1">
        <v>-6.1800000000000001E-2</v>
      </c>
      <c r="P198" s="25" t="s">
        <v>1003</v>
      </c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32" t="s">
        <v>591</v>
      </c>
      <c r="AB198" s="15"/>
      <c r="AC198" s="16" t="str">
        <f t="shared" si="33"/>
        <v>UAL</v>
      </c>
      <c r="AD198" s="15" t="str">
        <f>VLOOKUP($AC198,デモテーブル[],2,FALSE)</f>
        <v>ユナイテッド・エアラインズ・ホールディングス</v>
      </c>
      <c r="AE198" s="137">
        <f t="shared" si="37"/>
        <v>10</v>
      </c>
      <c r="AF198" s="15">
        <f t="shared" si="37"/>
        <v>46.42</v>
      </c>
      <c r="AG198" s="15">
        <f t="shared" si="37"/>
        <v>43.55</v>
      </c>
      <c r="AH198" s="17">
        <f t="shared" si="36"/>
        <v>55683</v>
      </c>
      <c r="AI198" s="17">
        <f t="shared" si="36"/>
        <v>0</v>
      </c>
      <c r="AJ198" s="17">
        <f t="shared" si="36"/>
        <v>-3666</v>
      </c>
      <c r="AK198" s="18">
        <f t="shared" si="38"/>
        <v>-6.1800000000000001E-2</v>
      </c>
      <c r="AL198" s="15" t="str">
        <f t="shared" si="38"/>
        <v>02-A子 楽天証券</v>
      </c>
      <c r="AM198" s="15"/>
      <c r="AN198" s="15"/>
      <c r="AO198" s="15"/>
      <c r="AP198" s="138"/>
      <c r="AQ198" s="15"/>
      <c r="AR198" s="138"/>
      <c r="AS198" s="15"/>
      <c r="AT198" s="4"/>
      <c r="AU198" s="4"/>
      <c r="AV198" s="15" t="str">
        <f>VLOOKUP($AC198,デモテーブル[#Data],3,FALSE)</f>
        <v>1株式・投信等</v>
      </c>
      <c r="AW198" s="15" t="str">
        <f>VLOOKUP($AC198,デモテーブル[#Data],4,FALSE)</f>
        <v>1株式</v>
      </c>
      <c r="AX198" s="15" t="str">
        <f>VLOOKUP($AC198,デモテーブル[#Data],5,FALSE)</f>
        <v>観光</v>
      </c>
      <c r="AY198" s="15" t="str">
        <f>VLOOKUP($AC198,デモテーブル[#Data],6,FALSE)</f>
        <v>航空・米国</v>
      </c>
      <c r="AZ198" s="15" t="str">
        <f>VLOOKUP($AC198,デモテーブル[#Data],7,FALSE)</f>
        <v>02 米ドル（円換算）</v>
      </c>
    </row>
    <row r="199" spans="2:52">
      <c r="B199" s="2">
        <v>44948</v>
      </c>
      <c r="C199" s="3">
        <v>198</v>
      </c>
      <c r="D199" s="81" t="str">
        <f t="shared" si="34"/>
        <v>02-A子</v>
      </c>
      <c r="E199" s="136" t="str">
        <f t="shared" si="35"/>
        <v>楽天証券</v>
      </c>
      <c r="F199" s="15"/>
      <c r="G199" s="14" t="s">
        <v>55</v>
      </c>
      <c r="H199" s="25" t="s">
        <v>56</v>
      </c>
      <c r="I199" s="25">
        <v>13</v>
      </c>
      <c r="J199" s="25">
        <v>23.19</v>
      </c>
      <c r="K199" s="25">
        <v>23.54</v>
      </c>
      <c r="L199" s="25" t="s">
        <v>913</v>
      </c>
      <c r="M199" s="25" t="s">
        <v>184</v>
      </c>
      <c r="N199" s="25" t="s">
        <v>914</v>
      </c>
      <c r="O199" s="1">
        <v>1.4999999999999999E-2</v>
      </c>
      <c r="P199" s="25" t="s">
        <v>1003</v>
      </c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32" t="s">
        <v>591</v>
      </c>
      <c r="AB199" s="15"/>
      <c r="AC199" s="16" t="str">
        <f t="shared" si="33"/>
        <v>EIDO</v>
      </c>
      <c r="AD199" s="15" t="str">
        <f>VLOOKUP($AC199,デモテーブル[],2,FALSE)</f>
        <v>iシェアーズ MSCI インドネシア ETF</v>
      </c>
      <c r="AE199" s="137">
        <f t="shared" si="37"/>
        <v>13</v>
      </c>
      <c r="AF199" s="15">
        <f t="shared" si="37"/>
        <v>23.19</v>
      </c>
      <c r="AG199" s="15">
        <f t="shared" si="37"/>
        <v>23.54</v>
      </c>
      <c r="AH199" s="17">
        <f t="shared" si="36"/>
        <v>39127</v>
      </c>
      <c r="AI199" s="17">
        <f t="shared" si="36"/>
        <v>0</v>
      </c>
      <c r="AJ199" s="17">
        <f t="shared" si="36"/>
        <v>577</v>
      </c>
      <c r="AK199" s="18">
        <f t="shared" si="38"/>
        <v>1.4999999999999999E-2</v>
      </c>
      <c r="AL199" s="15" t="str">
        <f t="shared" si="38"/>
        <v>02-A子 楽天証券</v>
      </c>
      <c r="AM199" s="15"/>
      <c r="AN199" s="15"/>
      <c r="AO199" s="15"/>
      <c r="AP199" s="138"/>
      <c r="AQ199" s="15"/>
      <c r="AR199" s="138"/>
      <c r="AS199" s="15"/>
      <c r="AT199" s="4"/>
      <c r="AU199" s="4"/>
      <c r="AV199" s="15" t="str">
        <f>VLOOKUP($AC199,デモテーブル[#Data],3,FALSE)</f>
        <v>1株式・投信等</v>
      </c>
      <c r="AW199" s="15" t="str">
        <f>VLOOKUP($AC199,デモテーブル[#Data],4,FALSE)</f>
        <v>1株式</v>
      </c>
      <c r="AX199" s="15" t="str">
        <f>VLOOKUP($AC199,デモテーブル[#Data],5,FALSE)</f>
        <v>新興国</v>
      </c>
      <c r="AY199" s="15" t="str">
        <f>VLOOKUP($AC199,デモテーブル[#Data],6,FALSE)</f>
        <v>インドネシア</v>
      </c>
      <c r="AZ199" s="15" t="str">
        <f>VLOOKUP($AC199,デモテーブル[#Data],7,FALSE)</f>
        <v>02 米ドル（円換算）</v>
      </c>
    </row>
    <row r="200" spans="2:52">
      <c r="B200" s="2">
        <v>44948</v>
      </c>
      <c r="C200" s="3">
        <v>199</v>
      </c>
      <c r="D200" s="81" t="str">
        <f t="shared" si="34"/>
        <v>02-A子</v>
      </c>
      <c r="E200" s="136" t="str">
        <f t="shared" si="35"/>
        <v>楽天証券</v>
      </c>
      <c r="F200" s="15"/>
      <c r="G200" s="14" t="s">
        <v>104</v>
      </c>
      <c r="H200" s="25" t="s">
        <v>105</v>
      </c>
      <c r="I200" s="25">
        <v>3</v>
      </c>
      <c r="J200" s="25">
        <v>74.66</v>
      </c>
      <c r="K200" s="25">
        <v>73.95</v>
      </c>
      <c r="L200" s="25" t="s">
        <v>915</v>
      </c>
      <c r="M200" s="25" t="s">
        <v>184</v>
      </c>
      <c r="N200" s="25" t="s">
        <v>916</v>
      </c>
      <c r="O200" s="1">
        <v>-9.4999999999999998E-3</v>
      </c>
      <c r="P200" s="25" t="s">
        <v>1003</v>
      </c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32" t="s">
        <v>591</v>
      </c>
      <c r="AB200" s="15"/>
      <c r="AC200" s="16" t="str">
        <f t="shared" si="33"/>
        <v>THD</v>
      </c>
      <c r="AD200" s="15" t="str">
        <f>VLOOKUP($AC200,デモテーブル[],2,FALSE)</f>
        <v>iシェアーズ MSCI タイ ETF</v>
      </c>
      <c r="AE200" s="137">
        <f t="shared" si="37"/>
        <v>3</v>
      </c>
      <c r="AF200" s="15">
        <f t="shared" si="37"/>
        <v>74.66</v>
      </c>
      <c r="AG200" s="15">
        <f t="shared" si="37"/>
        <v>73.95</v>
      </c>
      <c r="AH200" s="17">
        <f t="shared" si="36"/>
        <v>28365</v>
      </c>
      <c r="AI200" s="17">
        <f t="shared" si="36"/>
        <v>0</v>
      </c>
      <c r="AJ200" s="17">
        <f t="shared" si="36"/>
        <v>-271</v>
      </c>
      <c r="AK200" s="18">
        <f t="shared" si="38"/>
        <v>-9.4999999999999998E-3</v>
      </c>
      <c r="AL200" s="15" t="str">
        <f t="shared" si="38"/>
        <v>02-A子 楽天証券</v>
      </c>
      <c r="AM200" s="15"/>
      <c r="AN200" s="15"/>
      <c r="AO200" s="15"/>
      <c r="AP200" s="138"/>
      <c r="AQ200" s="15"/>
      <c r="AR200" s="138"/>
      <c r="AS200" s="15"/>
      <c r="AT200" s="4"/>
      <c r="AU200" s="4"/>
      <c r="AV200" s="15" t="str">
        <f>VLOOKUP($AC200,デモテーブル[#Data],3,FALSE)</f>
        <v>1株式・投信等</v>
      </c>
      <c r="AW200" s="15" t="str">
        <f>VLOOKUP($AC200,デモテーブル[#Data],4,FALSE)</f>
        <v>1株式</v>
      </c>
      <c r="AX200" s="15" t="str">
        <f>VLOOKUP($AC200,デモテーブル[#Data],5,FALSE)</f>
        <v>新興国</v>
      </c>
      <c r="AY200" s="15" t="str">
        <f>VLOOKUP($AC200,デモテーブル[#Data],6,FALSE)</f>
        <v>タイ</v>
      </c>
      <c r="AZ200" s="15" t="str">
        <f>VLOOKUP($AC200,デモテーブル[#Data],7,FALSE)</f>
        <v>02 米ドル（円換算）</v>
      </c>
    </row>
    <row r="201" spans="2:52">
      <c r="B201" s="2">
        <v>44948</v>
      </c>
      <c r="C201" s="3">
        <v>200</v>
      </c>
      <c r="D201" s="81" t="str">
        <f t="shared" si="34"/>
        <v>02-A子</v>
      </c>
      <c r="E201" s="136" t="str">
        <f t="shared" si="35"/>
        <v>楽天証券</v>
      </c>
      <c r="F201" s="15"/>
      <c r="G201" s="14" t="s">
        <v>57</v>
      </c>
      <c r="H201" s="25" t="s">
        <v>58</v>
      </c>
      <c r="I201" s="25">
        <v>40</v>
      </c>
      <c r="J201" s="25">
        <v>31.83</v>
      </c>
      <c r="K201" s="25">
        <v>29.04</v>
      </c>
      <c r="L201" s="25" t="s">
        <v>917</v>
      </c>
      <c r="M201" s="25" t="s">
        <v>184</v>
      </c>
      <c r="N201" s="25" t="s">
        <v>918</v>
      </c>
      <c r="O201" s="1">
        <v>-8.7599999999999997E-2</v>
      </c>
      <c r="P201" s="25" t="s">
        <v>1003</v>
      </c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32" t="s">
        <v>591</v>
      </c>
      <c r="AB201" s="15"/>
      <c r="AC201" s="16" t="str">
        <f t="shared" si="33"/>
        <v>EPHE</v>
      </c>
      <c r="AD201" s="15" t="str">
        <f>VLOOKUP($AC201,デモテーブル[],2,FALSE)</f>
        <v>iシェアーズ MSCI フィリピン ETF</v>
      </c>
      <c r="AE201" s="137">
        <f t="shared" si="37"/>
        <v>40</v>
      </c>
      <c r="AF201" s="15">
        <f t="shared" si="37"/>
        <v>31.83</v>
      </c>
      <c r="AG201" s="15">
        <f t="shared" si="37"/>
        <v>29.04</v>
      </c>
      <c r="AH201" s="17">
        <f t="shared" si="36"/>
        <v>148522</v>
      </c>
      <c r="AI201" s="17">
        <f t="shared" si="36"/>
        <v>0</v>
      </c>
      <c r="AJ201" s="17">
        <f t="shared" si="36"/>
        <v>-14268</v>
      </c>
      <c r="AK201" s="18">
        <f t="shared" si="38"/>
        <v>-8.7599999999999997E-2</v>
      </c>
      <c r="AL201" s="15" t="str">
        <f t="shared" si="38"/>
        <v>02-A子 楽天証券</v>
      </c>
      <c r="AM201" s="15"/>
      <c r="AN201" s="15"/>
      <c r="AO201" s="15"/>
      <c r="AP201" s="138"/>
      <c r="AQ201" s="15"/>
      <c r="AR201" s="138"/>
      <c r="AS201" s="15"/>
      <c r="AT201" s="4"/>
      <c r="AU201" s="4"/>
      <c r="AV201" s="15" t="str">
        <f>VLOOKUP($AC201,デモテーブル[#Data],3,FALSE)</f>
        <v>1株式・投信等</v>
      </c>
      <c r="AW201" s="15" t="str">
        <f>VLOOKUP($AC201,デモテーブル[#Data],4,FALSE)</f>
        <v>1株式</v>
      </c>
      <c r="AX201" s="15" t="str">
        <f>VLOOKUP($AC201,デモテーブル[#Data],5,FALSE)</f>
        <v>新興国</v>
      </c>
      <c r="AY201" s="15" t="str">
        <f>VLOOKUP($AC201,デモテーブル[#Data],6,FALSE)</f>
        <v>フィリピン</v>
      </c>
      <c r="AZ201" s="15" t="str">
        <f>VLOOKUP($AC201,デモテーブル[#Data],7,FALSE)</f>
        <v>02 米ドル（円換算）</v>
      </c>
    </row>
    <row r="202" spans="2:52">
      <c r="B202" s="2">
        <v>44948</v>
      </c>
      <c r="C202" s="3">
        <v>201</v>
      </c>
      <c r="D202" s="81" t="str">
        <f t="shared" si="34"/>
        <v>02-A子</v>
      </c>
      <c r="E202" s="136" t="str">
        <f t="shared" si="35"/>
        <v>楽天証券</v>
      </c>
      <c r="F202" s="15"/>
      <c r="G202" s="14" t="s">
        <v>452</v>
      </c>
      <c r="H202" s="25" t="s">
        <v>919</v>
      </c>
      <c r="I202" s="25">
        <v>9</v>
      </c>
      <c r="J202" s="25">
        <v>56.16</v>
      </c>
      <c r="K202" s="25">
        <v>49.53</v>
      </c>
      <c r="L202" s="25" t="s">
        <v>920</v>
      </c>
      <c r="M202" s="25" t="s">
        <v>184</v>
      </c>
      <c r="N202" s="25" t="s">
        <v>921</v>
      </c>
      <c r="O202" s="1">
        <v>-0.11799999999999999</v>
      </c>
      <c r="P202" s="25" t="s">
        <v>1003</v>
      </c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32" t="s">
        <v>591</v>
      </c>
      <c r="AB202" s="15"/>
      <c r="AC202" s="16" t="str">
        <f t="shared" si="33"/>
        <v>VZ</v>
      </c>
      <c r="AD202" s="15" t="str">
        <f>VLOOKUP($AC202,デモテーブル[],2,FALSE)</f>
        <v>ベライゾン</v>
      </c>
      <c r="AE202" s="137">
        <f t="shared" si="37"/>
        <v>9</v>
      </c>
      <c r="AF202" s="15">
        <f t="shared" si="37"/>
        <v>56.16</v>
      </c>
      <c r="AG202" s="15">
        <f t="shared" si="37"/>
        <v>49.53</v>
      </c>
      <c r="AH202" s="17">
        <f t="shared" si="36"/>
        <v>56996</v>
      </c>
      <c r="AI202" s="17">
        <f t="shared" si="36"/>
        <v>0</v>
      </c>
      <c r="AJ202" s="17">
        <f t="shared" si="36"/>
        <v>-7624</v>
      </c>
      <c r="AK202" s="18">
        <f t="shared" si="38"/>
        <v>-0.11799999999999999</v>
      </c>
      <c r="AL202" s="15" t="str">
        <f t="shared" si="38"/>
        <v>02-A子 楽天証券</v>
      </c>
      <c r="AM202" s="15"/>
      <c r="AN202" s="15"/>
      <c r="AO202" s="15"/>
      <c r="AP202" s="138"/>
      <c r="AQ202" s="15"/>
      <c r="AR202" s="138"/>
      <c r="AS202" s="15"/>
      <c r="AT202" s="4"/>
      <c r="AU202" s="4"/>
      <c r="AV202" s="15" t="str">
        <f>VLOOKUP($AC202,デモテーブル[#Data],3,FALSE)</f>
        <v>1株式・投信等</v>
      </c>
      <c r="AW202" s="15" t="str">
        <f>VLOOKUP($AC202,デモテーブル[#Data],4,FALSE)</f>
        <v>1株式</v>
      </c>
      <c r="AX202" s="15" t="str">
        <f>VLOOKUP($AC202,デモテーブル[#Data],5,FALSE)</f>
        <v>通信</v>
      </c>
      <c r="AY202" s="15" t="str">
        <f>VLOOKUP($AC202,デモテーブル[#Data],6,FALSE)</f>
        <v>米国･通信</v>
      </c>
      <c r="AZ202" s="15" t="str">
        <f>VLOOKUP($AC202,デモテーブル[#Data],7,FALSE)</f>
        <v>02 米ドル（円換算）</v>
      </c>
    </row>
    <row r="203" spans="2:52">
      <c r="B203" s="2">
        <v>44948</v>
      </c>
      <c r="C203" s="3">
        <v>202</v>
      </c>
      <c r="D203" s="81" t="str">
        <f t="shared" si="34"/>
        <v>02-A子</v>
      </c>
      <c r="E203" s="136" t="str">
        <f t="shared" si="35"/>
        <v>楽天証券</v>
      </c>
      <c r="F203" s="15"/>
      <c r="G203" s="14" t="s">
        <v>106</v>
      </c>
      <c r="H203" s="25" t="s">
        <v>107</v>
      </c>
      <c r="I203" s="25">
        <v>24</v>
      </c>
      <c r="J203" s="25">
        <v>15.93</v>
      </c>
      <c r="K203" s="25">
        <v>22.24</v>
      </c>
      <c r="L203" s="25" t="s">
        <v>922</v>
      </c>
      <c r="M203" s="25" t="s">
        <v>184</v>
      </c>
      <c r="N203" s="25" t="s">
        <v>923</v>
      </c>
      <c r="O203" s="1">
        <v>0.39629999999999999</v>
      </c>
      <c r="P203" s="25" t="s">
        <v>1003</v>
      </c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32" t="s">
        <v>591</v>
      </c>
      <c r="AB203" s="15"/>
      <c r="AC203" s="16" t="str">
        <f t="shared" si="33"/>
        <v>DBA</v>
      </c>
      <c r="AD203" s="15" t="str">
        <f>VLOOKUP($AC203,デモテーブル[],2,FALSE)</f>
        <v>インベスコDBアグリカルチャー・ファンド</v>
      </c>
      <c r="AE203" s="137">
        <f t="shared" si="37"/>
        <v>24</v>
      </c>
      <c r="AF203" s="15">
        <f t="shared" si="37"/>
        <v>15.93</v>
      </c>
      <c r="AG203" s="15">
        <f t="shared" si="37"/>
        <v>22.24</v>
      </c>
      <c r="AH203" s="17">
        <f t="shared" si="36"/>
        <v>68246</v>
      </c>
      <c r="AI203" s="17">
        <f t="shared" si="36"/>
        <v>0</v>
      </c>
      <c r="AJ203" s="17">
        <f t="shared" si="36"/>
        <v>19370</v>
      </c>
      <c r="AK203" s="18">
        <f t="shared" si="38"/>
        <v>0.39629999999999999</v>
      </c>
      <c r="AL203" s="15" t="str">
        <f t="shared" si="38"/>
        <v>02-A子 楽天証券</v>
      </c>
      <c r="AM203" s="15"/>
      <c r="AN203" s="15"/>
      <c r="AO203" s="15"/>
      <c r="AP203" s="138"/>
      <c r="AQ203" s="15"/>
      <c r="AR203" s="138"/>
      <c r="AS203" s="15"/>
      <c r="AT203" s="4"/>
      <c r="AU203" s="4"/>
      <c r="AV203" s="15" t="str">
        <f>VLOOKUP($AC203,デモテーブル[#Data],3,FALSE)</f>
        <v>3貴金属･ｺﾓ・仮通</v>
      </c>
      <c r="AW203" s="15" t="str">
        <f>VLOOKUP($AC203,デモテーブル[#Data],4,FALSE)</f>
        <v>3ｺﾓﾃﾞｨﾃｲ</v>
      </c>
      <c r="AX203" s="15" t="str">
        <f>VLOOKUP($AC203,デモテーブル[#Data],5,FALSE)</f>
        <v>コモ・その他</v>
      </c>
      <c r="AY203" s="15" t="str">
        <f>VLOOKUP($AC203,デモテーブル[#Data],6,FALSE)</f>
        <v>コモ・農業</v>
      </c>
      <c r="AZ203" s="15" t="str">
        <f>VLOOKUP($AC203,デモテーブル[#Data],7,FALSE)</f>
        <v>02 米ドル（円換算）</v>
      </c>
    </row>
    <row r="204" spans="2:52">
      <c r="B204" s="2">
        <v>44948</v>
      </c>
      <c r="C204" s="3">
        <v>203</v>
      </c>
      <c r="D204" s="81" t="str">
        <f t="shared" si="34"/>
        <v>02-A子</v>
      </c>
      <c r="E204" s="136" t="str">
        <f t="shared" si="35"/>
        <v>楽天証券</v>
      </c>
      <c r="F204" s="15"/>
      <c r="G204" s="14" t="s">
        <v>108</v>
      </c>
      <c r="H204" s="25" t="s">
        <v>109</v>
      </c>
      <c r="I204" s="25">
        <v>18</v>
      </c>
      <c r="J204" s="25">
        <v>14.69</v>
      </c>
      <c r="K204" s="25">
        <v>27.96</v>
      </c>
      <c r="L204" s="25" t="s">
        <v>924</v>
      </c>
      <c r="M204" s="25" t="s">
        <v>184</v>
      </c>
      <c r="N204" s="25" t="s">
        <v>925</v>
      </c>
      <c r="O204" s="1">
        <v>0.9032</v>
      </c>
      <c r="P204" s="25" t="s">
        <v>1003</v>
      </c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32" t="s">
        <v>591</v>
      </c>
      <c r="AB204" s="15"/>
      <c r="AC204" s="16" t="str">
        <f t="shared" si="33"/>
        <v>DBC</v>
      </c>
      <c r="AD204" s="15" t="str">
        <f>VLOOKUP($AC204,デモテーブル[],2,FALSE)</f>
        <v>インベスコDB コモディティ・インデックス・トラッキング・ファンド</v>
      </c>
      <c r="AE204" s="137">
        <f t="shared" si="37"/>
        <v>18</v>
      </c>
      <c r="AF204" s="15">
        <f t="shared" si="37"/>
        <v>14.69</v>
      </c>
      <c r="AG204" s="15">
        <f t="shared" si="37"/>
        <v>27.96</v>
      </c>
      <c r="AH204" s="17">
        <f t="shared" si="36"/>
        <v>64349</v>
      </c>
      <c r="AI204" s="17">
        <f t="shared" si="36"/>
        <v>0</v>
      </c>
      <c r="AJ204" s="17">
        <f t="shared" si="36"/>
        <v>30538</v>
      </c>
      <c r="AK204" s="18">
        <f t="shared" si="38"/>
        <v>0.9032</v>
      </c>
      <c r="AL204" s="15" t="str">
        <f t="shared" si="38"/>
        <v>02-A子 楽天証券</v>
      </c>
      <c r="AM204" s="15"/>
      <c r="AN204" s="15"/>
      <c r="AO204" s="15"/>
      <c r="AP204" s="138"/>
      <c r="AQ204" s="15"/>
      <c r="AR204" s="138"/>
      <c r="AS204" s="15"/>
      <c r="AT204" s="4"/>
      <c r="AU204" s="4"/>
      <c r="AV204" s="15" t="str">
        <f>VLOOKUP($AC204,デモテーブル[#Data],3,FALSE)</f>
        <v>3貴金属･ｺﾓ・仮通</v>
      </c>
      <c r="AW204" s="15" t="str">
        <f>VLOOKUP($AC204,デモテーブル[#Data],4,FALSE)</f>
        <v>3ｺﾓﾃﾞｨﾃｲ</v>
      </c>
      <c r="AX204" s="15" t="str">
        <f>VLOOKUP($AC204,デモテーブル[#Data],5,FALSE)</f>
        <v>コモ・その他</v>
      </c>
      <c r="AY204" s="15" t="str">
        <f>VLOOKUP($AC204,デモテーブル[#Data],6,FALSE)</f>
        <v>コモ・全体</v>
      </c>
      <c r="AZ204" s="15" t="str">
        <f>VLOOKUP($AC204,デモテーブル[#Data],7,FALSE)</f>
        <v>02 米ドル（円換算）</v>
      </c>
    </row>
    <row r="205" spans="2:52">
      <c r="B205" s="2">
        <v>44948</v>
      </c>
      <c r="C205" s="3">
        <v>204</v>
      </c>
      <c r="D205" s="81" t="str">
        <f t="shared" si="34"/>
        <v>02-A子</v>
      </c>
      <c r="E205" s="136" t="str">
        <f t="shared" si="35"/>
        <v>楽天証券</v>
      </c>
      <c r="F205" s="15"/>
      <c r="G205" s="14" t="s">
        <v>112</v>
      </c>
      <c r="H205" s="25" t="s">
        <v>113</v>
      </c>
      <c r="I205" s="25">
        <v>35</v>
      </c>
      <c r="J205" s="25">
        <v>20.75</v>
      </c>
      <c r="K205" s="25">
        <v>18.760000000000002</v>
      </c>
      <c r="L205" s="25" t="s">
        <v>926</v>
      </c>
      <c r="M205" s="25" t="s">
        <v>184</v>
      </c>
      <c r="N205" s="25" t="s">
        <v>927</v>
      </c>
      <c r="O205" s="1">
        <v>-9.5699999999999993E-2</v>
      </c>
      <c r="P205" s="25" t="s">
        <v>1003</v>
      </c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32" t="s">
        <v>591</v>
      </c>
      <c r="AB205" s="15"/>
      <c r="AC205" s="16" t="str">
        <f t="shared" si="33"/>
        <v>AFK</v>
      </c>
      <c r="AD205" s="15" t="str">
        <f>VLOOKUP($AC205,デモテーブル[],2,FALSE)</f>
        <v>ヴァンエック・ベクトル・アフリカ・インデックスETF</v>
      </c>
      <c r="AE205" s="137">
        <f t="shared" si="37"/>
        <v>35</v>
      </c>
      <c r="AF205" s="15">
        <f t="shared" si="37"/>
        <v>20.75</v>
      </c>
      <c r="AG205" s="15">
        <f t="shared" si="37"/>
        <v>18.760000000000002</v>
      </c>
      <c r="AH205" s="17">
        <f t="shared" si="36"/>
        <v>83952</v>
      </c>
      <c r="AI205" s="17">
        <f t="shared" si="36"/>
        <v>0</v>
      </c>
      <c r="AJ205" s="17">
        <f t="shared" si="36"/>
        <v>-8885</v>
      </c>
      <c r="AK205" s="18">
        <f t="shared" si="38"/>
        <v>-9.5699999999999993E-2</v>
      </c>
      <c r="AL205" s="15" t="str">
        <f t="shared" si="38"/>
        <v>02-A子 楽天証券</v>
      </c>
      <c r="AM205" s="15"/>
      <c r="AN205" s="15"/>
      <c r="AO205" s="15"/>
      <c r="AP205" s="138"/>
      <c r="AQ205" s="15"/>
      <c r="AR205" s="138"/>
      <c r="AS205" s="15"/>
      <c r="AT205" s="4"/>
      <c r="AU205" s="4"/>
      <c r="AV205" s="15" t="str">
        <f>VLOOKUP($AC205,デモテーブル[#Data],3,FALSE)</f>
        <v>1株式・投信等</v>
      </c>
      <c r="AW205" s="15" t="str">
        <f>VLOOKUP($AC205,デモテーブル[#Data],4,FALSE)</f>
        <v>1株式</v>
      </c>
      <c r="AX205" s="15" t="str">
        <f>VLOOKUP($AC205,デモテーブル[#Data],5,FALSE)</f>
        <v>新興国</v>
      </c>
      <c r="AY205" s="15" t="str">
        <f>VLOOKUP($AC205,デモテーブル[#Data],6,FALSE)</f>
        <v>アフリカ</v>
      </c>
      <c r="AZ205" s="15" t="str">
        <f>VLOOKUP($AC205,デモテーブル[#Data],7,FALSE)</f>
        <v>02 米ドル（円換算）</v>
      </c>
    </row>
    <row r="206" spans="2:52">
      <c r="B206" s="2">
        <v>44948</v>
      </c>
      <c r="C206" s="3">
        <v>205</v>
      </c>
      <c r="D206" s="81" t="str">
        <f t="shared" si="34"/>
        <v>02-A子</v>
      </c>
      <c r="E206" s="136" t="str">
        <f t="shared" si="35"/>
        <v>楽天証券</v>
      </c>
      <c r="F206" s="15"/>
      <c r="G206" s="14" t="s">
        <v>114</v>
      </c>
      <c r="H206" s="25" t="s">
        <v>115</v>
      </c>
      <c r="I206" s="25">
        <v>12</v>
      </c>
      <c r="J206" s="25">
        <v>40.9</v>
      </c>
      <c r="K206" s="25">
        <v>38.64</v>
      </c>
      <c r="L206" s="25" t="s">
        <v>874</v>
      </c>
      <c r="M206" s="25" t="s">
        <v>184</v>
      </c>
      <c r="N206" s="25" t="s">
        <v>928</v>
      </c>
      <c r="O206" s="1">
        <v>-5.5300000000000002E-2</v>
      </c>
      <c r="P206" s="25" t="s">
        <v>1003</v>
      </c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32" t="s">
        <v>591</v>
      </c>
      <c r="AB206" s="15"/>
      <c r="AC206" s="16" t="str">
        <f t="shared" si="33"/>
        <v>DAL</v>
      </c>
      <c r="AD206" s="15" t="str">
        <f>VLOOKUP($AC206,デモテーブル[],2,FALSE)</f>
        <v>デルタ航空</v>
      </c>
      <c r="AE206" s="137">
        <f t="shared" si="37"/>
        <v>12</v>
      </c>
      <c r="AF206" s="15">
        <f t="shared" si="37"/>
        <v>40.9</v>
      </c>
      <c r="AG206" s="15">
        <f t="shared" si="37"/>
        <v>38.64</v>
      </c>
      <c r="AH206" s="17">
        <f t="shared" si="36"/>
        <v>59286</v>
      </c>
      <c r="AI206" s="17">
        <f t="shared" si="36"/>
        <v>0</v>
      </c>
      <c r="AJ206" s="17">
        <f t="shared" si="36"/>
        <v>-3468</v>
      </c>
      <c r="AK206" s="18">
        <f t="shared" si="38"/>
        <v>-5.5300000000000002E-2</v>
      </c>
      <c r="AL206" s="15" t="str">
        <f t="shared" si="38"/>
        <v>02-A子 楽天証券</v>
      </c>
      <c r="AM206" s="15"/>
      <c r="AN206" s="15"/>
      <c r="AO206" s="15"/>
      <c r="AP206" s="138"/>
      <c r="AQ206" s="15"/>
      <c r="AR206" s="138"/>
      <c r="AS206" s="15"/>
      <c r="AT206" s="4"/>
      <c r="AU206" s="4"/>
      <c r="AV206" s="15" t="str">
        <f>VLOOKUP($AC206,デモテーブル[#Data],3,FALSE)</f>
        <v>1株式・投信等</v>
      </c>
      <c r="AW206" s="15" t="str">
        <f>VLOOKUP($AC206,デモテーブル[#Data],4,FALSE)</f>
        <v>1株式</v>
      </c>
      <c r="AX206" s="15" t="str">
        <f>VLOOKUP($AC206,デモテーブル[#Data],5,FALSE)</f>
        <v>観光</v>
      </c>
      <c r="AY206" s="15" t="str">
        <f>VLOOKUP($AC206,デモテーブル[#Data],6,FALSE)</f>
        <v>航空・米国</v>
      </c>
      <c r="AZ206" s="15" t="str">
        <f>VLOOKUP($AC206,デモテーブル[#Data],7,FALSE)</f>
        <v>02 米ドル（円換算）</v>
      </c>
    </row>
    <row r="207" spans="2:52">
      <c r="B207" s="2">
        <v>44948</v>
      </c>
      <c r="C207" s="3">
        <v>206</v>
      </c>
      <c r="D207" s="81" t="str">
        <f t="shared" si="34"/>
        <v>02-A子</v>
      </c>
      <c r="E207" s="136" t="str">
        <f t="shared" si="35"/>
        <v>楽天証券</v>
      </c>
      <c r="F207" s="15"/>
      <c r="G207" s="14" t="s">
        <v>116</v>
      </c>
      <c r="H207" s="25" t="s">
        <v>117</v>
      </c>
      <c r="I207" s="25">
        <v>24</v>
      </c>
      <c r="J207" s="25">
        <v>22.41</v>
      </c>
      <c r="K207" s="25">
        <v>15.3</v>
      </c>
      <c r="L207" s="25" t="s">
        <v>929</v>
      </c>
      <c r="M207" s="25" t="s">
        <v>184</v>
      </c>
      <c r="N207" s="25" t="s">
        <v>930</v>
      </c>
      <c r="O207" s="1">
        <v>-0.31730000000000003</v>
      </c>
      <c r="P207" s="25" t="s">
        <v>1003</v>
      </c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32" t="s">
        <v>591</v>
      </c>
      <c r="AB207" s="15"/>
      <c r="AC207" s="16" t="str">
        <f t="shared" si="33"/>
        <v>NCLH</v>
      </c>
      <c r="AD207" s="15" t="str">
        <f>VLOOKUP($AC207,デモテーブル[],2,FALSE)</f>
        <v>ノルウェージャン・クルーズ・ライン</v>
      </c>
      <c r="AE207" s="137">
        <f t="shared" si="37"/>
        <v>24</v>
      </c>
      <c r="AF207" s="15">
        <f t="shared" si="37"/>
        <v>22.41</v>
      </c>
      <c r="AG207" s="15">
        <f t="shared" si="37"/>
        <v>15.3</v>
      </c>
      <c r="AH207" s="17">
        <f t="shared" si="36"/>
        <v>46950</v>
      </c>
      <c r="AI207" s="17">
        <f t="shared" si="36"/>
        <v>0</v>
      </c>
      <c r="AJ207" s="17">
        <f t="shared" si="36"/>
        <v>-21818</v>
      </c>
      <c r="AK207" s="18">
        <f t="shared" si="38"/>
        <v>-0.31730000000000003</v>
      </c>
      <c r="AL207" s="15" t="str">
        <f t="shared" si="38"/>
        <v>02-A子 楽天証券</v>
      </c>
      <c r="AM207" s="15"/>
      <c r="AN207" s="15"/>
      <c r="AO207" s="15"/>
      <c r="AP207" s="138"/>
      <c r="AQ207" s="15"/>
      <c r="AR207" s="138"/>
      <c r="AS207" s="15"/>
      <c r="AT207" s="4"/>
      <c r="AU207" s="4"/>
      <c r="AV207" s="15" t="str">
        <f>VLOOKUP($AC207,デモテーブル[#Data],3,FALSE)</f>
        <v>1株式・投信等</v>
      </c>
      <c r="AW207" s="15" t="str">
        <f>VLOOKUP($AC207,デモテーブル[#Data],4,FALSE)</f>
        <v>1株式</v>
      </c>
      <c r="AX207" s="15" t="str">
        <f>VLOOKUP($AC207,デモテーブル[#Data],5,FALSE)</f>
        <v>観光</v>
      </c>
      <c r="AY207" s="15" t="str">
        <f>VLOOKUP($AC207,デモテーブル[#Data],6,FALSE)</f>
        <v>船・米国</v>
      </c>
      <c r="AZ207" s="15" t="str">
        <f>VLOOKUP($AC207,デモテーブル[#Data],7,FALSE)</f>
        <v>02 米ドル（円換算）</v>
      </c>
    </row>
    <row r="208" spans="2:52">
      <c r="B208" s="2">
        <v>44948</v>
      </c>
      <c r="C208" s="3">
        <v>207</v>
      </c>
      <c r="D208" s="81" t="str">
        <f t="shared" si="34"/>
        <v>02-A子</v>
      </c>
      <c r="E208" s="136" t="str">
        <f t="shared" si="35"/>
        <v>楽天証券</v>
      </c>
      <c r="F208" s="15"/>
      <c r="G208" s="14" t="s">
        <v>59</v>
      </c>
      <c r="H208" s="25" t="s">
        <v>60</v>
      </c>
      <c r="I208" s="25">
        <v>28</v>
      </c>
      <c r="J208" s="25">
        <v>30.36</v>
      </c>
      <c r="K208" s="25">
        <v>33.36</v>
      </c>
      <c r="L208" s="25" t="s">
        <v>878</v>
      </c>
      <c r="M208" s="25" t="s">
        <v>184</v>
      </c>
      <c r="N208" s="25" t="s">
        <v>931</v>
      </c>
      <c r="O208" s="1">
        <v>9.8900000000000002E-2</v>
      </c>
      <c r="P208" s="25" t="s">
        <v>1003</v>
      </c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32" t="s">
        <v>591</v>
      </c>
      <c r="AB208" s="15"/>
      <c r="AC208" s="16" t="str">
        <f t="shared" si="33"/>
        <v>EPI</v>
      </c>
      <c r="AD208" s="15" t="str">
        <f>VLOOKUP($AC208,デモテーブル[],2,FALSE)</f>
        <v>ウィズダムツリー  インド株収益ファンド</v>
      </c>
      <c r="AE208" s="137">
        <f t="shared" si="37"/>
        <v>28</v>
      </c>
      <c r="AF208" s="15">
        <f t="shared" si="37"/>
        <v>30.36</v>
      </c>
      <c r="AG208" s="15">
        <f t="shared" si="37"/>
        <v>33.36</v>
      </c>
      <c r="AH208" s="17">
        <f t="shared" si="36"/>
        <v>119431</v>
      </c>
      <c r="AI208" s="17">
        <f t="shared" si="36"/>
        <v>0</v>
      </c>
      <c r="AJ208" s="17">
        <f t="shared" si="36"/>
        <v>10748</v>
      </c>
      <c r="AK208" s="18">
        <f t="shared" si="38"/>
        <v>9.8900000000000002E-2</v>
      </c>
      <c r="AL208" s="15" t="str">
        <f t="shared" si="38"/>
        <v>02-A子 楽天証券</v>
      </c>
      <c r="AM208" s="15"/>
      <c r="AN208" s="15"/>
      <c r="AO208" s="15"/>
      <c r="AP208" s="138"/>
      <c r="AQ208" s="15"/>
      <c r="AR208" s="138"/>
      <c r="AS208" s="15"/>
      <c r="AT208" s="4"/>
      <c r="AU208" s="4"/>
      <c r="AV208" s="15" t="str">
        <f>VLOOKUP($AC208,デモテーブル[#Data],3,FALSE)</f>
        <v>1株式・投信等</v>
      </c>
      <c r="AW208" s="15" t="str">
        <f>VLOOKUP($AC208,デモテーブル[#Data],4,FALSE)</f>
        <v>1株式</v>
      </c>
      <c r="AX208" s="15" t="str">
        <f>VLOOKUP($AC208,デモテーブル[#Data],5,FALSE)</f>
        <v>新興国</v>
      </c>
      <c r="AY208" s="15" t="str">
        <f>VLOOKUP($AC208,デモテーブル[#Data],6,FALSE)</f>
        <v>インド</v>
      </c>
      <c r="AZ208" s="15" t="str">
        <f>VLOOKUP($AC208,デモテーブル[#Data],7,FALSE)</f>
        <v>02 米ドル（円換算）</v>
      </c>
    </row>
    <row r="209" spans="2:52">
      <c r="B209" s="2">
        <v>44948</v>
      </c>
      <c r="C209" s="3">
        <v>208</v>
      </c>
      <c r="D209" s="81" t="str">
        <f t="shared" si="34"/>
        <v>02-A子</v>
      </c>
      <c r="E209" s="136" t="str">
        <f t="shared" si="35"/>
        <v>楽天証券</v>
      </c>
      <c r="F209" s="15"/>
      <c r="G209" s="14" t="s">
        <v>118</v>
      </c>
      <c r="H209" s="25" t="s">
        <v>119</v>
      </c>
      <c r="I209" s="25">
        <v>3</v>
      </c>
      <c r="J209" s="25">
        <v>116.11</v>
      </c>
      <c r="K209" s="25">
        <v>145.80000000000001</v>
      </c>
      <c r="L209" s="25" t="s">
        <v>932</v>
      </c>
      <c r="M209" s="25" t="s">
        <v>184</v>
      </c>
      <c r="N209" s="25" t="s">
        <v>933</v>
      </c>
      <c r="O209" s="1">
        <v>0.25569999999999998</v>
      </c>
      <c r="P209" s="25" t="s">
        <v>1003</v>
      </c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32" t="s">
        <v>591</v>
      </c>
      <c r="AB209" s="15"/>
      <c r="AC209" s="16" t="str">
        <f t="shared" si="33"/>
        <v>VIG</v>
      </c>
      <c r="AD209" s="15" t="str">
        <f>VLOOKUP($AC209,デモテーブル[],2,FALSE)</f>
        <v>バンガード・米国増配株式ETF</v>
      </c>
      <c r="AE209" s="137">
        <f t="shared" si="37"/>
        <v>3</v>
      </c>
      <c r="AF209" s="15">
        <f t="shared" si="37"/>
        <v>116.11</v>
      </c>
      <c r="AG209" s="15">
        <f t="shared" si="37"/>
        <v>145.80000000000001</v>
      </c>
      <c r="AH209" s="17">
        <f t="shared" si="36"/>
        <v>55925</v>
      </c>
      <c r="AI209" s="17">
        <f t="shared" si="36"/>
        <v>0</v>
      </c>
      <c r="AJ209" s="17">
        <f t="shared" si="36"/>
        <v>11390</v>
      </c>
      <c r="AK209" s="18">
        <f t="shared" si="38"/>
        <v>0.25569999999999998</v>
      </c>
      <c r="AL209" s="15" t="str">
        <f t="shared" si="38"/>
        <v>02-A子 楽天証券</v>
      </c>
      <c r="AM209" s="15"/>
      <c r="AN209" s="15"/>
      <c r="AO209" s="15"/>
      <c r="AP209" s="138"/>
      <c r="AQ209" s="15"/>
      <c r="AR209" s="138"/>
      <c r="AS209" s="15"/>
      <c r="AT209" s="4"/>
      <c r="AU209" s="4"/>
      <c r="AV209" s="15" t="str">
        <f>VLOOKUP($AC209,デモテーブル[#Data],3,FALSE)</f>
        <v>1株式・投信等</v>
      </c>
      <c r="AW209" s="15" t="str">
        <f>VLOOKUP($AC209,デモテーブル[#Data],4,FALSE)</f>
        <v>1株式</v>
      </c>
      <c r="AX209" s="15" t="str">
        <f>VLOOKUP($AC209,デモテーブル[#Data],5,FALSE)</f>
        <v>高配当ETF</v>
      </c>
      <c r="AY209" s="15" t="str">
        <f>VLOOKUP($AC209,デモテーブル[#Data],6,FALSE)</f>
        <v>高配当ETF</v>
      </c>
      <c r="AZ209" s="15" t="str">
        <f>VLOOKUP($AC209,デモテーブル[#Data],7,FALSE)</f>
        <v>02 米ドル（円換算）</v>
      </c>
    </row>
    <row r="210" spans="2:52">
      <c r="B210" s="2">
        <v>44948</v>
      </c>
      <c r="C210" s="3">
        <v>209</v>
      </c>
      <c r="D210" s="81" t="str">
        <f t="shared" si="34"/>
        <v>02-A子</v>
      </c>
      <c r="E210" s="136" t="str">
        <f t="shared" si="35"/>
        <v>楽天証券</v>
      </c>
      <c r="F210" s="15"/>
      <c r="G210" s="14" t="s">
        <v>120</v>
      </c>
      <c r="H210" s="25" t="s">
        <v>121</v>
      </c>
      <c r="I210" s="25">
        <v>16</v>
      </c>
      <c r="J210" s="25">
        <v>17.46</v>
      </c>
      <c r="K210" s="25">
        <v>16.260000000000002</v>
      </c>
      <c r="L210" s="25" t="s">
        <v>934</v>
      </c>
      <c r="M210" s="25" t="s">
        <v>184</v>
      </c>
      <c r="N210" s="25" t="s">
        <v>935</v>
      </c>
      <c r="O210" s="1">
        <v>-6.8500000000000005E-2</v>
      </c>
      <c r="P210" s="25" t="s">
        <v>1003</v>
      </c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32" t="s">
        <v>591</v>
      </c>
      <c r="AB210" s="15"/>
      <c r="AC210" s="16" t="str">
        <f t="shared" si="33"/>
        <v>AAL</v>
      </c>
      <c r="AD210" s="15" t="str">
        <f>VLOOKUP($AC210,デモテーブル[],2,FALSE)</f>
        <v>アメリカン・エアーラインズ・グループ</v>
      </c>
      <c r="AE210" s="137">
        <f t="shared" si="37"/>
        <v>16</v>
      </c>
      <c r="AF210" s="15">
        <f t="shared" si="37"/>
        <v>17.46</v>
      </c>
      <c r="AG210" s="15">
        <f t="shared" si="37"/>
        <v>16.260000000000002</v>
      </c>
      <c r="AH210" s="17">
        <f t="shared" si="36"/>
        <v>33264</v>
      </c>
      <c r="AI210" s="17">
        <f t="shared" si="36"/>
        <v>0</v>
      </c>
      <c r="AJ210" s="17">
        <f t="shared" si="36"/>
        <v>-2446</v>
      </c>
      <c r="AK210" s="18">
        <f t="shared" si="38"/>
        <v>-6.8500000000000005E-2</v>
      </c>
      <c r="AL210" s="15" t="str">
        <f t="shared" si="38"/>
        <v>02-A子 楽天証券</v>
      </c>
      <c r="AM210" s="15"/>
      <c r="AN210" s="15"/>
      <c r="AO210" s="15"/>
      <c r="AP210" s="138"/>
      <c r="AQ210" s="15"/>
      <c r="AR210" s="138"/>
      <c r="AS210" s="15"/>
      <c r="AT210" s="4"/>
      <c r="AU210" s="4"/>
      <c r="AV210" s="15" t="str">
        <f>VLOOKUP($AC210,デモテーブル[#Data],3,FALSE)</f>
        <v>1株式・投信等</v>
      </c>
      <c r="AW210" s="15" t="str">
        <f>VLOOKUP($AC210,デモテーブル[#Data],4,FALSE)</f>
        <v>1株式</v>
      </c>
      <c r="AX210" s="15" t="str">
        <f>VLOOKUP($AC210,デモテーブル[#Data],5,FALSE)</f>
        <v>観光</v>
      </c>
      <c r="AY210" s="15" t="str">
        <f>VLOOKUP($AC210,デモテーブル[#Data],6,FALSE)</f>
        <v>航空・米国</v>
      </c>
      <c r="AZ210" s="15" t="str">
        <f>VLOOKUP($AC210,デモテーブル[#Data],7,FALSE)</f>
        <v>02 米ドル（円換算）</v>
      </c>
    </row>
    <row r="211" spans="2:52">
      <c r="B211" s="2">
        <v>44948</v>
      </c>
      <c r="C211" s="3">
        <v>210</v>
      </c>
      <c r="D211" s="81" t="str">
        <f t="shared" si="34"/>
        <v>02-A子</v>
      </c>
      <c r="E211" s="136" t="str">
        <f t="shared" si="35"/>
        <v>楽天証券</v>
      </c>
      <c r="F211" s="15"/>
      <c r="G211" s="14" t="s">
        <v>120</v>
      </c>
      <c r="H211" s="25" t="s">
        <v>121</v>
      </c>
      <c r="I211" s="25">
        <v>25</v>
      </c>
      <c r="J211" s="25">
        <v>19.14</v>
      </c>
      <c r="K211" s="25">
        <v>16.260000000000002</v>
      </c>
      <c r="L211" s="25" t="s">
        <v>884</v>
      </c>
      <c r="M211" s="25" t="s">
        <v>184</v>
      </c>
      <c r="N211" s="25" t="s">
        <v>936</v>
      </c>
      <c r="O211" s="1">
        <v>-0.15040000000000001</v>
      </c>
      <c r="P211" s="25" t="s">
        <v>1003</v>
      </c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32" t="s">
        <v>591</v>
      </c>
      <c r="AB211" s="15"/>
      <c r="AC211" s="16" t="str">
        <f t="shared" si="33"/>
        <v>AAL</v>
      </c>
      <c r="AD211" s="15" t="str">
        <f>VLOOKUP($AC211,デモテーブル[],2,FALSE)</f>
        <v>アメリカン・エアーラインズ・グループ</v>
      </c>
      <c r="AE211" s="137">
        <f t="shared" si="37"/>
        <v>25</v>
      </c>
      <c r="AF211" s="15">
        <f t="shared" si="37"/>
        <v>19.14</v>
      </c>
      <c r="AG211" s="15">
        <f t="shared" si="37"/>
        <v>16.260000000000002</v>
      </c>
      <c r="AH211" s="17">
        <f t="shared" si="36"/>
        <v>51975</v>
      </c>
      <c r="AI211" s="17">
        <f t="shared" si="36"/>
        <v>0</v>
      </c>
      <c r="AJ211" s="17">
        <f t="shared" si="36"/>
        <v>-9203</v>
      </c>
      <c r="AK211" s="18">
        <f t="shared" si="38"/>
        <v>-0.15040000000000001</v>
      </c>
      <c r="AL211" s="15" t="str">
        <f t="shared" si="38"/>
        <v>02-A子 楽天証券</v>
      </c>
      <c r="AM211" s="15"/>
      <c r="AN211" s="15"/>
      <c r="AO211" s="15"/>
      <c r="AP211" s="138"/>
      <c r="AQ211" s="15"/>
      <c r="AR211" s="138"/>
      <c r="AS211" s="15"/>
      <c r="AT211" s="4"/>
      <c r="AU211" s="4"/>
      <c r="AV211" s="15" t="str">
        <f>VLOOKUP($AC211,デモテーブル[#Data],3,FALSE)</f>
        <v>1株式・投信等</v>
      </c>
      <c r="AW211" s="15" t="str">
        <f>VLOOKUP($AC211,デモテーブル[#Data],4,FALSE)</f>
        <v>1株式</v>
      </c>
      <c r="AX211" s="15" t="str">
        <f>VLOOKUP($AC211,デモテーブル[#Data],5,FALSE)</f>
        <v>観光</v>
      </c>
      <c r="AY211" s="15" t="str">
        <f>VLOOKUP($AC211,デモテーブル[#Data],6,FALSE)</f>
        <v>航空・米国</v>
      </c>
      <c r="AZ211" s="15" t="str">
        <f>VLOOKUP($AC211,デモテーブル[#Data],7,FALSE)</f>
        <v>02 米ドル（円換算）</v>
      </c>
    </row>
    <row r="212" spans="2:52">
      <c r="B212" s="2">
        <v>44948</v>
      </c>
      <c r="C212" s="3">
        <v>211</v>
      </c>
      <c r="D212" s="81" t="str">
        <f t="shared" si="34"/>
        <v>02-A子</v>
      </c>
      <c r="E212" s="136" t="str">
        <f t="shared" si="35"/>
        <v>楽天証券</v>
      </c>
      <c r="F212" s="15"/>
      <c r="G212" s="14" t="s">
        <v>124</v>
      </c>
      <c r="H212" s="25" t="s">
        <v>125</v>
      </c>
      <c r="I212" s="25">
        <v>3</v>
      </c>
      <c r="J212" s="25">
        <v>104.18</v>
      </c>
      <c r="K212" s="25">
        <v>89.74</v>
      </c>
      <c r="L212" s="25" t="s">
        <v>888</v>
      </c>
      <c r="M212" s="25" t="s">
        <v>184</v>
      </c>
      <c r="N212" s="25" t="s">
        <v>937</v>
      </c>
      <c r="O212" s="1">
        <v>-0.1386</v>
      </c>
      <c r="P212" s="25" t="s">
        <v>1003</v>
      </c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32" t="s">
        <v>591</v>
      </c>
      <c r="AB212" s="15"/>
      <c r="AC212" s="16" t="str">
        <f t="shared" si="33"/>
        <v>XLI</v>
      </c>
      <c r="AD212" s="15" t="str">
        <f>VLOOKUP($AC212,デモテーブル[],2,FALSE)</f>
        <v>資本財セレクト・セクター SPDR ファンド</v>
      </c>
      <c r="AE212" s="137">
        <f t="shared" si="37"/>
        <v>3</v>
      </c>
      <c r="AF212" s="15">
        <f t="shared" si="37"/>
        <v>104.18</v>
      </c>
      <c r="AG212" s="15">
        <f t="shared" si="37"/>
        <v>89.74</v>
      </c>
      <c r="AH212" s="17">
        <f t="shared" si="36"/>
        <v>34422</v>
      </c>
      <c r="AI212" s="17">
        <f t="shared" si="36"/>
        <v>0</v>
      </c>
      <c r="AJ212" s="17">
        <f t="shared" si="36"/>
        <v>-5540</v>
      </c>
      <c r="AK212" s="18">
        <f t="shared" si="38"/>
        <v>-0.1386</v>
      </c>
      <c r="AL212" s="15" t="str">
        <f t="shared" si="38"/>
        <v>02-A子 楽天証券</v>
      </c>
      <c r="AM212" s="15"/>
      <c r="AN212" s="15"/>
      <c r="AO212" s="15"/>
      <c r="AP212" s="138"/>
      <c r="AQ212" s="15"/>
      <c r="AR212" s="138"/>
      <c r="AS212" s="15"/>
      <c r="AT212" s="4"/>
      <c r="AU212" s="4"/>
      <c r="AV212" s="15" t="str">
        <f>VLOOKUP($AC212,デモテーブル[#Data],3,FALSE)</f>
        <v>1株式・投信等</v>
      </c>
      <c r="AW212" s="15" t="str">
        <f>VLOOKUP($AC212,デモテーブル[#Data],4,FALSE)</f>
        <v>1株式</v>
      </c>
      <c r="AX212" s="15" t="str">
        <f>VLOOKUP($AC212,デモテーブル[#Data],5,FALSE)</f>
        <v>資本財</v>
      </c>
      <c r="AY212" s="15" t="str">
        <f>VLOOKUP($AC212,デモテーブル[#Data],6,FALSE)</f>
        <v>資本財</v>
      </c>
      <c r="AZ212" s="15" t="str">
        <f>VLOOKUP($AC212,デモテーブル[#Data],7,FALSE)</f>
        <v>02 米ドル（円換算）</v>
      </c>
    </row>
    <row r="213" spans="2:52">
      <c r="B213" s="2">
        <v>44948</v>
      </c>
      <c r="C213" s="3">
        <v>212</v>
      </c>
      <c r="D213" s="81" t="str">
        <f t="shared" si="34"/>
        <v>02-A子</v>
      </c>
      <c r="E213" s="136" t="str">
        <f t="shared" si="35"/>
        <v>楽天証券</v>
      </c>
      <c r="F213" s="15"/>
      <c r="G213" s="14" t="s">
        <v>454</v>
      </c>
      <c r="H213" s="25" t="s">
        <v>455</v>
      </c>
      <c r="I213" s="25">
        <v>4</v>
      </c>
      <c r="J213" s="25">
        <v>87.38</v>
      </c>
      <c r="K213" s="25">
        <v>82.42</v>
      </c>
      <c r="L213" s="25" t="s">
        <v>938</v>
      </c>
      <c r="M213" s="25" t="s">
        <v>184</v>
      </c>
      <c r="N213" s="25" t="s">
        <v>939</v>
      </c>
      <c r="O213" s="1">
        <v>-5.67E-2</v>
      </c>
      <c r="P213" s="25" t="s">
        <v>1003</v>
      </c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32" t="s">
        <v>591</v>
      </c>
      <c r="AB213" s="15"/>
      <c r="AC213" s="16" t="str">
        <f t="shared" si="33"/>
        <v>XLB</v>
      </c>
      <c r="AD213" s="15" t="str">
        <f>VLOOKUP($AC213,デモテーブル[],2,FALSE)</f>
        <v>素材セレクト・セクター SPDR ファンド</v>
      </c>
      <c r="AE213" s="137">
        <f t="shared" si="37"/>
        <v>4</v>
      </c>
      <c r="AF213" s="15">
        <f t="shared" si="37"/>
        <v>87.38</v>
      </c>
      <c r="AG213" s="15">
        <f t="shared" si="37"/>
        <v>82.42</v>
      </c>
      <c r="AH213" s="17">
        <f t="shared" si="36"/>
        <v>42152</v>
      </c>
      <c r="AI213" s="17">
        <f t="shared" si="36"/>
        <v>0</v>
      </c>
      <c r="AJ213" s="17">
        <f t="shared" si="36"/>
        <v>-2535</v>
      </c>
      <c r="AK213" s="18">
        <f t="shared" si="38"/>
        <v>-5.67E-2</v>
      </c>
      <c r="AL213" s="15" t="str">
        <f t="shared" si="38"/>
        <v>02-A子 楽天証券</v>
      </c>
      <c r="AM213" s="15"/>
      <c r="AN213" s="15"/>
      <c r="AO213" s="15"/>
      <c r="AP213" s="138"/>
      <c r="AQ213" s="15"/>
      <c r="AR213" s="138"/>
      <c r="AS213" s="15"/>
      <c r="AT213" s="4"/>
      <c r="AU213" s="4"/>
      <c r="AV213" s="15" t="str">
        <f>VLOOKUP($AC213,デモテーブル[#Data],3,FALSE)</f>
        <v>1株式・投信等</v>
      </c>
      <c r="AW213" s="15" t="str">
        <f>VLOOKUP($AC213,デモテーブル[#Data],4,FALSE)</f>
        <v>1株式</v>
      </c>
      <c r="AX213" s="15" t="str">
        <f>VLOOKUP($AC213,デモテーブル[#Data],5,FALSE)</f>
        <v>素材</v>
      </c>
      <c r="AY213" s="15" t="str">
        <f>VLOOKUP($AC213,デモテーブル[#Data],6,FALSE)</f>
        <v>素材</v>
      </c>
      <c r="AZ213" s="15" t="str">
        <f>VLOOKUP($AC213,デモテーブル[#Data],7,FALSE)</f>
        <v>02 米ドル（円換算）</v>
      </c>
    </row>
    <row r="214" spans="2:52">
      <c r="B214" s="2">
        <v>44948</v>
      </c>
      <c r="C214" s="3">
        <v>213</v>
      </c>
      <c r="D214" s="81" t="str">
        <f t="shared" si="34"/>
        <v>02-A子</v>
      </c>
      <c r="E214" s="136" t="str">
        <f t="shared" si="35"/>
        <v>楽天証券</v>
      </c>
      <c r="F214" s="15"/>
      <c r="G214" s="14" t="s">
        <v>126</v>
      </c>
      <c r="H214" s="25" t="s">
        <v>127</v>
      </c>
      <c r="I214" s="25">
        <v>25</v>
      </c>
      <c r="J214" s="25">
        <v>21.72</v>
      </c>
      <c r="K214" s="25">
        <v>13.13</v>
      </c>
      <c r="L214" s="25" t="s">
        <v>890</v>
      </c>
      <c r="M214" s="25" t="s">
        <v>184</v>
      </c>
      <c r="N214" s="25" t="s">
        <v>940</v>
      </c>
      <c r="O214" s="1">
        <v>-0.39550000000000002</v>
      </c>
      <c r="P214" s="25" t="s">
        <v>1003</v>
      </c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32" t="s">
        <v>591</v>
      </c>
      <c r="AB214" s="15"/>
      <c r="AC214" s="16" t="str">
        <f t="shared" si="33"/>
        <v>CCL</v>
      </c>
      <c r="AD214" s="15" t="str">
        <f>VLOOKUP($AC214,デモテーブル[],2,FALSE)</f>
        <v>カーニバル</v>
      </c>
      <c r="AE214" s="137">
        <f t="shared" si="37"/>
        <v>25</v>
      </c>
      <c r="AF214" s="15">
        <f t="shared" si="37"/>
        <v>21.72</v>
      </c>
      <c r="AG214" s="15">
        <f t="shared" si="37"/>
        <v>13.13</v>
      </c>
      <c r="AH214" s="17">
        <f t="shared" si="36"/>
        <v>41970</v>
      </c>
      <c r="AI214" s="17">
        <f t="shared" si="36"/>
        <v>0</v>
      </c>
      <c r="AJ214" s="17">
        <f t="shared" si="36"/>
        <v>-27464</v>
      </c>
      <c r="AK214" s="18">
        <f t="shared" si="38"/>
        <v>-0.39550000000000002</v>
      </c>
      <c r="AL214" s="15" t="str">
        <f t="shared" si="38"/>
        <v>02-A子 楽天証券</v>
      </c>
      <c r="AM214" s="15"/>
      <c r="AN214" s="15"/>
      <c r="AO214" s="15"/>
      <c r="AP214" s="138"/>
      <c r="AQ214" s="15"/>
      <c r="AR214" s="138"/>
      <c r="AS214" s="15"/>
      <c r="AT214" s="4"/>
      <c r="AU214" s="4"/>
      <c r="AV214" s="15" t="str">
        <f>VLOOKUP($AC214,デモテーブル[#Data],3,FALSE)</f>
        <v>1株式・投信等</v>
      </c>
      <c r="AW214" s="15" t="str">
        <f>VLOOKUP($AC214,デモテーブル[#Data],4,FALSE)</f>
        <v>1株式</v>
      </c>
      <c r="AX214" s="15" t="str">
        <f>VLOOKUP($AC214,デモテーブル[#Data],5,FALSE)</f>
        <v>観光</v>
      </c>
      <c r="AY214" s="15" t="str">
        <f>VLOOKUP($AC214,デモテーブル[#Data],6,FALSE)</f>
        <v>船・米国</v>
      </c>
      <c r="AZ214" s="15" t="str">
        <f>VLOOKUP($AC214,デモテーブル[#Data],7,FALSE)</f>
        <v>02 米ドル（円換算）</v>
      </c>
    </row>
    <row r="215" spans="2:52">
      <c r="B215" s="2">
        <v>44948</v>
      </c>
      <c r="C215" s="3">
        <v>214</v>
      </c>
      <c r="D215" s="81" t="str">
        <f t="shared" si="34"/>
        <v>02-A子</v>
      </c>
      <c r="E215" s="136" t="str">
        <f t="shared" si="35"/>
        <v>楽天証券</v>
      </c>
      <c r="F215" s="15"/>
      <c r="G215" s="14" t="s">
        <v>428</v>
      </c>
      <c r="H215" s="25" t="s">
        <v>941</v>
      </c>
      <c r="I215" s="25">
        <v>3</v>
      </c>
      <c r="J215" s="25">
        <v>313.43</v>
      </c>
      <c r="K215" s="25">
        <v>288.68</v>
      </c>
      <c r="L215" s="25" t="s">
        <v>942</v>
      </c>
      <c r="M215" s="25" t="s">
        <v>184</v>
      </c>
      <c r="N215" s="25" t="s">
        <v>943</v>
      </c>
      <c r="O215" s="1">
        <v>-7.9000000000000001E-2</v>
      </c>
      <c r="P215" s="25" t="s">
        <v>1003</v>
      </c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32" t="s">
        <v>591</v>
      </c>
      <c r="AB215" s="15"/>
      <c r="AC215" s="16" t="str">
        <f t="shared" si="33"/>
        <v>QQQ</v>
      </c>
      <c r="AD215" s="15" t="str">
        <f>VLOOKUP($AC215,デモテーブル[],2,FALSE)</f>
        <v>インベスコ QQQ トラスト シリーズ</v>
      </c>
      <c r="AE215" s="137">
        <f t="shared" si="37"/>
        <v>3</v>
      </c>
      <c r="AF215" s="15">
        <f t="shared" si="37"/>
        <v>313.43</v>
      </c>
      <c r="AG215" s="15">
        <f t="shared" si="37"/>
        <v>288.68</v>
      </c>
      <c r="AH215" s="17">
        <f t="shared" si="36"/>
        <v>110731</v>
      </c>
      <c r="AI215" s="17">
        <f t="shared" si="36"/>
        <v>0</v>
      </c>
      <c r="AJ215" s="17">
        <f t="shared" si="36"/>
        <v>-9492</v>
      </c>
      <c r="AK215" s="18">
        <f t="shared" si="38"/>
        <v>-7.9000000000000001E-2</v>
      </c>
      <c r="AL215" s="15" t="str">
        <f t="shared" si="38"/>
        <v>02-A子 楽天証券</v>
      </c>
      <c r="AM215" s="15"/>
      <c r="AN215" s="15"/>
      <c r="AO215" s="15"/>
      <c r="AP215" s="138"/>
      <c r="AQ215" s="15"/>
      <c r="AR215" s="138"/>
      <c r="AS215" s="15"/>
      <c r="AT215" s="4"/>
      <c r="AU215" s="4"/>
      <c r="AV215" s="15" t="str">
        <f>VLOOKUP($AC215,デモテーブル[#Data],3,FALSE)</f>
        <v>1株式・投信等</v>
      </c>
      <c r="AW215" s="15" t="str">
        <f>VLOOKUP($AC215,デモテーブル[#Data],4,FALSE)</f>
        <v>1株式</v>
      </c>
      <c r="AX215" s="15" t="str">
        <f>VLOOKUP($AC215,デモテーブル[#Data],5,FALSE)</f>
        <v>指数</v>
      </c>
      <c r="AY215" s="15" t="str">
        <f>VLOOKUP($AC215,デモテーブル[#Data],6,FALSE)</f>
        <v>ナスダック指数</v>
      </c>
      <c r="AZ215" s="15" t="str">
        <f>VLOOKUP($AC215,デモテーブル[#Data],7,FALSE)</f>
        <v>02 米ドル（円換算）</v>
      </c>
    </row>
    <row r="216" spans="2:52">
      <c r="B216" s="2">
        <v>44948</v>
      </c>
      <c r="C216" s="3">
        <v>215</v>
      </c>
      <c r="D216" s="81" t="str">
        <f t="shared" si="34"/>
        <v>02-A子</v>
      </c>
      <c r="E216" s="136" t="str">
        <f t="shared" si="35"/>
        <v>楽天証券</v>
      </c>
      <c r="F216" s="15"/>
      <c r="G216" s="14" t="s">
        <v>130</v>
      </c>
      <c r="H216" s="25" t="s">
        <v>131</v>
      </c>
      <c r="I216" s="25">
        <v>4</v>
      </c>
      <c r="J216" s="25">
        <v>72.31</v>
      </c>
      <c r="K216" s="25">
        <v>55.41</v>
      </c>
      <c r="L216" s="25" t="s">
        <v>944</v>
      </c>
      <c r="M216" s="25" t="s">
        <v>184</v>
      </c>
      <c r="N216" s="25" t="s">
        <v>945</v>
      </c>
      <c r="O216" s="1">
        <v>-0.23369999999999999</v>
      </c>
      <c r="P216" s="25" t="s">
        <v>1003</v>
      </c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32" t="s">
        <v>591</v>
      </c>
      <c r="AB216" s="15"/>
      <c r="AC216" s="16" t="str">
        <f t="shared" si="33"/>
        <v>RCL</v>
      </c>
      <c r="AD216" s="15" t="str">
        <f>VLOOKUP($AC216,デモテーブル[],2,FALSE)</f>
        <v>ロイヤル・カリビアン・グループ</v>
      </c>
      <c r="AE216" s="137">
        <f t="shared" si="37"/>
        <v>4</v>
      </c>
      <c r="AF216" s="15">
        <f t="shared" si="37"/>
        <v>72.31</v>
      </c>
      <c r="AG216" s="15">
        <f t="shared" si="37"/>
        <v>55.41</v>
      </c>
      <c r="AH216" s="17">
        <f t="shared" si="36"/>
        <v>28338</v>
      </c>
      <c r="AI216" s="17">
        <f t="shared" si="36"/>
        <v>0</v>
      </c>
      <c r="AJ216" s="17">
        <f t="shared" si="36"/>
        <v>-8645</v>
      </c>
      <c r="AK216" s="18">
        <f t="shared" si="38"/>
        <v>-0.23369999999999999</v>
      </c>
      <c r="AL216" s="15" t="str">
        <f t="shared" si="38"/>
        <v>02-A子 楽天証券</v>
      </c>
      <c r="AM216" s="15"/>
      <c r="AN216" s="15"/>
      <c r="AO216" s="15"/>
      <c r="AP216" s="138"/>
      <c r="AQ216" s="15"/>
      <c r="AR216" s="138"/>
      <c r="AS216" s="15"/>
      <c r="AT216" s="4"/>
      <c r="AU216" s="4"/>
      <c r="AV216" s="15" t="str">
        <f>VLOOKUP($AC216,デモテーブル[#Data],3,FALSE)</f>
        <v>1株式・投信等</v>
      </c>
      <c r="AW216" s="15" t="str">
        <f>VLOOKUP($AC216,デモテーブル[#Data],4,FALSE)</f>
        <v>1株式</v>
      </c>
      <c r="AX216" s="15" t="str">
        <f>VLOOKUP($AC216,デモテーブル[#Data],5,FALSE)</f>
        <v>観光</v>
      </c>
      <c r="AY216" s="15" t="str">
        <f>VLOOKUP($AC216,デモテーブル[#Data],6,FALSE)</f>
        <v>船・米国</v>
      </c>
      <c r="AZ216" s="15" t="str">
        <f>VLOOKUP($AC216,デモテーブル[#Data],7,FALSE)</f>
        <v>02 米ドル（円換算）</v>
      </c>
    </row>
    <row r="217" spans="2:52">
      <c r="B217" s="2">
        <v>44948</v>
      </c>
      <c r="C217" s="3">
        <v>216</v>
      </c>
      <c r="D217" s="81" t="str">
        <f t="shared" si="34"/>
        <v>02-A子</v>
      </c>
      <c r="E217" s="136" t="str">
        <f t="shared" si="35"/>
        <v>楽天証券</v>
      </c>
      <c r="F217" s="15"/>
      <c r="G217" s="14" t="s">
        <v>130</v>
      </c>
      <c r="H217" s="25" t="s">
        <v>131</v>
      </c>
      <c r="I217" s="25">
        <v>6</v>
      </c>
      <c r="J217" s="25">
        <v>82.67</v>
      </c>
      <c r="K217" s="25">
        <v>55.41</v>
      </c>
      <c r="L217" s="25" t="s">
        <v>896</v>
      </c>
      <c r="M217" s="25" t="s">
        <v>184</v>
      </c>
      <c r="N217" s="25" t="s">
        <v>946</v>
      </c>
      <c r="O217" s="1">
        <v>-0.32969999999999999</v>
      </c>
      <c r="P217" s="25" t="s">
        <v>1003</v>
      </c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32" t="s">
        <v>591</v>
      </c>
      <c r="AB217" s="15"/>
      <c r="AC217" s="16" t="str">
        <f t="shared" ref="AC217:AC242" si="39">TEXT(G217,"@")</f>
        <v>RCL</v>
      </c>
      <c r="AD217" s="15" t="str">
        <f>VLOOKUP($AC217,デモテーブル[],2,FALSE)</f>
        <v>ロイヤル・カリビアン・グループ</v>
      </c>
      <c r="AE217" s="137">
        <f t="shared" si="37"/>
        <v>6</v>
      </c>
      <c r="AF217" s="15">
        <f t="shared" si="37"/>
        <v>82.67</v>
      </c>
      <c r="AG217" s="15">
        <f t="shared" si="37"/>
        <v>55.41</v>
      </c>
      <c r="AH217" s="17">
        <f t="shared" si="36"/>
        <v>42508</v>
      </c>
      <c r="AI217" s="17">
        <f t="shared" si="36"/>
        <v>0</v>
      </c>
      <c r="AJ217" s="17">
        <f t="shared" si="36"/>
        <v>-20910</v>
      </c>
      <c r="AK217" s="18">
        <f t="shared" si="38"/>
        <v>-0.32969999999999999</v>
      </c>
      <c r="AL217" s="15" t="str">
        <f t="shared" si="38"/>
        <v>02-A子 楽天証券</v>
      </c>
      <c r="AM217" s="15"/>
      <c r="AN217" s="15"/>
      <c r="AO217" s="15"/>
      <c r="AP217" s="138"/>
      <c r="AQ217" s="15"/>
      <c r="AR217" s="138"/>
      <c r="AS217" s="15"/>
      <c r="AT217" s="4"/>
      <c r="AU217" s="4"/>
      <c r="AV217" s="15" t="str">
        <f>VLOOKUP($AC217,デモテーブル[#Data],3,FALSE)</f>
        <v>1株式・投信等</v>
      </c>
      <c r="AW217" s="15" t="str">
        <f>VLOOKUP($AC217,デモテーブル[#Data],4,FALSE)</f>
        <v>1株式</v>
      </c>
      <c r="AX217" s="15" t="str">
        <f>VLOOKUP($AC217,デモテーブル[#Data],5,FALSE)</f>
        <v>観光</v>
      </c>
      <c r="AY217" s="15" t="str">
        <f>VLOOKUP($AC217,デモテーブル[#Data],6,FALSE)</f>
        <v>船・米国</v>
      </c>
      <c r="AZ217" s="15" t="str">
        <f>VLOOKUP($AC217,デモテーブル[#Data],7,FALSE)</f>
        <v>02 米ドル（円換算）</v>
      </c>
    </row>
    <row r="218" spans="2:52">
      <c r="B218" s="2">
        <v>44948</v>
      </c>
      <c r="C218" s="3">
        <v>217</v>
      </c>
      <c r="D218" s="81" t="str">
        <f t="shared" si="34"/>
        <v>02-A子</v>
      </c>
      <c r="E218" s="136" t="str">
        <f t="shared" si="35"/>
        <v>楽天証券</v>
      </c>
      <c r="F218" s="15"/>
      <c r="G218" s="14" t="s">
        <v>132</v>
      </c>
      <c r="H218" s="25" t="s">
        <v>133</v>
      </c>
      <c r="I218" s="25">
        <v>4</v>
      </c>
      <c r="J218" s="25">
        <v>43.62</v>
      </c>
      <c r="K218" s="25">
        <v>45.64</v>
      </c>
      <c r="L218" s="25" t="s">
        <v>947</v>
      </c>
      <c r="M218" s="25" t="s">
        <v>184</v>
      </c>
      <c r="N218" s="25" t="s">
        <v>948</v>
      </c>
      <c r="O218" s="1">
        <v>4.6199999999999998E-2</v>
      </c>
      <c r="P218" s="25" t="s">
        <v>1003</v>
      </c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32" t="s">
        <v>591</v>
      </c>
      <c r="AB218" s="15"/>
      <c r="AC218" s="16" t="str">
        <f t="shared" si="39"/>
        <v>EZA</v>
      </c>
      <c r="AD218" s="15" t="str">
        <f>VLOOKUP($AC218,デモテーブル[],2,FALSE)</f>
        <v>iシェアーズ MSCI 南アフリカ ETF</v>
      </c>
      <c r="AE218" s="137">
        <f t="shared" si="37"/>
        <v>4</v>
      </c>
      <c r="AF218" s="15">
        <f t="shared" si="37"/>
        <v>43.62</v>
      </c>
      <c r="AG218" s="15">
        <f t="shared" si="37"/>
        <v>45.64</v>
      </c>
      <c r="AH218" s="17">
        <f t="shared" si="36"/>
        <v>23342</v>
      </c>
      <c r="AI218" s="17">
        <f t="shared" si="36"/>
        <v>0</v>
      </c>
      <c r="AJ218" s="17">
        <f t="shared" si="36"/>
        <v>1032</v>
      </c>
      <c r="AK218" s="18">
        <f t="shared" si="38"/>
        <v>4.6199999999999998E-2</v>
      </c>
      <c r="AL218" s="15" t="str">
        <f t="shared" si="38"/>
        <v>02-A子 楽天証券</v>
      </c>
      <c r="AM218" s="15"/>
      <c r="AN218" s="15"/>
      <c r="AO218" s="15"/>
      <c r="AP218" s="138"/>
      <c r="AQ218" s="15"/>
      <c r="AR218" s="138"/>
      <c r="AS218" s="15"/>
      <c r="AT218" s="4"/>
      <c r="AU218" s="4"/>
      <c r="AV218" s="15" t="str">
        <f>VLOOKUP($AC218,デモテーブル[#Data],3,FALSE)</f>
        <v>1株式・投信等</v>
      </c>
      <c r="AW218" s="15" t="str">
        <f>VLOOKUP($AC218,デモテーブル[#Data],4,FALSE)</f>
        <v>1株式</v>
      </c>
      <c r="AX218" s="15" t="str">
        <f>VLOOKUP($AC218,デモテーブル[#Data],5,FALSE)</f>
        <v>新興国</v>
      </c>
      <c r="AY218" s="15" t="str">
        <f>VLOOKUP($AC218,デモテーブル[#Data],6,FALSE)</f>
        <v>南アフリカ</v>
      </c>
      <c r="AZ218" s="15" t="str">
        <f>VLOOKUP($AC218,デモテーブル[#Data],7,FALSE)</f>
        <v>02 米ドル（円換算）</v>
      </c>
    </row>
    <row r="219" spans="2:52">
      <c r="B219" s="2">
        <v>44948</v>
      </c>
      <c r="C219" s="3">
        <v>218</v>
      </c>
      <c r="D219" s="81" t="str">
        <f t="shared" si="34"/>
        <v>02-A子</v>
      </c>
      <c r="E219" s="136" t="str">
        <f t="shared" si="35"/>
        <v>楽天証券</v>
      </c>
      <c r="F219" s="15"/>
      <c r="G219" s="14" t="s">
        <v>134</v>
      </c>
      <c r="H219" s="25" t="s">
        <v>900</v>
      </c>
      <c r="I219" s="25">
        <v>17</v>
      </c>
      <c r="J219" s="25">
        <v>118.9</v>
      </c>
      <c r="K219" s="25">
        <v>103.16</v>
      </c>
      <c r="L219" s="25" t="s">
        <v>949</v>
      </c>
      <c r="M219" s="25" t="s">
        <v>184</v>
      </c>
      <c r="N219" s="25" t="s">
        <v>950</v>
      </c>
      <c r="O219" s="1">
        <v>-0.13239999999999999</v>
      </c>
      <c r="P219" s="25" t="s">
        <v>1003</v>
      </c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32" t="s">
        <v>591</v>
      </c>
      <c r="AB219" s="15"/>
      <c r="AC219" s="16" t="str">
        <f t="shared" si="39"/>
        <v>AGG</v>
      </c>
      <c r="AD219" s="15" t="str">
        <f>VLOOKUP($AC219,デモテーブル[],2,FALSE)</f>
        <v>iシェアーズ　コア米国総合債券ETF</v>
      </c>
      <c r="AE219" s="137">
        <f t="shared" si="37"/>
        <v>17</v>
      </c>
      <c r="AF219" s="15">
        <f t="shared" si="37"/>
        <v>118.9</v>
      </c>
      <c r="AG219" s="15">
        <f t="shared" si="37"/>
        <v>103.16</v>
      </c>
      <c r="AH219" s="17">
        <f t="shared" si="36"/>
        <v>224230</v>
      </c>
      <c r="AI219" s="17">
        <f t="shared" si="36"/>
        <v>0</v>
      </c>
      <c r="AJ219" s="17">
        <f t="shared" si="36"/>
        <v>-34208</v>
      </c>
      <c r="AK219" s="18">
        <f t="shared" si="38"/>
        <v>-0.13239999999999999</v>
      </c>
      <c r="AL219" s="15" t="str">
        <f t="shared" si="38"/>
        <v>02-A子 楽天証券</v>
      </c>
      <c r="AM219" s="15"/>
      <c r="AN219" s="15"/>
      <c r="AO219" s="15"/>
      <c r="AP219" s="138"/>
      <c r="AQ219" s="15"/>
      <c r="AR219" s="138"/>
      <c r="AS219" s="15"/>
      <c r="AT219" s="4"/>
      <c r="AU219" s="4"/>
      <c r="AV219" s="15" t="str">
        <f>VLOOKUP($AC219,デモテーブル[#Data],3,FALSE)</f>
        <v>2現金・米国債など</v>
      </c>
      <c r="AW219" s="15" t="str">
        <f>VLOOKUP($AC219,デモテーブル[#Data],4,FALSE)</f>
        <v>2米国債など</v>
      </c>
      <c r="AX219" s="15" t="str">
        <f>VLOOKUP($AC219,デモテーブル[#Data],5,FALSE)</f>
        <v>債券</v>
      </c>
      <c r="AY219" s="15" t="str">
        <f>VLOOKUP($AC219,デモテーブル[#Data],6,FALSE)</f>
        <v>米国債</v>
      </c>
      <c r="AZ219" s="15" t="str">
        <f>VLOOKUP($AC219,デモテーブル[#Data],7,FALSE)</f>
        <v>02 米ドル（円換算）</v>
      </c>
    </row>
    <row r="220" spans="2:52">
      <c r="B220" s="2">
        <v>44948</v>
      </c>
      <c r="C220" s="3">
        <v>219</v>
      </c>
      <c r="D220" s="81" t="str">
        <f t="shared" si="34"/>
        <v>00-PP</v>
      </c>
      <c r="E220" s="136" t="str">
        <f t="shared" si="35"/>
        <v>楽天証券</v>
      </c>
      <c r="F220" s="15"/>
      <c r="G220" s="14" t="s">
        <v>138</v>
      </c>
      <c r="H220" s="25" t="s">
        <v>139</v>
      </c>
      <c r="I220" s="25">
        <v>500</v>
      </c>
      <c r="J220" s="25">
        <v>42.68</v>
      </c>
      <c r="K220" s="25">
        <v>52.45</v>
      </c>
      <c r="L220" s="25" t="s">
        <v>951</v>
      </c>
      <c r="M220" s="25" t="s">
        <v>184</v>
      </c>
      <c r="N220" s="25" t="s">
        <v>952</v>
      </c>
      <c r="O220" s="1">
        <v>0.2288</v>
      </c>
      <c r="P220" s="25" t="s">
        <v>584</v>
      </c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32" t="s">
        <v>591</v>
      </c>
      <c r="AB220" s="15"/>
      <c r="AC220" s="16" t="str">
        <f t="shared" si="39"/>
        <v>941</v>
      </c>
      <c r="AD220" s="15" t="str">
        <f>VLOOKUP($AC220,デモテーブル[],2,FALSE)</f>
        <v>チャイナ・モバイル</v>
      </c>
      <c r="AE220" s="137">
        <f t="shared" si="37"/>
        <v>500</v>
      </c>
      <c r="AF220" s="15">
        <f t="shared" si="37"/>
        <v>42.68</v>
      </c>
      <c r="AG220" s="15">
        <f t="shared" si="37"/>
        <v>52.45</v>
      </c>
      <c r="AH220" s="17">
        <f t="shared" si="36"/>
        <v>427204</v>
      </c>
      <c r="AI220" s="17">
        <f t="shared" si="36"/>
        <v>0</v>
      </c>
      <c r="AJ220" s="17">
        <f t="shared" si="36"/>
        <v>79550</v>
      </c>
      <c r="AK220" s="18">
        <f t="shared" si="38"/>
        <v>0.2288</v>
      </c>
      <c r="AL220" s="15" t="str">
        <f t="shared" si="38"/>
        <v>00-PP 楽天証券</v>
      </c>
      <c r="AM220" s="15"/>
      <c r="AN220" s="15"/>
      <c r="AO220" s="15"/>
      <c r="AP220" s="138"/>
      <c r="AQ220" s="15"/>
      <c r="AR220" s="138"/>
      <c r="AS220" s="15"/>
      <c r="AT220" s="4"/>
      <c r="AU220" s="4"/>
      <c r="AV220" s="15" t="str">
        <f>VLOOKUP($AC220,デモテーブル[#Data],3,FALSE)</f>
        <v>1株式・投信等</v>
      </c>
      <c r="AW220" s="15" t="str">
        <f>VLOOKUP($AC220,デモテーブル[#Data],4,FALSE)</f>
        <v>1株式</v>
      </c>
      <c r="AX220" s="15" t="str">
        <f>VLOOKUP($AC220,デモテーブル[#Data],5,FALSE)</f>
        <v>通信</v>
      </c>
      <c r="AY220" s="15" t="str">
        <f>VLOOKUP($AC220,デモテーブル[#Data],6,FALSE)</f>
        <v>中国・通信</v>
      </c>
      <c r="AZ220" s="15" t="str">
        <f>VLOOKUP($AC220,デモテーブル[#Data],7,FALSE)</f>
        <v>03 香港ドル(円換算）</v>
      </c>
    </row>
    <row r="221" spans="2:52">
      <c r="B221" s="2">
        <v>44948</v>
      </c>
      <c r="C221" s="3">
        <v>220</v>
      </c>
      <c r="D221" s="81" t="str">
        <f t="shared" si="34"/>
        <v>02-A子</v>
      </c>
      <c r="E221" s="136" t="str">
        <f t="shared" si="35"/>
        <v>SBI証券</v>
      </c>
      <c r="F221" s="15"/>
      <c r="G221" s="14" t="s">
        <v>261</v>
      </c>
      <c r="H221" s="25" t="s">
        <v>953</v>
      </c>
      <c r="I221" s="25">
        <v>500</v>
      </c>
      <c r="J221" s="25">
        <v>24.69</v>
      </c>
      <c r="K221" s="25">
        <v>20.86</v>
      </c>
      <c r="L221" s="25" t="s">
        <v>954</v>
      </c>
      <c r="M221" s="25" t="s">
        <v>184</v>
      </c>
      <c r="N221" s="25" t="s">
        <v>955</v>
      </c>
      <c r="O221" s="1">
        <v>-0.15509999999999999</v>
      </c>
      <c r="P221" s="25" t="s">
        <v>1002</v>
      </c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32" t="s">
        <v>591</v>
      </c>
      <c r="AB221" s="15"/>
      <c r="AC221" s="16" t="str">
        <f t="shared" si="39"/>
        <v>2800</v>
      </c>
      <c r="AD221" s="15" t="str">
        <f>VLOOKUP($AC221,デモテーブル[],2,FALSE)</f>
        <v>Tracker Fund香港</v>
      </c>
      <c r="AE221" s="137">
        <f t="shared" si="37"/>
        <v>500</v>
      </c>
      <c r="AF221" s="15">
        <f t="shared" si="37"/>
        <v>24.69</v>
      </c>
      <c r="AG221" s="15">
        <f t="shared" si="37"/>
        <v>20.86</v>
      </c>
      <c r="AH221" s="17">
        <f t="shared" si="36"/>
        <v>169800</v>
      </c>
      <c r="AI221" s="17">
        <f t="shared" si="36"/>
        <v>0</v>
      </c>
      <c r="AJ221" s="17">
        <f t="shared" si="36"/>
        <v>-31176</v>
      </c>
      <c r="AK221" s="18">
        <f t="shared" si="38"/>
        <v>-0.15509999999999999</v>
      </c>
      <c r="AL221" s="15" t="str">
        <f t="shared" si="38"/>
        <v>02-A子 SBI証券</v>
      </c>
      <c r="AM221" s="15"/>
      <c r="AN221" s="15"/>
      <c r="AO221" s="15"/>
      <c r="AP221" s="138"/>
      <c r="AQ221" s="15"/>
      <c r="AR221" s="138"/>
      <c r="AS221" s="15"/>
      <c r="AT221" s="4"/>
      <c r="AU221" s="4"/>
      <c r="AV221" s="15" t="str">
        <f>VLOOKUP($AC221,デモテーブル[#Data],3,FALSE)</f>
        <v>1株式・投信等</v>
      </c>
      <c r="AW221" s="15" t="str">
        <f>VLOOKUP($AC221,デモテーブル[#Data],4,FALSE)</f>
        <v>1株式</v>
      </c>
      <c r="AX221" s="15" t="str">
        <f>VLOOKUP($AC221,デモテーブル[#Data],5,FALSE)</f>
        <v>指数</v>
      </c>
      <c r="AY221" s="15" t="str">
        <f>VLOOKUP($AC221,デモテーブル[#Data],6,FALSE)</f>
        <v>指数・香港</v>
      </c>
      <c r="AZ221" s="15" t="str">
        <f>VLOOKUP($AC221,デモテーブル[#Data],7,FALSE)</f>
        <v>03 香港ドル(円換算）</v>
      </c>
    </row>
    <row r="222" spans="2:52">
      <c r="B222" s="2">
        <v>44948</v>
      </c>
      <c r="C222" s="3">
        <v>221</v>
      </c>
      <c r="D222" s="81" t="str">
        <f t="shared" si="34"/>
        <v/>
      </c>
      <c r="E222" s="136" t="str">
        <f t="shared" si="35"/>
        <v/>
      </c>
      <c r="F222" s="15"/>
      <c r="G222" s="14"/>
      <c r="H222" s="25"/>
      <c r="I222" s="25"/>
      <c r="J222" s="25"/>
      <c r="K222" s="25"/>
      <c r="L222" s="25"/>
      <c r="M222" s="25"/>
      <c r="N222" s="25"/>
      <c r="O222" s="1"/>
      <c r="P222" s="2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32" t="s">
        <v>591</v>
      </c>
      <c r="AB222" s="15"/>
      <c r="AC222" s="16" t="str">
        <f t="shared" si="39"/>
        <v>0</v>
      </c>
      <c r="AD222" s="15" t="e">
        <f>VLOOKUP($AC222,デモテーブル[],2,FALSE)</f>
        <v>#N/A</v>
      </c>
      <c r="AE222" s="137">
        <f t="shared" si="37"/>
        <v>0</v>
      </c>
      <c r="AF222" s="15">
        <f t="shared" si="37"/>
        <v>0</v>
      </c>
      <c r="AG222" s="15">
        <f t="shared" si="37"/>
        <v>0</v>
      </c>
      <c r="AH222" s="17" t="str">
        <f t="shared" si="36"/>
        <v/>
      </c>
      <c r="AI222" s="17" t="str">
        <f t="shared" si="36"/>
        <v/>
      </c>
      <c r="AJ222" s="17" t="str">
        <f t="shared" si="36"/>
        <v/>
      </c>
      <c r="AK222" s="18">
        <f t="shared" si="38"/>
        <v>0</v>
      </c>
      <c r="AL222" s="15">
        <f t="shared" si="38"/>
        <v>0</v>
      </c>
      <c r="AM222" s="15"/>
      <c r="AN222" s="15"/>
      <c r="AO222" s="15"/>
      <c r="AP222" s="138"/>
      <c r="AQ222" s="15"/>
      <c r="AR222" s="138"/>
      <c r="AS222" s="15"/>
      <c r="AT222" s="4"/>
      <c r="AU222" s="4"/>
      <c r="AV222" s="15" t="e">
        <f>VLOOKUP($AC222,デモテーブル[#Data],3,FALSE)</f>
        <v>#N/A</v>
      </c>
      <c r="AW222" s="15" t="e">
        <f>VLOOKUP($AC222,デモテーブル[#Data],4,FALSE)</f>
        <v>#N/A</v>
      </c>
      <c r="AX222" s="15" t="e">
        <f>VLOOKUP($AC222,デモテーブル[#Data],5,FALSE)</f>
        <v>#N/A</v>
      </c>
      <c r="AY222" s="15" t="e">
        <f>VLOOKUP($AC222,デモテーブル[#Data],6,FALSE)</f>
        <v>#N/A</v>
      </c>
      <c r="AZ222" s="15" t="e">
        <f>VLOOKUP($AC222,デモテーブル[#Data],7,FALSE)</f>
        <v>#N/A</v>
      </c>
    </row>
    <row r="223" spans="2:52">
      <c r="B223" s="2">
        <v>44948</v>
      </c>
      <c r="C223" s="3">
        <v>222</v>
      </c>
      <c r="D223" s="81" t="str">
        <f t="shared" si="34"/>
        <v/>
      </c>
      <c r="E223" s="136" t="str">
        <f t="shared" si="35"/>
        <v/>
      </c>
      <c r="F223" s="15"/>
      <c r="G223" s="14"/>
      <c r="H223" s="25"/>
      <c r="I223" s="25"/>
      <c r="J223" s="25"/>
      <c r="K223" s="25"/>
      <c r="L223" s="25"/>
      <c r="M223" s="25"/>
      <c r="N223" s="25"/>
      <c r="O223" s="1"/>
      <c r="P223" s="2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32" t="s">
        <v>591</v>
      </c>
      <c r="AB223" s="15"/>
      <c r="AC223" s="16" t="str">
        <f t="shared" si="39"/>
        <v>0</v>
      </c>
      <c r="AD223" s="15" t="e">
        <f>VLOOKUP($AC223,デモテーブル[],2,FALSE)</f>
        <v>#N/A</v>
      </c>
      <c r="AE223" s="137">
        <f t="shared" si="37"/>
        <v>0</v>
      </c>
      <c r="AF223" s="15">
        <f t="shared" si="37"/>
        <v>0</v>
      </c>
      <c r="AG223" s="15">
        <f t="shared" si="37"/>
        <v>0</v>
      </c>
      <c r="AH223" s="17" t="str">
        <f t="shared" si="36"/>
        <v/>
      </c>
      <c r="AI223" s="17" t="str">
        <f t="shared" si="36"/>
        <v/>
      </c>
      <c r="AJ223" s="17" t="str">
        <f t="shared" si="36"/>
        <v/>
      </c>
      <c r="AK223" s="18">
        <f t="shared" si="38"/>
        <v>0</v>
      </c>
      <c r="AL223" s="15">
        <f t="shared" si="38"/>
        <v>0</v>
      </c>
      <c r="AM223" s="15"/>
      <c r="AN223" s="15"/>
      <c r="AO223" s="15"/>
      <c r="AP223" s="138"/>
      <c r="AQ223" s="15"/>
      <c r="AR223" s="138"/>
      <c r="AS223" s="15"/>
      <c r="AT223" s="4"/>
      <c r="AU223" s="4"/>
      <c r="AV223" s="15" t="e">
        <f>VLOOKUP($AC223,デモテーブル[#Data],3,FALSE)</f>
        <v>#N/A</v>
      </c>
      <c r="AW223" s="15" t="e">
        <f>VLOOKUP($AC223,デモテーブル[#Data],4,FALSE)</f>
        <v>#N/A</v>
      </c>
      <c r="AX223" s="15" t="e">
        <f>VLOOKUP($AC223,デモテーブル[#Data],5,FALSE)</f>
        <v>#N/A</v>
      </c>
      <c r="AY223" s="15" t="e">
        <f>VLOOKUP($AC223,デモテーブル[#Data],6,FALSE)</f>
        <v>#N/A</v>
      </c>
      <c r="AZ223" s="15" t="e">
        <f>VLOOKUP($AC223,デモテーブル[#Data],7,FALSE)</f>
        <v>#N/A</v>
      </c>
    </row>
    <row r="224" spans="2:52">
      <c r="B224" s="2">
        <v>44948</v>
      </c>
      <c r="C224" s="3">
        <v>223</v>
      </c>
      <c r="D224" s="81" t="str">
        <f t="shared" si="34"/>
        <v/>
      </c>
      <c r="E224" s="136" t="str">
        <f t="shared" si="35"/>
        <v/>
      </c>
      <c r="F224" s="15"/>
      <c r="G224" s="14"/>
      <c r="H224" s="25"/>
      <c r="I224" s="25"/>
      <c r="J224" s="25"/>
      <c r="K224" s="25"/>
      <c r="L224" s="25"/>
      <c r="M224" s="25"/>
      <c r="N224" s="25"/>
      <c r="O224" s="1"/>
      <c r="P224" s="2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32" t="s">
        <v>591</v>
      </c>
      <c r="AB224" s="15"/>
      <c r="AC224" s="16" t="str">
        <f t="shared" si="39"/>
        <v>0</v>
      </c>
      <c r="AD224" s="15" t="e">
        <f>VLOOKUP($AC224,デモテーブル[],2,FALSE)</f>
        <v>#N/A</v>
      </c>
      <c r="AE224" s="137">
        <f t="shared" si="37"/>
        <v>0</v>
      </c>
      <c r="AF224" s="15">
        <f t="shared" si="37"/>
        <v>0</v>
      </c>
      <c r="AG224" s="15">
        <f t="shared" si="37"/>
        <v>0</v>
      </c>
      <c r="AH224" s="17" t="str">
        <f t="shared" si="36"/>
        <v/>
      </c>
      <c r="AI224" s="17" t="str">
        <f t="shared" si="36"/>
        <v/>
      </c>
      <c r="AJ224" s="17" t="str">
        <f t="shared" si="36"/>
        <v/>
      </c>
      <c r="AK224" s="18">
        <f t="shared" si="38"/>
        <v>0</v>
      </c>
      <c r="AL224" s="15">
        <f t="shared" si="38"/>
        <v>0</v>
      </c>
      <c r="AM224" s="15"/>
      <c r="AN224" s="15"/>
      <c r="AO224" s="15"/>
      <c r="AP224" s="138"/>
      <c r="AQ224" s="15"/>
      <c r="AR224" s="138"/>
      <c r="AS224" s="15"/>
      <c r="AT224" s="4"/>
      <c r="AU224" s="4"/>
      <c r="AV224" s="15" t="e">
        <f>VLOOKUP($AC224,デモテーブル[#Data],3,FALSE)</f>
        <v>#N/A</v>
      </c>
      <c r="AW224" s="15" t="e">
        <f>VLOOKUP($AC224,デモテーブル[#Data],4,FALSE)</f>
        <v>#N/A</v>
      </c>
      <c r="AX224" s="15" t="e">
        <f>VLOOKUP($AC224,デモテーブル[#Data],5,FALSE)</f>
        <v>#N/A</v>
      </c>
      <c r="AY224" s="15" t="e">
        <f>VLOOKUP($AC224,デモテーブル[#Data],6,FALSE)</f>
        <v>#N/A</v>
      </c>
      <c r="AZ224" s="15" t="e">
        <f>VLOOKUP($AC224,デモテーブル[#Data],7,FALSE)</f>
        <v>#N/A</v>
      </c>
    </row>
    <row r="225" spans="2:52">
      <c r="B225" s="2">
        <v>44948</v>
      </c>
      <c r="C225" s="3">
        <v>224</v>
      </c>
      <c r="D225" s="81" t="str">
        <f t="shared" si="34"/>
        <v/>
      </c>
      <c r="E225" s="136" t="str">
        <f t="shared" si="35"/>
        <v/>
      </c>
      <c r="F225" s="15"/>
      <c r="G225" s="14"/>
      <c r="H225" s="25"/>
      <c r="I225" s="25"/>
      <c r="J225" s="25"/>
      <c r="K225" s="25"/>
      <c r="L225" s="25"/>
      <c r="M225" s="25"/>
      <c r="N225" s="25"/>
      <c r="O225" s="1"/>
      <c r="P225" s="2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32" t="s">
        <v>591</v>
      </c>
      <c r="AB225" s="15"/>
      <c r="AC225" s="16" t="str">
        <f t="shared" si="39"/>
        <v>0</v>
      </c>
      <c r="AD225" s="15" t="e">
        <f>VLOOKUP($AC225,デモテーブル[],2,FALSE)</f>
        <v>#N/A</v>
      </c>
      <c r="AE225" s="137">
        <f t="shared" si="37"/>
        <v>0</v>
      </c>
      <c r="AF225" s="15">
        <f t="shared" si="37"/>
        <v>0</v>
      </c>
      <c r="AG225" s="15">
        <f t="shared" si="37"/>
        <v>0</v>
      </c>
      <c r="AH225" s="17" t="str">
        <f t="shared" si="36"/>
        <v/>
      </c>
      <c r="AI225" s="17" t="str">
        <f t="shared" si="36"/>
        <v/>
      </c>
      <c r="AJ225" s="17" t="str">
        <f t="shared" si="36"/>
        <v/>
      </c>
      <c r="AK225" s="18">
        <f t="shared" si="38"/>
        <v>0</v>
      </c>
      <c r="AL225" s="15">
        <f t="shared" si="38"/>
        <v>0</v>
      </c>
      <c r="AM225" s="15"/>
      <c r="AN225" s="15"/>
      <c r="AO225" s="15"/>
      <c r="AP225" s="138"/>
      <c r="AQ225" s="15"/>
      <c r="AR225" s="138"/>
      <c r="AS225" s="15"/>
      <c r="AT225" s="4"/>
      <c r="AU225" s="4"/>
      <c r="AV225" s="15" t="e">
        <f>VLOOKUP($AC225,デモテーブル[#Data],3,FALSE)</f>
        <v>#N/A</v>
      </c>
      <c r="AW225" s="15" t="e">
        <f>VLOOKUP($AC225,デモテーブル[#Data],4,FALSE)</f>
        <v>#N/A</v>
      </c>
      <c r="AX225" s="15" t="e">
        <f>VLOOKUP($AC225,デモテーブル[#Data],5,FALSE)</f>
        <v>#N/A</v>
      </c>
      <c r="AY225" s="15" t="e">
        <f>VLOOKUP($AC225,デモテーブル[#Data],6,FALSE)</f>
        <v>#N/A</v>
      </c>
      <c r="AZ225" s="15" t="e">
        <f>VLOOKUP($AC225,デモテーブル[#Data],7,FALSE)</f>
        <v>#N/A</v>
      </c>
    </row>
    <row r="226" spans="2:52">
      <c r="B226" s="2">
        <v>44948</v>
      </c>
      <c r="C226" s="3">
        <v>225</v>
      </c>
      <c r="D226" s="81" t="str">
        <f t="shared" si="34"/>
        <v/>
      </c>
      <c r="E226" s="136" t="str">
        <f t="shared" si="35"/>
        <v/>
      </c>
      <c r="F226" s="15"/>
      <c r="G226" s="14"/>
      <c r="H226" s="25"/>
      <c r="I226" s="25"/>
      <c r="J226" s="25"/>
      <c r="K226" s="25"/>
      <c r="L226" s="25"/>
      <c r="M226" s="25"/>
      <c r="N226" s="25"/>
      <c r="O226" s="1"/>
      <c r="P226" s="2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32" t="s">
        <v>591</v>
      </c>
      <c r="AB226" s="15"/>
      <c r="AC226" s="16" t="str">
        <f t="shared" si="39"/>
        <v>0</v>
      </c>
      <c r="AD226" s="15" t="e">
        <f>VLOOKUP($AC226,デモテーブル[],2,FALSE)</f>
        <v>#N/A</v>
      </c>
      <c r="AE226" s="137">
        <f t="shared" si="37"/>
        <v>0</v>
      </c>
      <c r="AF226" s="15">
        <f t="shared" si="37"/>
        <v>0</v>
      </c>
      <c r="AG226" s="15">
        <f t="shared" si="37"/>
        <v>0</v>
      </c>
      <c r="AH226" s="17" t="str">
        <f t="shared" si="36"/>
        <v/>
      </c>
      <c r="AI226" s="17" t="str">
        <f t="shared" si="36"/>
        <v/>
      </c>
      <c r="AJ226" s="17" t="str">
        <f t="shared" si="36"/>
        <v/>
      </c>
      <c r="AK226" s="18">
        <f t="shared" si="38"/>
        <v>0</v>
      </c>
      <c r="AL226" s="15">
        <f t="shared" si="38"/>
        <v>0</v>
      </c>
      <c r="AM226" s="15"/>
      <c r="AN226" s="15"/>
      <c r="AO226" s="15"/>
      <c r="AP226" s="138"/>
      <c r="AQ226" s="15"/>
      <c r="AR226" s="138"/>
      <c r="AS226" s="15"/>
      <c r="AT226" s="4"/>
      <c r="AU226" s="4"/>
      <c r="AV226" s="15" t="e">
        <f>VLOOKUP($AC226,デモテーブル[#Data],3,FALSE)</f>
        <v>#N/A</v>
      </c>
      <c r="AW226" s="15" t="e">
        <f>VLOOKUP($AC226,デモテーブル[#Data],4,FALSE)</f>
        <v>#N/A</v>
      </c>
      <c r="AX226" s="15" t="e">
        <f>VLOOKUP($AC226,デモテーブル[#Data],5,FALSE)</f>
        <v>#N/A</v>
      </c>
      <c r="AY226" s="15" t="e">
        <f>VLOOKUP($AC226,デモテーブル[#Data],6,FALSE)</f>
        <v>#N/A</v>
      </c>
      <c r="AZ226" s="15" t="e">
        <f>VLOOKUP($AC226,デモテーブル[#Data],7,FALSE)</f>
        <v>#N/A</v>
      </c>
    </row>
    <row r="227" spans="2:52">
      <c r="B227" s="2">
        <v>44948</v>
      </c>
      <c r="C227" s="3">
        <v>226</v>
      </c>
      <c r="D227" s="81" t="str">
        <f t="shared" si="34"/>
        <v/>
      </c>
      <c r="E227" s="136" t="str">
        <f t="shared" si="35"/>
        <v/>
      </c>
      <c r="F227" s="15"/>
      <c r="G227" s="14"/>
      <c r="H227" s="25"/>
      <c r="I227" s="25"/>
      <c r="J227" s="25"/>
      <c r="K227" s="25"/>
      <c r="L227" s="25"/>
      <c r="M227" s="25"/>
      <c r="N227" s="25"/>
      <c r="O227" s="1"/>
      <c r="P227" s="2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32" t="s">
        <v>591</v>
      </c>
      <c r="AB227" s="15"/>
      <c r="AC227" s="16" t="str">
        <f t="shared" si="39"/>
        <v>0</v>
      </c>
      <c r="AD227" s="15" t="e">
        <f>VLOOKUP($AC227,デモテーブル[],2,FALSE)</f>
        <v>#N/A</v>
      </c>
      <c r="AE227" s="137">
        <f t="shared" si="37"/>
        <v>0</v>
      </c>
      <c r="AF227" s="15">
        <f t="shared" si="37"/>
        <v>0</v>
      </c>
      <c r="AG227" s="15">
        <f t="shared" si="37"/>
        <v>0</v>
      </c>
      <c r="AH227" s="17" t="str">
        <f t="shared" si="36"/>
        <v/>
      </c>
      <c r="AI227" s="17" t="str">
        <f t="shared" si="36"/>
        <v/>
      </c>
      <c r="AJ227" s="17" t="str">
        <f t="shared" si="36"/>
        <v/>
      </c>
      <c r="AK227" s="18">
        <f t="shared" si="38"/>
        <v>0</v>
      </c>
      <c r="AL227" s="15">
        <f t="shared" si="38"/>
        <v>0</v>
      </c>
      <c r="AM227" s="15"/>
      <c r="AN227" s="15"/>
      <c r="AO227" s="15"/>
      <c r="AP227" s="138"/>
      <c r="AQ227" s="15"/>
      <c r="AR227" s="138"/>
      <c r="AS227" s="15"/>
      <c r="AT227" s="4"/>
      <c r="AU227" s="4"/>
      <c r="AV227" s="15" t="e">
        <f>VLOOKUP($AC227,デモテーブル[#Data],3,FALSE)</f>
        <v>#N/A</v>
      </c>
      <c r="AW227" s="15" t="e">
        <f>VLOOKUP($AC227,デモテーブル[#Data],4,FALSE)</f>
        <v>#N/A</v>
      </c>
      <c r="AX227" s="15" t="e">
        <f>VLOOKUP($AC227,デモテーブル[#Data],5,FALSE)</f>
        <v>#N/A</v>
      </c>
      <c r="AY227" s="15" t="e">
        <f>VLOOKUP($AC227,デモテーブル[#Data],6,FALSE)</f>
        <v>#N/A</v>
      </c>
      <c r="AZ227" s="15" t="e">
        <f>VLOOKUP($AC227,デモテーブル[#Data],7,FALSE)</f>
        <v>#N/A</v>
      </c>
    </row>
    <row r="228" spans="2:52">
      <c r="B228" s="2">
        <v>44948</v>
      </c>
      <c r="C228" s="3">
        <v>227</v>
      </c>
      <c r="D228" s="81" t="str">
        <f t="shared" si="34"/>
        <v/>
      </c>
      <c r="E228" s="136" t="str">
        <f t="shared" si="35"/>
        <v/>
      </c>
      <c r="F228" s="15"/>
      <c r="G228" s="14"/>
      <c r="H228" s="25"/>
      <c r="I228" s="25"/>
      <c r="J228" s="25"/>
      <c r="K228" s="25"/>
      <c r="L228" s="25"/>
      <c r="M228" s="25"/>
      <c r="N228" s="25"/>
      <c r="O228" s="1"/>
      <c r="P228" s="2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32" t="s">
        <v>591</v>
      </c>
      <c r="AB228" s="15"/>
      <c r="AC228" s="16" t="str">
        <f t="shared" si="39"/>
        <v>0</v>
      </c>
      <c r="AD228" s="15" t="e">
        <f>VLOOKUP($AC228,デモテーブル[],2,FALSE)</f>
        <v>#N/A</v>
      </c>
      <c r="AE228" s="137">
        <f t="shared" si="37"/>
        <v>0</v>
      </c>
      <c r="AF228" s="15">
        <f t="shared" si="37"/>
        <v>0</v>
      </c>
      <c r="AG228" s="15">
        <f t="shared" si="37"/>
        <v>0</v>
      </c>
      <c r="AH228" s="17" t="str">
        <f t="shared" si="36"/>
        <v/>
      </c>
      <c r="AI228" s="17" t="str">
        <f t="shared" si="36"/>
        <v/>
      </c>
      <c r="AJ228" s="17" t="str">
        <f t="shared" si="36"/>
        <v/>
      </c>
      <c r="AK228" s="18">
        <f t="shared" si="38"/>
        <v>0</v>
      </c>
      <c r="AL228" s="15">
        <f t="shared" si="38"/>
        <v>0</v>
      </c>
      <c r="AM228" s="15"/>
      <c r="AN228" s="15"/>
      <c r="AO228" s="15"/>
      <c r="AP228" s="138"/>
      <c r="AQ228" s="15"/>
      <c r="AR228" s="138"/>
      <c r="AS228" s="15"/>
      <c r="AT228" s="4"/>
      <c r="AU228" s="4"/>
      <c r="AV228" s="15" t="e">
        <f>VLOOKUP($AC228,デモテーブル[#Data],3,FALSE)</f>
        <v>#N/A</v>
      </c>
      <c r="AW228" s="15" t="e">
        <f>VLOOKUP($AC228,デモテーブル[#Data],4,FALSE)</f>
        <v>#N/A</v>
      </c>
      <c r="AX228" s="15" t="e">
        <f>VLOOKUP($AC228,デモテーブル[#Data],5,FALSE)</f>
        <v>#N/A</v>
      </c>
      <c r="AY228" s="15" t="e">
        <f>VLOOKUP($AC228,デモテーブル[#Data],6,FALSE)</f>
        <v>#N/A</v>
      </c>
      <c r="AZ228" s="15" t="e">
        <f>VLOOKUP($AC228,デモテーブル[#Data],7,FALSE)</f>
        <v>#N/A</v>
      </c>
    </row>
    <row r="229" spans="2:52">
      <c r="B229" s="2">
        <v>44948</v>
      </c>
      <c r="C229" s="3">
        <v>228</v>
      </c>
      <c r="D229" s="81" t="str">
        <f t="shared" si="34"/>
        <v/>
      </c>
      <c r="E229" s="136" t="str">
        <f t="shared" si="35"/>
        <v/>
      </c>
      <c r="F229" s="15"/>
      <c r="G229" s="14"/>
      <c r="H229" s="25"/>
      <c r="I229" s="25"/>
      <c r="J229" s="25"/>
      <c r="K229" s="25"/>
      <c r="L229" s="25"/>
      <c r="M229" s="25"/>
      <c r="N229" s="25"/>
      <c r="O229" s="1"/>
      <c r="P229" s="2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32" t="s">
        <v>591</v>
      </c>
      <c r="AB229" s="15"/>
      <c r="AC229" s="16" t="str">
        <f t="shared" si="39"/>
        <v>0</v>
      </c>
      <c r="AD229" s="15" t="e">
        <f>VLOOKUP($AC229,デモテーブル[],2,FALSE)</f>
        <v>#N/A</v>
      </c>
      <c r="AE229" s="137">
        <f t="shared" si="37"/>
        <v>0</v>
      </c>
      <c r="AF229" s="15">
        <f t="shared" si="37"/>
        <v>0</v>
      </c>
      <c r="AG229" s="15">
        <f t="shared" si="37"/>
        <v>0</v>
      </c>
      <c r="AH229" s="17" t="str">
        <f t="shared" si="36"/>
        <v/>
      </c>
      <c r="AI229" s="17" t="str">
        <f t="shared" si="36"/>
        <v/>
      </c>
      <c r="AJ229" s="17" t="str">
        <f t="shared" si="36"/>
        <v/>
      </c>
      <c r="AK229" s="18">
        <f t="shared" si="38"/>
        <v>0</v>
      </c>
      <c r="AL229" s="15">
        <f t="shared" si="38"/>
        <v>0</v>
      </c>
      <c r="AM229" s="15"/>
      <c r="AN229" s="15"/>
      <c r="AO229" s="15"/>
      <c r="AP229" s="138"/>
      <c r="AQ229" s="15"/>
      <c r="AR229" s="138"/>
      <c r="AS229" s="15"/>
      <c r="AT229" s="4"/>
      <c r="AU229" s="4"/>
      <c r="AV229" s="15" t="e">
        <f>VLOOKUP($AC229,デモテーブル[#Data],3,FALSE)</f>
        <v>#N/A</v>
      </c>
      <c r="AW229" s="15" t="e">
        <f>VLOOKUP($AC229,デモテーブル[#Data],4,FALSE)</f>
        <v>#N/A</v>
      </c>
      <c r="AX229" s="15" t="e">
        <f>VLOOKUP($AC229,デモテーブル[#Data],5,FALSE)</f>
        <v>#N/A</v>
      </c>
      <c r="AY229" s="15" t="e">
        <f>VLOOKUP($AC229,デモテーブル[#Data],6,FALSE)</f>
        <v>#N/A</v>
      </c>
      <c r="AZ229" s="15" t="e">
        <f>VLOOKUP($AC229,デモテーブル[#Data],7,FALSE)</f>
        <v>#N/A</v>
      </c>
    </row>
    <row r="230" spans="2:52">
      <c r="B230" s="2">
        <v>44948</v>
      </c>
      <c r="C230" s="3">
        <v>229</v>
      </c>
      <c r="D230" s="81" t="str">
        <f t="shared" si="34"/>
        <v/>
      </c>
      <c r="E230" s="136" t="str">
        <f t="shared" si="35"/>
        <v/>
      </c>
      <c r="F230" s="15"/>
      <c r="G230" s="14"/>
      <c r="H230" s="25"/>
      <c r="I230" s="25"/>
      <c r="J230" s="25"/>
      <c r="K230" s="25"/>
      <c r="L230" s="25"/>
      <c r="M230" s="25"/>
      <c r="N230" s="25"/>
      <c r="O230" s="1"/>
      <c r="P230" s="2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32" t="s">
        <v>591</v>
      </c>
      <c r="AB230" s="15"/>
      <c r="AC230" s="16" t="str">
        <f t="shared" si="39"/>
        <v>0</v>
      </c>
      <c r="AD230" s="15" t="e">
        <f>VLOOKUP($AC230,デモテーブル[],2,FALSE)</f>
        <v>#N/A</v>
      </c>
      <c r="AE230" s="137">
        <f t="shared" si="37"/>
        <v>0</v>
      </c>
      <c r="AF230" s="15">
        <f t="shared" si="37"/>
        <v>0</v>
      </c>
      <c r="AG230" s="15">
        <f t="shared" si="37"/>
        <v>0</v>
      </c>
      <c r="AH230" s="17" t="str">
        <f t="shared" si="36"/>
        <v/>
      </c>
      <c r="AI230" s="17" t="str">
        <f t="shared" si="36"/>
        <v/>
      </c>
      <c r="AJ230" s="17" t="str">
        <f t="shared" si="36"/>
        <v/>
      </c>
      <c r="AK230" s="18">
        <f t="shared" si="38"/>
        <v>0</v>
      </c>
      <c r="AL230" s="15">
        <f t="shared" si="38"/>
        <v>0</v>
      </c>
      <c r="AM230" s="15"/>
      <c r="AN230" s="15"/>
      <c r="AO230" s="15"/>
      <c r="AP230" s="138"/>
      <c r="AQ230" s="15"/>
      <c r="AR230" s="138"/>
      <c r="AS230" s="15"/>
      <c r="AT230" s="4"/>
      <c r="AU230" s="4"/>
      <c r="AV230" s="15" t="e">
        <f>VLOOKUP($AC230,デモテーブル[#Data],3,FALSE)</f>
        <v>#N/A</v>
      </c>
      <c r="AW230" s="15" t="e">
        <f>VLOOKUP($AC230,デモテーブル[#Data],4,FALSE)</f>
        <v>#N/A</v>
      </c>
      <c r="AX230" s="15" t="e">
        <f>VLOOKUP($AC230,デモテーブル[#Data],5,FALSE)</f>
        <v>#N/A</v>
      </c>
      <c r="AY230" s="15" t="e">
        <f>VLOOKUP($AC230,デモテーブル[#Data],6,FALSE)</f>
        <v>#N/A</v>
      </c>
      <c r="AZ230" s="15" t="e">
        <f>VLOOKUP($AC230,デモテーブル[#Data],7,FALSE)</f>
        <v>#N/A</v>
      </c>
    </row>
    <row r="231" spans="2:52">
      <c r="B231" s="2">
        <v>44948</v>
      </c>
      <c r="C231" s="3">
        <v>230</v>
      </c>
      <c r="D231" s="81" t="str">
        <f t="shared" si="34"/>
        <v/>
      </c>
      <c r="E231" s="136" t="str">
        <f t="shared" si="35"/>
        <v/>
      </c>
      <c r="F231" s="15"/>
      <c r="G231" s="14"/>
      <c r="H231" s="25"/>
      <c r="I231" s="25"/>
      <c r="J231" s="25"/>
      <c r="K231" s="25"/>
      <c r="L231" s="25"/>
      <c r="M231" s="25"/>
      <c r="N231" s="25"/>
      <c r="O231" s="1"/>
      <c r="P231" s="2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32" t="s">
        <v>591</v>
      </c>
      <c r="AB231" s="15"/>
      <c r="AC231" s="16" t="str">
        <f t="shared" si="39"/>
        <v>0</v>
      </c>
      <c r="AD231" s="15" t="e">
        <f>VLOOKUP($AC231,デモテーブル[],2,FALSE)</f>
        <v>#N/A</v>
      </c>
      <c r="AE231" s="137">
        <f t="shared" si="37"/>
        <v>0</v>
      </c>
      <c r="AF231" s="15">
        <f t="shared" si="37"/>
        <v>0</v>
      </c>
      <c r="AG231" s="15">
        <f t="shared" si="37"/>
        <v>0</v>
      </c>
      <c r="AH231" s="17" t="str">
        <f t="shared" si="36"/>
        <v/>
      </c>
      <c r="AI231" s="17" t="str">
        <f t="shared" si="36"/>
        <v/>
      </c>
      <c r="AJ231" s="17" t="str">
        <f t="shared" si="36"/>
        <v/>
      </c>
      <c r="AK231" s="18">
        <f t="shared" si="38"/>
        <v>0</v>
      </c>
      <c r="AL231" s="15">
        <f t="shared" si="38"/>
        <v>0</v>
      </c>
      <c r="AM231" s="15"/>
      <c r="AN231" s="15"/>
      <c r="AO231" s="15"/>
      <c r="AP231" s="138"/>
      <c r="AQ231" s="15"/>
      <c r="AR231" s="138"/>
      <c r="AS231" s="15"/>
      <c r="AT231" s="4"/>
      <c r="AU231" s="4"/>
      <c r="AV231" s="15" t="e">
        <f>VLOOKUP($AC231,デモテーブル[#Data],3,FALSE)</f>
        <v>#N/A</v>
      </c>
      <c r="AW231" s="15" t="e">
        <f>VLOOKUP($AC231,デモテーブル[#Data],4,FALSE)</f>
        <v>#N/A</v>
      </c>
      <c r="AX231" s="15" t="e">
        <f>VLOOKUP($AC231,デモテーブル[#Data],5,FALSE)</f>
        <v>#N/A</v>
      </c>
      <c r="AY231" s="15" t="e">
        <f>VLOOKUP($AC231,デモテーブル[#Data],6,FALSE)</f>
        <v>#N/A</v>
      </c>
      <c r="AZ231" s="15" t="e">
        <f>VLOOKUP($AC231,デモテーブル[#Data],7,FALSE)</f>
        <v>#N/A</v>
      </c>
    </row>
    <row r="232" spans="2:52">
      <c r="B232" s="2">
        <v>44948</v>
      </c>
      <c r="C232" s="3">
        <v>231</v>
      </c>
      <c r="D232" s="81" t="str">
        <f t="shared" si="34"/>
        <v/>
      </c>
      <c r="E232" s="136" t="str">
        <f t="shared" si="35"/>
        <v/>
      </c>
      <c r="F232" s="15"/>
      <c r="G232" s="14"/>
      <c r="H232" s="25"/>
      <c r="I232" s="25"/>
      <c r="J232" s="25"/>
      <c r="K232" s="25"/>
      <c r="L232" s="25"/>
      <c r="M232" s="25"/>
      <c r="N232" s="25"/>
      <c r="O232" s="1"/>
      <c r="P232" s="2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32" t="s">
        <v>591</v>
      </c>
      <c r="AB232" s="15"/>
      <c r="AC232" s="16" t="str">
        <f t="shared" si="39"/>
        <v>0</v>
      </c>
      <c r="AD232" s="15" t="e">
        <f>VLOOKUP($AC232,デモテーブル[],2,FALSE)</f>
        <v>#N/A</v>
      </c>
      <c r="AE232" s="137">
        <f t="shared" si="37"/>
        <v>0</v>
      </c>
      <c r="AF232" s="15">
        <f t="shared" si="37"/>
        <v>0</v>
      </c>
      <c r="AG232" s="15">
        <f t="shared" si="37"/>
        <v>0</v>
      </c>
      <c r="AH232" s="17" t="str">
        <f t="shared" si="36"/>
        <v/>
      </c>
      <c r="AI232" s="17" t="str">
        <f t="shared" si="36"/>
        <v/>
      </c>
      <c r="AJ232" s="17" t="str">
        <f t="shared" si="36"/>
        <v/>
      </c>
      <c r="AK232" s="18">
        <f t="shared" si="38"/>
        <v>0</v>
      </c>
      <c r="AL232" s="15">
        <f t="shared" si="38"/>
        <v>0</v>
      </c>
      <c r="AM232" s="15"/>
      <c r="AN232" s="15"/>
      <c r="AO232" s="15"/>
      <c r="AP232" s="138"/>
      <c r="AQ232" s="15"/>
      <c r="AR232" s="138"/>
      <c r="AS232" s="15"/>
      <c r="AT232" s="4"/>
      <c r="AU232" s="4"/>
      <c r="AV232" s="15" t="e">
        <f>VLOOKUP($AC232,デモテーブル[#Data],3,FALSE)</f>
        <v>#N/A</v>
      </c>
      <c r="AW232" s="15" t="e">
        <f>VLOOKUP($AC232,デモテーブル[#Data],4,FALSE)</f>
        <v>#N/A</v>
      </c>
      <c r="AX232" s="15" t="e">
        <f>VLOOKUP($AC232,デモテーブル[#Data],5,FALSE)</f>
        <v>#N/A</v>
      </c>
      <c r="AY232" s="15" t="e">
        <f>VLOOKUP($AC232,デモテーブル[#Data],6,FALSE)</f>
        <v>#N/A</v>
      </c>
      <c r="AZ232" s="15" t="e">
        <f>VLOOKUP($AC232,デモテーブル[#Data],7,FALSE)</f>
        <v>#N/A</v>
      </c>
    </row>
    <row r="233" spans="2:52">
      <c r="B233" s="2">
        <v>44948</v>
      </c>
      <c r="C233" s="3">
        <v>232</v>
      </c>
      <c r="D233" s="81" t="str">
        <f t="shared" si="34"/>
        <v/>
      </c>
      <c r="E233" s="136" t="str">
        <f t="shared" si="35"/>
        <v/>
      </c>
      <c r="F233" s="15"/>
      <c r="G233" s="14"/>
      <c r="H233" s="25"/>
      <c r="I233" s="25"/>
      <c r="J233" s="25"/>
      <c r="K233" s="25"/>
      <c r="L233" s="25"/>
      <c r="M233" s="25"/>
      <c r="N233" s="25"/>
      <c r="O233" s="1"/>
      <c r="P233" s="2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32" t="s">
        <v>591</v>
      </c>
      <c r="AB233" s="15"/>
      <c r="AC233" s="16" t="str">
        <f t="shared" si="39"/>
        <v>0</v>
      </c>
      <c r="AD233" s="15" t="e">
        <f>VLOOKUP($AC233,デモテーブル[],2,FALSE)</f>
        <v>#N/A</v>
      </c>
      <c r="AE233" s="137">
        <f t="shared" si="37"/>
        <v>0</v>
      </c>
      <c r="AF233" s="15">
        <f t="shared" si="37"/>
        <v>0</v>
      </c>
      <c r="AG233" s="15">
        <f t="shared" si="37"/>
        <v>0</v>
      </c>
      <c r="AH233" s="17" t="str">
        <f t="shared" si="36"/>
        <v/>
      </c>
      <c r="AI233" s="17" t="str">
        <f t="shared" si="36"/>
        <v/>
      </c>
      <c r="AJ233" s="17" t="str">
        <f t="shared" si="36"/>
        <v/>
      </c>
      <c r="AK233" s="18">
        <f t="shared" si="38"/>
        <v>0</v>
      </c>
      <c r="AL233" s="15">
        <f t="shared" si="38"/>
        <v>0</v>
      </c>
      <c r="AM233" s="15"/>
      <c r="AN233" s="15"/>
      <c r="AO233" s="15"/>
      <c r="AP233" s="138"/>
      <c r="AQ233" s="15"/>
      <c r="AR233" s="138"/>
      <c r="AS233" s="15"/>
      <c r="AT233" s="4"/>
      <c r="AU233" s="4"/>
      <c r="AV233" s="15" t="e">
        <f>VLOOKUP($AC233,デモテーブル[#Data],3,FALSE)</f>
        <v>#N/A</v>
      </c>
      <c r="AW233" s="15" t="e">
        <f>VLOOKUP($AC233,デモテーブル[#Data],4,FALSE)</f>
        <v>#N/A</v>
      </c>
      <c r="AX233" s="15" t="e">
        <f>VLOOKUP($AC233,デモテーブル[#Data],5,FALSE)</f>
        <v>#N/A</v>
      </c>
      <c r="AY233" s="15" t="e">
        <f>VLOOKUP($AC233,デモテーブル[#Data],6,FALSE)</f>
        <v>#N/A</v>
      </c>
      <c r="AZ233" s="15" t="e">
        <f>VLOOKUP($AC233,デモテーブル[#Data],7,FALSE)</f>
        <v>#N/A</v>
      </c>
    </row>
    <row r="234" spans="2:52">
      <c r="B234" s="2">
        <v>44948</v>
      </c>
      <c r="C234" s="3">
        <v>233</v>
      </c>
      <c r="D234" s="81" t="str">
        <f t="shared" si="34"/>
        <v/>
      </c>
      <c r="E234" s="136" t="str">
        <f t="shared" si="35"/>
        <v/>
      </c>
      <c r="F234" s="15"/>
      <c r="G234" s="14"/>
      <c r="H234" s="25"/>
      <c r="I234" s="25"/>
      <c r="J234" s="25"/>
      <c r="K234" s="25"/>
      <c r="L234" s="25"/>
      <c r="M234" s="25"/>
      <c r="N234" s="25"/>
      <c r="O234" s="1"/>
      <c r="P234" s="2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32" t="s">
        <v>591</v>
      </c>
      <c r="AB234" s="15"/>
      <c r="AC234" s="16" t="str">
        <f t="shared" si="39"/>
        <v>0</v>
      </c>
      <c r="AD234" s="15" t="e">
        <f>VLOOKUP($AC234,デモテーブル[],2,FALSE)</f>
        <v>#N/A</v>
      </c>
      <c r="AE234" s="137">
        <f t="shared" si="37"/>
        <v>0</v>
      </c>
      <c r="AF234" s="15">
        <f t="shared" si="37"/>
        <v>0</v>
      </c>
      <c r="AG234" s="15">
        <f t="shared" si="37"/>
        <v>0</v>
      </c>
      <c r="AH234" s="17" t="str">
        <f t="shared" si="36"/>
        <v/>
      </c>
      <c r="AI234" s="17" t="str">
        <f t="shared" si="36"/>
        <v/>
      </c>
      <c r="AJ234" s="17" t="str">
        <f t="shared" si="36"/>
        <v/>
      </c>
      <c r="AK234" s="18">
        <f t="shared" si="38"/>
        <v>0</v>
      </c>
      <c r="AL234" s="15">
        <f t="shared" si="38"/>
        <v>0</v>
      </c>
      <c r="AM234" s="15"/>
      <c r="AN234" s="15"/>
      <c r="AO234" s="15"/>
      <c r="AP234" s="138"/>
      <c r="AQ234" s="15"/>
      <c r="AR234" s="138"/>
      <c r="AS234" s="15"/>
      <c r="AT234" s="4"/>
      <c r="AU234" s="4"/>
      <c r="AV234" s="15" t="e">
        <f>VLOOKUP($AC234,デモテーブル[#Data],3,FALSE)</f>
        <v>#N/A</v>
      </c>
      <c r="AW234" s="15" t="e">
        <f>VLOOKUP($AC234,デモテーブル[#Data],4,FALSE)</f>
        <v>#N/A</v>
      </c>
      <c r="AX234" s="15" t="e">
        <f>VLOOKUP($AC234,デモテーブル[#Data],5,FALSE)</f>
        <v>#N/A</v>
      </c>
      <c r="AY234" s="15" t="e">
        <f>VLOOKUP($AC234,デモテーブル[#Data],6,FALSE)</f>
        <v>#N/A</v>
      </c>
      <c r="AZ234" s="15" t="e">
        <f>VLOOKUP($AC234,デモテーブル[#Data],7,FALSE)</f>
        <v>#N/A</v>
      </c>
    </row>
    <row r="235" spans="2:52">
      <c r="B235" s="2">
        <v>44948</v>
      </c>
      <c r="C235" s="3">
        <v>234</v>
      </c>
      <c r="D235" s="81" t="str">
        <f t="shared" si="34"/>
        <v/>
      </c>
      <c r="E235" s="136" t="str">
        <f t="shared" si="35"/>
        <v/>
      </c>
      <c r="F235" s="15"/>
      <c r="G235" s="14"/>
      <c r="H235" s="25"/>
      <c r="I235" s="25"/>
      <c r="J235" s="25"/>
      <c r="K235" s="25"/>
      <c r="L235" s="25"/>
      <c r="M235" s="25"/>
      <c r="N235" s="25"/>
      <c r="O235" s="1"/>
      <c r="P235" s="2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32" t="s">
        <v>591</v>
      </c>
      <c r="AB235" s="15"/>
      <c r="AC235" s="16" t="str">
        <f t="shared" si="39"/>
        <v>0</v>
      </c>
      <c r="AD235" s="15" t="e">
        <f>VLOOKUP($AC235,デモテーブル[],2,FALSE)</f>
        <v>#N/A</v>
      </c>
      <c r="AE235" s="137">
        <f t="shared" si="37"/>
        <v>0</v>
      </c>
      <c r="AF235" s="15">
        <f t="shared" si="37"/>
        <v>0</v>
      </c>
      <c r="AG235" s="15">
        <f t="shared" si="37"/>
        <v>0</v>
      </c>
      <c r="AH235" s="17" t="str">
        <f t="shared" si="36"/>
        <v/>
      </c>
      <c r="AI235" s="17" t="str">
        <f t="shared" si="36"/>
        <v/>
      </c>
      <c r="AJ235" s="17" t="str">
        <f t="shared" si="36"/>
        <v/>
      </c>
      <c r="AK235" s="18">
        <f t="shared" si="38"/>
        <v>0</v>
      </c>
      <c r="AL235" s="15">
        <f t="shared" si="38"/>
        <v>0</v>
      </c>
      <c r="AM235" s="15"/>
      <c r="AN235" s="15"/>
      <c r="AO235" s="15"/>
      <c r="AP235" s="138"/>
      <c r="AQ235" s="15"/>
      <c r="AR235" s="138"/>
      <c r="AS235" s="15"/>
      <c r="AT235" s="4"/>
      <c r="AU235" s="4"/>
      <c r="AV235" s="15" t="e">
        <f>VLOOKUP($AC235,デモテーブル[#Data],3,FALSE)</f>
        <v>#N/A</v>
      </c>
      <c r="AW235" s="15" t="e">
        <f>VLOOKUP($AC235,デモテーブル[#Data],4,FALSE)</f>
        <v>#N/A</v>
      </c>
      <c r="AX235" s="15" t="e">
        <f>VLOOKUP($AC235,デモテーブル[#Data],5,FALSE)</f>
        <v>#N/A</v>
      </c>
      <c r="AY235" s="15" t="e">
        <f>VLOOKUP($AC235,デモテーブル[#Data],6,FALSE)</f>
        <v>#N/A</v>
      </c>
      <c r="AZ235" s="15" t="e">
        <f>VLOOKUP($AC235,デモテーブル[#Data],7,FALSE)</f>
        <v>#N/A</v>
      </c>
    </row>
    <row r="236" spans="2:52">
      <c r="B236" s="2">
        <v>44948</v>
      </c>
      <c r="C236" s="3">
        <v>235</v>
      </c>
      <c r="D236" s="81" t="str">
        <f t="shared" si="34"/>
        <v/>
      </c>
      <c r="E236" s="136" t="str">
        <f t="shared" si="35"/>
        <v/>
      </c>
      <c r="F236" s="15"/>
      <c r="G236" s="14"/>
      <c r="H236" s="25"/>
      <c r="I236" s="25"/>
      <c r="J236" s="25"/>
      <c r="K236" s="25"/>
      <c r="L236" s="25"/>
      <c r="M236" s="25"/>
      <c r="N236" s="25"/>
      <c r="O236" s="1"/>
      <c r="P236" s="2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32" t="s">
        <v>591</v>
      </c>
      <c r="AB236" s="15"/>
      <c r="AC236" s="16" t="str">
        <f t="shared" si="39"/>
        <v>0</v>
      </c>
      <c r="AD236" s="15" t="e">
        <f>VLOOKUP($AC236,デモテーブル[],2,FALSE)</f>
        <v>#N/A</v>
      </c>
      <c r="AE236" s="137">
        <f t="shared" si="37"/>
        <v>0</v>
      </c>
      <c r="AF236" s="15">
        <f t="shared" si="37"/>
        <v>0</v>
      </c>
      <c r="AG236" s="15">
        <f t="shared" si="37"/>
        <v>0</v>
      </c>
      <c r="AH236" s="17" t="str">
        <f t="shared" si="36"/>
        <v/>
      </c>
      <c r="AI236" s="17" t="str">
        <f t="shared" si="36"/>
        <v/>
      </c>
      <c r="AJ236" s="17" t="str">
        <f t="shared" si="36"/>
        <v/>
      </c>
      <c r="AK236" s="18">
        <f t="shared" si="38"/>
        <v>0</v>
      </c>
      <c r="AL236" s="15">
        <f t="shared" si="38"/>
        <v>0</v>
      </c>
      <c r="AM236" s="15"/>
      <c r="AN236" s="15"/>
      <c r="AO236" s="15"/>
      <c r="AP236" s="138"/>
      <c r="AQ236" s="15"/>
      <c r="AR236" s="138"/>
      <c r="AS236" s="15"/>
      <c r="AT236" s="4"/>
      <c r="AU236" s="4"/>
      <c r="AV236" s="15" t="e">
        <f>VLOOKUP($AC236,デモテーブル[#Data],3,FALSE)</f>
        <v>#N/A</v>
      </c>
      <c r="AW236" s="15" t="e">
        <f>VLOOKUP($AC236,デモテーブル[#Data],4,FALSE)</f>
        <v>#N/A</v>
      </c>
      <c r="AX236" s="15" t="e">
        <f>VLOOKUP($AC236,デモテーブル[#Data],5,FALSE)</f>
        <v>#N/A</v>
      </c>
      <c r="AY236" s="15" t="e">
        <f>VLOOKUP($AC236,デモテーブル[#Data],6,FALSE)</f>
        <v>#N/A</v>
      </c>
      <c r="AZ236" s="15" t="e">
        <f>VLOOKUP($AC236,デモテーブル[#Data],7,FALSE)</f>
        <v>#N/A</v>
      </c>
    </row>
    <row r="237" spans="2:52">
      <c r="B237" s="2">
        <v>44948</v>
      </c>
      <c r="C237" s="3">
        <v>236</v>
      </c>
      <c r="D237" s="81" t="str">
        <f t="shared" si="34"/>
        <v/>
      </c>
      <c r="E237" s="136" t="str">
        <f t="shared" si="35"/>
        <v/>
      </c>
      <c r="F237" s="15"/>
      <c r="G237" s="14"/>
      <c r="H237" s="25"/>
      <c r="I237" s="25"/>
      <c r="J237" s="25"/>
      <c r="K237" s="25"/>
      <c r="L237" s="25"/>
      <c r="M237" s="25"/>
      <c r="N237" s="25"/>
      <c r="O237" s="1"/>
      <c r="P237" s="2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32" t="s">
        <v>591</v>
      </c>
      <c r="AB237" s="15"/>
      <c r="AC237" s="16" t="str">
        <f t="shared" si="39"/>
        <v>0</v>
      </c>
      <c r="AD237" s="15" t="e">
        <f>VLOOKUP($AC237,デモテーブル[],2,FALSE)</f>
        <v>#N/A</v>
      </c>
      <c r="AE237" s="137">
        <f t="shared" si="37"/>
        <v>0</v>
      </c>
      <c r="AF237" s="15">
        <f t="shared" si="37"/>
        <v>0</v>
      </c>
      <c r="AG237" s="15">
        <f t="shared" si="37"/>
        <v>0</v>
      </c>
      <c r="AH237" s="17" t="str">
        <f t="shared" si="36"/>
        <v/>
      </c>
      <c r="AI237" s="17" t="str">
        <f t="shared" si="36"/>
        <v/>
      </c>
      <c r="AJ237" s="17" t="str">
        <f t="shared" si="36"/>
        <v/>
      </c>
      <c r="AK237" s="18">
        <f t="shared" si="38"/>
        <v>0</v>
      </c>
      <c r="AL237" s="15">
        <f t="shared" si="38"/>
        <v>0</v>
      </c>
      <c r="AM237" s="15"/>
      <c r="AN237" s="15"/>
      <c r="AO237" s="15"/>
      <c r="AP237" s="138"/>
      <c r="AQ237" s="15"/>
      <c r="AR237" s="138"/>
      <c r="AS237" s="15"/>
      <c r="AT237" s="4"/>
      <c r="AU237" s="4"/>
      <c r="AV237" s="15" t="e">
        <f>VLOOKUP($AC237,デモテーブル[#Data],3,FALSE)</f>
        <v>#N/A</v>
      </c>
      <c r="AW237" s="15" t="e">
        <f>VLOOKUP($AC237,デモテーブル[#Data],4,FALSE)</f>
        <v>#N/A</v>
      </c>
      <c r="AX237" s="15" t="e">
        <f>VLOOKUP($AC237,デモテーブル[#Data],5,FALSE)</f>
        <v>#N/A</v>
      </c>
      <c r="AY237" s="15" t="e">
        <f>VLOOKUP($AC237,デモテーブル[#Data],6,FALSE)</f>
        <v>#N/A</v>
      </c>
      <c r="AZ237" s="15" t="e">
        <f>VLOOKUP($AC237,デモテーブル[#Data],7,FALSE)</f>
        <v>#N/A</v>
      </c>
    </row>
    <row r="238" spans="2:52">
      <c r="B238" s="2">
        <v>44948</v>
      </c>
      <c r="C238" s="3">
        <v>237</v>
      </c>
      <c r="D238" s="81" t="str">
        <f t="shared" si="34"/>
        <v/>
      </c>
      <c r="E238" s="136" t="str">
        <f t="shared" si="35"/>
        <v/>
      </c>
      <c r="F238" s="15"/>
      <c r="G238" s="14"/>
      <c r="H238" s="25"/>
      <c r="I238" s="25"/>
      <c r="J238" s="25"/>
      <c r="K238" s="25"/>
      <c r="L238" s="25"/>
      <c r="M238" s="25"/>
      <c r="N238" s="25"/>
      <c r="O238" s="1"/>
      <c r="P238" s="2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32" t="s">
        <v>591</v>
      </c>
      <c r="AB238" s="15"/>
      <c r="AC238" s="16" t="str">
        <f t="shared" si="39"/>
        <v>0</v>
      </c>
      <c r="AD238" s="15" t="e">
        <f>VLOOKUP($AC238,デモテーブル[],2,FALSE)</f>
        <v>#N/A</v>
      </c>
      <c r="AE238" s="137">
        <f t="shared" si="37"/>
        <v>0</v>
      </c>
      <c r="AF238" s="15">
        <f t="shared" si="37"/>
        <v>0</v>
      </c>
      <c r="AG238" s="15">
        <f t="shared" si="37"/>
        <v>0</v>
      </c>
      <c r="AH238" s="17" t="str">
        <f t="shared" si="36"/>
        <v/>
      </c>
      <c r="AI238" s="17" t="str">
        <f t="shared" si="36"/>
        <v/>
      </c>
      <c r="AJ238" s="17" t="str">
        <f t="shared" si="36"/>
        <v/>
      </c>
      <c r="AK238" s="18">
        <f t="shared" si="38"/>
        <v>0</v>
      </c>
      <c r="AL238" s="15">
        <f t="shared" si="38"/>
        <v>0</v>
      </c>
      <c r="AM238" s="15"/>
      <c r="AN238" s="15"/>
      <c r="AO238" s="15"/>
      <c r="AP238" s="138"/>
      <c r="AQ238" s="15"/>
      <c r="AR238" s="138"/>
      <c r="AS238" s="15"/>
      <c r="AT238" s="4"/>
      <c r="AU238" s="4"/>
      <c r="AV238" s="15" t="e">
        <f>VLOOKUP($AC238,デモテーブル[#Data],3,FALSE)</f>
        <v>#N/A</v>
      </c>
      <c r="AW238" s="15" t="e">
        <f>VLOOKUP($AC238,デモテーブル[#Data],4,FALSE)</f>
        <v>#N/A</v>
      </c>
      <c r="AX238" s="15" t="e">
        <f>VLOOKUP($AC238,デモテーブル[#Data],5,FALSE)</f>
        <v>#N/A</v>
      </c>
      <c r="AY238" s="15" t="e">
        <f>VLOOKUP($AC238,デモテーブル[#Data],6,FALSE)</f>
        <v>#N/A</v>
      </c>
      <c r="AZ238" s="15" t="e">
        <f>VLOOKUP($AC238,デモテーブル[#Data],7,FALSE)</f>
        <v>#N/A</v>
      </c>
    </row>
    <row r="239" spans="2:52">
      <c r="B239" s="2">
        <v>44948</v>
      </c>
      <c r="C239" s="3">
        <v>238</v>
      </c>
      <c r="D239" s="81" t="str">
        <f t="shared" si="34"/>
        <v/>
      </c>
      <c r="E239" s="136" t="str">
        <f t="shared" si="35"/>
        <v/>
      </c>
      <c r="F239" s="15"/>
      <c r="G239" s="14"/>
      <c r="H239" s="25"/>
      <c r="I239" s="25"/>
      <c r="J239" s="25"/>
      <c r="K239" s="25"/>
      <c r="L239" s="25"/>
      <c r="M239" s="25"/>
      <c r="N239" s="25"/>
      <c r="O239" s="1"/>
      <c r="P239" s="2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32" t="s">
        <v>591</v>
      </c>
      <c r="AB239" s="15"/>
      <c r="AC239" s="16" t="str">
        <f t="shared" si="39"/>
        <v>0</v>
      </c>
      <c r="AD239" s="15" t="e">
        <f>VLOOKUP($AC239,デモテーブル[],2,FALSE)</f>
        <v>#N/A</v>
      </c>
      <c r="AE239" s="137">
        <f t="shared" si="37"/>
        <v>0</v>
      </c>
      <c r="AF239" s="15">
        <f t="shared" si="37"/>
        <v>0</v>
      </c>
      <c r="AG239" s="15">
        <f t="shared" si="37"/>
        <v>0</v>
      </c>
      <c r="AH239" s="17" t="str">
        <f t="shared" si="36"/>
        <v/>
      </c>
      <c r="AI239" s="17" t="str">
        <f t="shared" si="36"/>
        <v/>
      </c>
      <c r="AJ239" s="17" t="str">
        <f t="shared" si="36"/>
        <v/>
      </c>
      <c r="AK239" s="18">
        <f t="shared" si="38"/>
        <v>0</v>
      </c>
      <c r="AL239" s="15">
        <f t="shared" si="38"/>
        <v>0</v>
      </c>
      <c r="AM239" s="15"/>
      <c r="AN239" s="15"/>
      <c r="AO239" s="15"/>
      <c r="AP239" s="138"/>
      <c r="AQ239" s="15"/>
      <c r="AR239" s="138"/>
      <c r="AS239" s="15"/>
      <c r="AT239" s="4"/>
      <c r="AU239" s="4"/>
      <c r="AV239" s="15" t="e">
        <f>VLOOKUP($AC239,デモテーブル[#Data],3,FALSE)</f>
        <v>#N/A</v>
      </c>
      <c r="AW239" s="15" t="e">
        <f>VLOOKUP($AC239,デモテーブル[#Data],4,FALSE)</f>
        <v>#N/A</v>
      </c>
      <c r="AX239" s="15" t="e">
        <f>VLOOKUP($AC239,デモテーブル[#Data],5,FALSE)</f>
        <v>#N/A</v>
      </c>
      <c r="AY239" s="15" t="e">
        <f>VLOOKUP($AC239,デモテーブル[#Data],6,FALSE)</f>
        <v>#N/A</v>
      </c>
      <c r="AZ239" s="15" t="e">
        <f>VLOOKUP($AC239,デモテーブル[#Data],7,FALSE)</f>
        <v>#N/A</v>
      </c>
    </row>
    <row r="240" spans="2:52">
      <c r="B240" s="2">
        <v>44948</v>
      </c>
      <c r="C240" s="3">
        <v>239</v>
      </c>
      <c r="D240" s="81" t="str">
        <f t="shared" si="34"/>
        <v/>
      </c>
      <c r="E240" s="136" t="str">
        <f t="shared" si="35"/>
        <v/>
      </c>
      <c r="F240" s="15"/>
      <c r="G240" s="14"/>
      <c r="H240" s="25"/>
      <c r="I240" s="25"/>
      <c r="J240" s="25"/>
      <c r="K240" s="25"/>
      <c r="L240" s="25"/>
      <c r="M240" s="25"/>
      <c r="N240" s="25"/>
      <c r="O240" s="1"/>
      <c r="P240" s="2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32" t="s">
        <v>591</v>
      </c>
      <c r="AB240" s="15"/>
      <c r="AC240" s="16" t="str">
        <f t="shared" si="39"/>
        <v>0</v>
      </c>
      <c r="AD240" s="15" t="e">
        <f>VLOOKUP($AC240,デモテーブル[],2,FALSE)</f>
        <v>#N/A</v>
      </c>
      <c r="AE240" s="137">
        <f t="shared" si="37"/>
        <v>0</v>
      </c>
      <c r="AF240" s="15">
        <f t="shared" si="37"/>
        <v>0</v>
      </c>
      <c r="AG240" s="15">
        <f t="shared" si="37"/>
        <v>0</v>
      </c>
      <c r="AH240" s="17" t="str">
        <f t="shared" ref="AH240:AJ242" si="40">IF(L240="","",VALUE(LEFT(L240,FIND("円",L240)-1)))</f>
        <v/>
      </c>
      <c r="AI240" s="17" t="str">
        <f t="shared" si="40"/>
        <v/>
      </c>
      <c r="AJ240" s="17" t="str">
        <f t="shared" si="40"/>
        <v/>
      </c>
      <c r="AK240" s="18">
        <f t="shared" si="38"/>
        <v>0</v>
      </c>
      <c r="AL240" s="15">
        <f t="shared" si="38"/>
        <v>0</v>
      </c>
      <c r="AM240" s="15"/>
      <c r="AN240" s="15"/>
      <c r="AO240" s="15"/>
      <c r="AP240" s="138"/>
      <c r="AQ240" s="15"/>
      <c r="AR240" s="138"/>
      <c r="AS240" s="15"/>
      <c r="AT240" s="4"/>
      <c r="AU240" s="4"/>
      <c r="AV240" s="15" t="e">
        <f>VLOOKUP($AC240,デモテーブル[#Data],3,FALSE)</f>
        <v>#N/A</v>
      </c>
      <c r="AW240" s="15" t="e">
        <f>VLOOKUP($AC240,デモテーブル[#Data],4,FALSE)</f>
        <v>#N/A</v>
      </c>
      <c r="AX240" s="15" t="e">
        <f>VLOOKUP($AC240,デモテーブル[#Data],5,FALSE)</f>
        <v>#N/A</v>
      </c>
      <c r="AY240" s="15" t="e">
        <f>VLOOKUP($AC240,デモテーブル[#Data],6,FALSE)</f>
        <v>#N/A</v>
      </c>
      <c r="AZ240" s="15" t="e">
        <f>VLOOKUP($AC240,デモテーブル[#Data],7,FALSE)</f>
        <v>#N/A</v>
      </c>
    </row>
    <row r="241" spans="2:52">
      <c r="B241" s="2">
        <v>44948</v>
      </c>
      <c r="C241" s="3">
        <v>240</v>
      </c>
      <c r="D241" s="81" t="str">
        <f t="shared" ref="D241:D242" si="41">LEFT(P241,5)</f>
        <v/>
      </c>
      <c r="E241" s="136" t="str">
        <f t="shared" ref="E241:E242" si="42">MID(P241,7,100)</f>
        <v/>
      </c>
      <c r="F241" s="15"/>
      <c r="G241" s="14"/>
      <c r="H241" s="25"/>
      <c r="I241" s="25"/>
      <c r="J241" s="25"/>
      <c r="K241" s="25"/>
      <c r="L241" s="25"/>
      <c r="M241" s="25"/>
      <c r="N241" s="25"/>
      <c r="O241" s="1"/>
      <c r="P241" s="2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32" t="s">
        <v>591</v>
      </c>
      <c r="AB241" s="15"/>
      <c r="AC241" s="16" t="str">
        <f t="shared" si="39"/>
        <v>0</v>
      </c>
      <c r="AD241" s="15" t="e">
        <f>VLOOKUP($AC241,デモテーブル[],2,FALSE)</f>
        <v>#N/A</v>
      </c>
      <c r="AE241" s="137">
        <f t="shared" si="37"/>
        <v>0</v>
      </c>
      <c r="AF241" s="15">
        <f t="shared" si="37"/>
        <v>0</v>
      </c>
      <c r="AG241" s="15">
        <f t="shared" si="37"/>
        <v>0</v>
      </c>
      <c r="AH241" s="17" t="str">
        <f t="shared" si="40"/>
        <v/>
      </c>
      <c r="AI241" s="17" t="str">
        <f t="shared" si="40"/>
        <v/>
      </c>
      <c r="AJ241" s="17" t="str">
        <f t="shared" si="40"/>
        <v/>
      </c>
      <c r="AK241" s="18">
        <f t="shared" si="38"/>
        <v>0</v>
      </c>
      <c r="AL241" s="15">
        <f t="shared" si="38"/>
        <v>0</v>
      </c>
      <c r="AM241" s="15"/>
      <c r="AN241" s="15"/>
      <c r="AO241" s="15"/>
      <c r="AP241" s="138"/>
      <c r="AQ241" s="15"/>
      <c r="AR241" s="138"/>
      <c r="AS241" s="15"/>
      <c r="AT241" s="4"/>
      <c r="AU241" s="4"/>
      <c r="AV241" s="15" t="e">
        <f>VLOOKUP($AC241,デモテーブル[#Data],3,FALSE)</f>
        <v>#N/A</v>
      </c>
      <c r="AW241" s="15" t="e">
        <f>VLOOKUP($AC241,デモテーブル[#Data],4,FALSE)</f>
        <v>#N/A</v>
      </c>
      <c r="AX241" s="15" t="e">
        <f>VLOOKUP($AC241,デモテーブル[#Data],5,FALSE)</f>
        <v>#N/A</v>
      </c>
      <c r="AY241" s="15" t="e">
        <f>VLOOKUP($AC241,デモテーブル[#Data],6,FALSE)</f>
        <v>#N/A</v>
      </c>
      <c r="AZ241" s="15" t="e">
        <f>VLOOKUP($AC241,デモテーブル[#Data],7,FALSE)</f>
        <v>#N/A</v>
      </c>
    </row>
    <row r="242" spans="2:52">
      <c r="B242" s="2">
        <v>44948</v>
      </c>
      <c r="C242" s="3">
        <v>241</v>
      </c>
      <c r="D242" s="81" t="str">
        <f t="shared" si="41"/>
        <v/>
      </c>
      <c r="E242" s="136" t="str">
        <f t="shared" si="42"/>
        <v/>
      </c>
      <c r="F242" s="15"/>
      <c r="G242" s="14"/>
      <c r="H242" s="25"/>
      <c r="I242" s="25"/>
      <c r="J242" s="25"/>
      <c r="K242" s="25"/>
      <c r="L242" s="25"/>
      <c r="M242" s="25"/>
      <c r="N242" s="25"/>
      <c r="O242" s="1"/>
      <c r="P242" s="2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32" t="s">
        <v>591</v>
      </c>
      <c r="AB242" s="15"/>
      <c r="AC242" s="16" t="str">
        <f t="shared" si="39"/>
        <v>0</v>
      </c>
      <c r="AD242" s="15" t="e">
        <f>VLOOKUP($AC242,デモテーブル[],2,FALSE)</f>
        <v>#N/A</v>
      </c>
      <c r="AE242" s="137">
        <f t="shared" si="37"/>
        <v>0</v>
      </c>
      <c r="AF242" s="15">
        <f t="shared" si="37"/>
        <v>0</v>
      </c>
      <c r="AG242" s="15">
        <f t="shared" ref="AG242" si="43">K242</f>
        <v>0</v>
      </c>
      <c r="AH242" s="17" t="str">
        <f t="shared" si="40"/>
        <v/>
      </c>
      <c r="AI242" s="17" t="str">
        <f t="shared" si="40"/>
        <v/>
      </c>
      <c r="AJ242" s="17" t="str">
        <f t="shared" si="40"/>
        <v/>
      </c>
      <c r="AK242" s="18">
        <f t="shared" si="38"/>
        <v>0</v>
      </c>
      <c r="AL242" s="15">
        <f t="shared" si="38"/>
        <v>0</v>
      </c>
      <c r="AM242" s="15"/>
      <c r="AN242" s="15"/>
      <c r="AO242" s="15"/>
      <c r="AP242" s="138"/>
      <c r="AQ242" s="15"/>
      <c r="AR242" s="138"/>
      <c r="AS242" s="15"/>
      <c r="AT242" s="4"/>
      <c r="AU242" s="4"/>
      <c r="AV242" s="15" t="e">
        <f>VLOOKUP($AC242,デモテーブル[#Data],3,FALSE)</f>
        <v>#N/A</v>
      </c>
      <c r="AW242" s="15" t="e">
        <f>VLOOKUP($AC242,デモテーブル[#Data],4,FALSE)</f>
        <v>#N/A</v>
      </c>
      <c r="AX242" s="15" t="e">
        <f>VLOOKUP($AC242,デモテーブル[#Data],5,FALSE)</f>
        <v>#N/A</v>
      </c>
      <c r="AY242" s="15" t="e">
        <f>VLOOKUP($AC242,デモテーブル[#Data],6,FALSE)</f>
        <v>#N/A</v>
      </c>
      <c r="AZ242" s="15" t="e">
        <f>VLOOKUP($AC242,デモテーブル[#Data],7,FALSE)</f>
        <v>#N/A</v>
      </c>
    </row>
    <row r="243" spans="2:52">
      <c r="B243" s="2">
        <v>44948</v>
      </c>
      <c r="C243" s="3">
        <v>242</v>
      </c>
      <c r="D243" s="81"/>
      <c r="E243" s="136"/>
      <c r="F243" s="6"/>
      <c r="G243" s="131" t="s">
        <v>73</v>
      </c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139" t="s">
        <v>956</v>
      </c>
      <c r="AB243" s="9"/>
      <c r="AC243" s="27"/>
      <c r="AD243" s="9"/>
      <c r="AE243" s="117"/>
      <c r="AF243" s="9"/>
      <c r="AG243" s="9"/>
      <c r="AH243" s="12"/>
      <c r="AI243" s="9"/>
      <c r="AJ243" s="9"/>
      <c r="AK243" s="13"/>
      <c r="AL243" s="9"/>
      <c r="AM243" s="9"/>
      <c r="AN243" s="9"/>
      <c r="AO243" s="9"/>
      <c r="AP243" s="118"/>
      <c r="AQ243" s="9"/>
      <c r="AR243" s="118"/>
      <c r="AS243" s="9"/>
      <c r="AT243" s="4"/>
      <c r="AU243" s="4"/>
      <c r="AV243" s="9"/>
      <c r="AW243" s="9"/>
      <c r="AX243" s="9"/>
      <c r="AY243" s="9"/>
      <c r="AZ243" s="9"/>
    </row>
    <row r="244" spans="2:52" ht="19.5" thickBot="1">
      <c r="B244" s="2">
        <v>44948</v>
      </c>
      <c r="C244" s="3">
        <v>243</v>
      </c>
      <c r="D244" s="81"/>
      <c r="E244" s="136"/>
      <c r="F244" s="6"/>
      <c r="G244" s="119" t="s">
        <v>38</v>
      </c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139" t="s">
        <v>956</v>
      </c>
      <c r="AB244" s="9"/>
      <c r="AC244" s="27"/>
      <c r="AD244" s="9"/>
      <c r="AE244" s="117"/>
      <c r="AF244" s="9"/>
      <c r="AG244" s="9"/>
      <c r="AH244" s="12"/>
      <c r="AI244" s="9"/>
      <c r="AJ244" s="9"/>
      <c r="AK244" s="13"/>
      <c r="AL244" s="9"/>
      <c r="AM244" s="9"/>
      <c r="AN244" s="9"/>
      <c r="AO244" s="9"/>
      <c r="AP244" s="118"/>
      <c r="AQ244" s="9"/>
      <c r="AR244" s="118"/>
      <c r="AS244" s="9"/>
      <c r="AT244" s="4"/>
      <c r="AU244" s="4"/>
      <c r="AV244" s="9"/>
      <c r="AW244" s="9"/>
      <c r="AX244" s="9"/>
      <c r="AY244" s="9"/>
      <c r="AZ244" s="9"/>
    </row>
    <row r="245" spans="2:52">
      <c r="B245" s="2">
        <v>44948</v>
      </c>
      <c r="C245" s="3">
        <v>244</v>
      </c>
      <c r="D245" s="81"/>
      <c r="E245" s="136"/>
      <c r="F245" s="6"/>
      <c r="G245" s="22" t="s">
        <v>44</v>
      </c>
      <c r="H245" s="22" t="s">
        <v>45</v>
      </c>
      <c r="I245" s="161" t="s">
        <v>46</v>
      </c>
      <c r="J245" s="161" t="s">
        <v>74</v>
      </c>
      <c r="K245" s="161" t="s">
        <v>47</v>
      </c>
      <c r="L245" s="161" t="s">
        <v>23</v>
      </c>
      <c r="M245" s="161" t="s">
        <v>48</v>
      </c>
      <c r="N245" s="163" t="s">
        <v>49</v>
      </c>
      <c r="O245" s="161" t="s">
        <v>957</v>
      </c>
      <c r="P245" s="165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139" t="s">
        <v>956</v>
      </c>
      <c r="AB245" s="9"/>
      <c r="AC245" s="21" t="s">
        <v>43</v>
      </c>
      <c r="AD245" s="22" t="s">
        <v>44</v>
      </c>
      <c r="AE245" s="134" t="s">
        <v>45</v>
      </c>
      <c r="AF245" s="161" t="s">
        <v>46</v>
      </c>
      <c r="AG245" s="161" t="s">
        <v>74</v>
      </c>
      <c r="AH245" s="161" t="s">
        <v>47</v>
      </c>
      <c r="AI245" s="161" t="s">
        <v>23</v>
      </c>
      <c r="AJ245" s="161" t="s">
        <v>48</v>
      </c>
      <c r="AK245" s="163" t="s">
        <v>49</v>
      </c>
      <c r="AL245" s="161" t="s">
        <v>590</v>
      </c>
      <c r="AM245" s="9"/>
      <c r="AN245" s="9"/>
      <c r="AO245" s="9"/>
      <c r="AP245" s="118"/>
      <c r="AQ245" s="9"/>
      <c r="AR245" s="118"/>
      <c r="AS245" s="9"/>
      <c r="AT245" s="4"/>
      <c r="AU245" s="4"/>
      <c r="AV245" s="9"/>
      <c r="AW245" s="9"/>
      <c r="AX245" s="9"/>
      <c r="AY245" s="9"/>
      <c r="AZ245" s="9"/>
    </row>
    <row r="246" spans="2:52" ht="19.5" thickBot="1">
      <c r="B246" s="2">
        <v>44948</v>
      </c>
      <c r="C246" s="3">
        <v>245</v>
      </c>
      <c r="D246" s="81"/>
      <c r="E246" s="136"/>
      <c r="F246" s="6"/>
      <c r="G246" s="24"/>
      <c r="H246" s="24"/>
      <c r="I246" s="162"/>
      <c r="J246" s="162"/>
      <c r="K246" s="162"/>
      <c r="L246" s="162"/>
      <c r="M246" s="162"/>
      <c r="N246" s="164"/>
      <c r="O246" s="162"/>
      <c r="P246" s="165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139" t="s">
        <v>956</v>
      </c>
      <c r="AB246" s="9"/>
      <c r="AC246" s="23"/>
      <c r="AD246" s="24"/>
      <c r="AE246" s="135"/>
      <c r="AF246" s="162"/>
      <c r="AG246" s="162"/>
      <c r="AH246" s="162"/>
      <c r="AI246" s="162"/>
      <c r="AJ246" s="162"/>
      <c r="AK246" s="164"/>
      <c r="AL246" s="162"/>
      <c r="AM246" s="9"/>
      <c r="AN246" s="9"/>
      <c r="AO246" s="9"/>
      <c r="AP246" s="118"/>
      <c r="AQ246" s="9"/>
      <c r="AR246" s="118"/>
      <c r="AS246" s="9"/>
      <c r="AT246" s="4"/>
      <c r="AU246" s="4"/>
      <c r="AV246" s="9"/>
      <c r="AW246" s="9"/>
      <c r="AX246" s="9"/>
      <c r="AY246" s="9"/>
      <c r="AZ246" s="9"/>
    </row>
    <row r="247" spans="2:52">
      <c r="B247" s="2">
        <v>44948</v>
      </c>
      <c r="C247" s="3">
        <v>246</v>
      </c>
      <c r="D247" s="81" t="str">
        <f>LEFT(O247,5)</f>
        <v>00-PP</v>
      </c>
      <c r="E247" s="136" t="str">
        <f>MID(O247,7,100)</f>
        <v>SBI証券</v>
      </c>
      <c r="F247" s="5" t="s">
        <v>29</v>
      </c>
      <c r="G247" s="14" t="s">
        <v>75</v>
      </c>
      <c r="H247" s="25">
        <v>198531</v>
      </c>
      <c r="I247" s="25">
        <v>15111</v>
      </c>
      <c r="J247" s="25">
        <v>16003</v>
      </c>
      <c r="K247" s="25" t="s">
        <v>958</v>
      </c>
      <c r="L247" s="25" t="s">
        <v>184</v>
      </c>
      <c r="M247" s="25" t="s">
        <v>959</v>
      </c>
      <c r="N247" s="1">
        <v>5.8999999999999997E-2</v>
      </c>
      <c r="O247" s="25" t="s">
        <v>579</v>
      </c>
      <c r="P247" s="2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39" t="s">
        <v>956</v>
      </c>
      <c r="AB247" s="15"/>
      <c r="AC247" s="16" t="str">
        <f t="shared" ref="AC247:AC284" si="44">G247</f>
        <v>SBI-SBI・V・S&amp;P500インデックス・ファンド</v>
      </c>
      <c r="AD247" s="15" t="str">
        <f>VLOOKUP($AC247,デモテーブル[],2,FALSE)</f>
        <v>ＳＢＩ－ＳＢＩ・Ｖ・Ｓ＆Ｐ５００インデックス・ファンド</v>
      </c>
      <c r="AE247" s="137">
        <f t="shared" ref="AD247:AG283" si="45">H247</f>
        <v>198531</v>
      </c>
      <c r="AF247" s="15">
        <f t="shared" si="45"/>
        <v>15111</v>
      </c>
      <c r="AG247" s="15">
        <f t="shared" si="45"/>
        <v>16003</v>
      </c>
      <c r="AH247" s="17">
        <f>IF(K247="","",VALUE(LEFT(K247,FIND("円",K247)-1)))</f>
        <v>317709</v>
      </c>
      <c r="AI247" s="17">
        <f t="shared" ref="AI247:AJ283" si="46">IF(L247="","",VALUE(LEFT(L247,FIND("円",L247)-1)))</f>
        <v>0</v>
      </c>
      <c r="AJ247" s="17">
        <f t="shared" si="46"/>
        <v>17709</v>
      </c>
      <c r="AK247" s="18">
        <f t="shared" ref="AK247:AL283" si="47">N247</f>
        <v>5.8999999999999997E-2</v>
      </c>
      <c r="AL247" s="15" t="str">
        <f>O247</f>
        <v>00-PP SBI証券</v>
      </c>
      <c r="AM247" s="15"/>
      <c r="AN247" s="15"/>
      <c r="AO247" s="15"/>
      <c r="AP247" s="138"/>
      <c r="AQ247" s="15"/>
      <c r="AR247" s="138"/>
      <c r="AS247" s="15"/>
      <c r="AT247" s="4"/>
      <c r="AU247" s="4"/>
      <c r="AV247" s="15" t="str">
        <f>VLOOKUP($AC247,デモテーブル[#Data],3,FALSE)</f>
        <v>1株式・投信等</v>
      </c>
      <c r="AW247" s="15" t="str">
        <f>VLOOKUP($AC247,デモテーブル[#Data],4,FALSE)</f>
        <v>1投信</v>
      </c>
      <c r="AX247" s="15" t="str">
        <f>VLOOKUP($AC247,デモテーブル[#Data],5,FALSE)</f>
        <v>指数</v>
      </c>
      <c r="AY247" s="15" t="str">
        <f>VLOOKUP($AC247,デモテーブル[#Data],6,FALSE)</f>
        <v>SP500指数</v>
      </c>
      <c r="AZ247" s="15" t="str">
        <f>VLOOKUP($AC247,デモテーブル[#Data],7,FALSE)</f>
        <v>01 日本円</v>
      </c>
    </row>
    <row r="248" spans="2:52">
      <c r="B248" s="2">
        <v>44948</v>
      </c>
      <c r="C248" s="3">
        <v>247</v>
      </c>
      <c r="D248" s="81" t="str">
        <f t="shared" ref="D248:D282" si="48">LEFT(O248,5)</f>
        <v>01-MM</v>
      </c>
      <c r="E248" s="136" t="str">
        <f t="shared" ref="E248:E282" si="49">MID(O248,7,100)</f>
        <v>SBI証券</v>
      </c>
      <c r="F248" s="15"/>
      <c r="G248" s="14" t="s">
        <v>483</v>
      </c>
      <c r="H248" s="25">
        <v>536088</v>
      </c>
      <c r="I248" s="25">
        <v>13661</v>
      </c>
      <c r="J248" s="25">
        <v>15584</v>
      </c>
      <c r="K248" s="25" t="s">
        <v>960</v>
      </c>
      <c r="L248" s="25" t="s">
        <v>184</v>
      </c>
      <c r="M248" s="25" t="s">
        <v>961</v>
      </c>
      <c r="N248" s="1">
        <v>0.14080000000000001</v>
      </c>
      <c r="O248" s="25" t="s">
        <v>1009</v>
      </c>
      <c r="P248" s="2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39" t="s">
        <v>956</v>
      </c>
      <c r="AB248" s="15"/>
      <c r="AC248" s="16" t="str">
        <f t="shared" si="44"/>
        <v>三菱UFJ国際-eMAXIS Slim 全世界株式(オール・カントリー)</v>
      </c>
      <c r="AD248" s="15" t="str">
        <f>VLOOKUP($AC248,デモテーブル[],2,FALSE)</f>
        <v>三菱ＵＦＪ国際－ｅＭＡＸＩＳ　Ｓｌｉｍ　全世界株式（オール・カントリー）</v>
      </c>
      <c r="AE248" s="137">
        <f t="shared" si="45"/>
        <v>536088</v>
      </c>
      <c r="AF248" s="15">
        <f t="shared" si="45"/>
        <v>13661</v>
      </c>
      <c r="AG248" s="15">
        <f t="shared" si="45"/>
        <v>15584</v>
      </c>
      <c r="AH248" s="17">
        <f t="shared" ref="AH248:AJ284" si="50">IF(K248="","",VALUE(LEFT(K248,FIND("円",K248)-1)))</f>
        <v>835439</v>
      </c>
      <c r="AI248" s="17">
        <f t="shared" si="46"/>
        <v>0</v>
      </c>
      <c r="AJ248" s="17">
        <f t="shared" si="46"/>
        <v>103090</v>
      </c>
      <c r="AK248" s="18">
        <f t="shared" si="47"/>
        <v>0.14080000000000001</v>
      </c>
      <c r="AL248" s="15" t="str">
        <f t="shared" si="47"/>
        <v>01-MM SBI証券</v>
      </c>
      <c r="AM248" s="15"/>
      <c r="AN248" s="15"/>
      <c r="AO248" s="15"/>
      <c r="AP248" s="138"/>
      <c r="AQ248" s="15"/>
      <c r="AR248" s="138"/>
      <c r="AS248" s="15"/>
      <c r="AT248" s="4"/>
      <c r="AU248" s="4"/>
      <c r="AV248" s="15" t="str">
        <f>VLOOKUP($AC248,デモテーブル[#Data],3,FALSE)</f>
        <v>1株式・投信等</v>
      </c>
      <c r="AW248" s="15" t="str">
        <f>VLOOKUP($AC248,デモテーブル[#Data],4,FALSE)</f>
        <v>1投信</v>
      </c>
      <c r="AX248" s="15" t="str">
        <f>VLOOKUP($AC248,デモテーブル[#Data],5,FALSE)</f>
        <v>指数</v>
      </c>
      <c r="AY248" s="15" t="str">
        <f>VLOOKUP($AC248,デモテーブル[#Data],6,FALSE)</f>
        <v>全世界指数</v>
      </c>
      <c r="AZ248" s="15" t="str">
        <f>VLOOKUP($AC248,デモテーブル[#Data],7,FALSE)</f>
        <v>01 日本円</v>
      </c>
    </row>
    <row r="249" spans="2:52">
      <c r="B249" s="2">
        <v>44948</v>
      </c>
      <c r="C249" s="3">
        <v>248</v>
      </c>
      <c r="D249" s="81" t="str">
        <f t="shared" si="48"/>
        <v>01-MM</v>
      </c>
      <c r="E249" s="136" t="str">
        <f t="shared" si="49"/>
        <v>SBI証券</v>
      </c>
      <c r="F249" s="15"/>
      <c r="G249" s="14" t="s">
        <v>75</v>
      </c>
      <c r="H249" s="25">
        <v>209131</v>
      </c>
      <c r="I249" s="25">
        <v>11205</v>
      </c>
      <c r="J249" s="25">
        <v>16003</v>
      </c>
      <c r="K249" s="25" t="s">
        <v>962</v>
      </c>
      <c r="L249" s="25" t="s">
        <v>184</v>
      </c>
      <c r="M249" s="25" t="s">
        <v>963</v>
      </c>
      <c r="N249" s="1">
        <v>0.42820000000000003</v>
      </c>
      <c r="O249" s="25" t="s">
        <v>999</v>
      </c>
      <c r="P249" s="2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39" t="s">
        <v>956</v>
      </c>
      <c r="AB249" s="15"/>
      <c r="AC249" s="16" t="str">
        <f t="shared" si="44"/>
        <v>SBI-SBI・V・S&amp;P500インデックス・ファンド</v>
      </c>
      <c r="AD249" s="15" t="str">
        <f>VLOOKUP($AC249,デモテーブル[],2,FALSE)</f>
        <v>ＳＢＩ－ＳＢＩ・Ｖ・Ｓ＆Ｐ５００インデックス・ファンド</v>
      </c>
      <c r="AE249" s="137">
        <f t="shared" si="45"/>
        <v>209131</v>
      </c>
      <c r="AF249" s="15">
        <f t="shared" si="45"/>
        <v>11205</v>
      </c>
      <c r="AG249" s="15">
        <f t="shared" si="45"/>
        <v>16003</v>
      </c>
      <c r="AH249" s="17">
        <f t="shared" si="50"/>
        <v>334672</v>
      </c>
      <c r="AI249" s="17">
        <f t="shared" si="46"/>
        <v>0</v>
      </c>
      <c r="AJ249" s="17">
        <f t="shared" si="46"/>
        <v>100341</v>
      </c>
      <c r="AK249" s="18">
        <f t="shared" si="47"/>
        <v>0.42820000000000003</v>
      </c>
      <c r="AL249" s="15" t="str">
        <f t="shared" si="47"/>
        <v>01-MM SBI証券</v>
      </c>
      <c r="AM249" s="15"/>
      <c r="AN249" s="15"/>
      <c r="AO249" s="15"/>
      <c r="AP249" s="138"/>
      <c r="AQ249" s="15"/>
      <c r="AR249" s="138"/>
      <c r="AS249" s="15"/>
      <c r="AT249" s="4"/>
      <c r="AU249" s="4"/>
      <c r="AV249" s="15" t="str">
        <f>VLOOKUP($AC249,デモテーブル[#Data],3,FALSE)</f>
        <v>1株式・投信等</v>
      </c>
      <c r="AW249" s="15" t="str">
        <f>VLOOKUP($AC249,デモテーブル[#Data],4,FALSE)</f>
        <v>1投信</v>
      </c>
      <c r="AX249" s="15" t="str">
        <f>VLOOKUP($AC249,デモテーブル[#Data],5,FALSE)</f>
        <v>指数</v>
      </c>
      <c r="AY249" s="15" t="str">
        <f>VLOOKUP($AC249,デモテーブル[#Data],6,FALSE)</f>
        <v>SP500指数</v>
      </c>
      <c r="AZ249" s="15" t="str">
        <f>VLOOKUP($AC249,デモテーブル[#Data],7,FALSE)</f>
        <v>01 日本円</v>
      </c>
    </row>
    <row r="250" spans="2:52">
      <c r="B250" s="2">
        <v>44948</v>
      </c>
      <c r="C250" s="3">
        <v>249</v>
      </c>
      <c r="D250" s="81" t="str">
        <f t="shared" si="48"/>
        <v>02-A子</v>
      </c>
      <c r="E250" s="136" t="str">
        <f t="shared" si="49"/>
        <v>SBI証券</v>
      </c>
      <c r="F250" s="15"/>
      <c r="G250" s="14" t="s">
        <v>483</v>
      </c>
      <c r="H250" s="25">
        <v>749009</v>
      </c>
      <c r="I250" s="25">
        <v>14011</v>
      </c>
      <c r="J250" s="25">
        <v>15584</v>
      </c>
      <c r="K250" s="25" t="s">
        <v>964</v>
      </c>
      <c r="L250" s="25" t="s">
        <v>184</v>
      </c>
      <c r="M250" s="25" t="s">
        <v>965</v>
      </c>
      <c r="N250" s="1">
        <v>0.1123</v>
      </c>
      <c r="O250" s="25" t="s">
        <v>1002</v>
      </c>
      <c r="P250" s="2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39" t="s">
        <v>956</v>
      </c>
      <c r="AB250" s="15"/>
      <c r="AC250" s="16" t="str">
        <f t="shared" si="44"/>
        <v>三菱UFJ国際-eMAXIS Slim 全世界株式(オール・カントリー)</v>
      </c>
      <c r="AD250" s="15" t="str">
        <f>VLOOKUP($AC250,デモテーブル[],2,FALSE)</f>
        <v>三菱ＵＦＪ国際－ｅＭＡＸＩＳ　Ｓｌｉｍ　全世界株式（オール・カントリー）</v>
      </c>
      <c r="AE250" s="137">
        <f t="shared" si="45"/>
        <v>749009</v>
      </c>
      <c r="AF250" s="15">
        <f t="shared" si="45"/>
        <v>14011</v>
      </c>
      <c r="AG250" s="15">
        <f t="shared" si="45"/>
        <v>15584</v>
      </c>
      <c r="AH250" s="17">
        <f t="shared" si="50"/>
        <v>1167255</v>
      </c>
      <c r="AI250" s="17">
        <f t="shared" si="46"/>
        <v>0</v>
      </c>
      <c r="AJ250" s="17">
        <f t="shared" si="46"/>
        <v>117819</v>
      </c>
      <c r="AK250" s="18">
        <f t="shared" si="47"/>
        <v>0.1123</v>
      </c>
      <c r="AL250" s="15" t="str">
        <f t="shared" si="47"/>
        <v>02-A子 SBI証券</v>
      </c>
      <c r="AM250" s="15"/>
      <c r="AN250" s="15"/>
      <c r="AO250" s="15"/>
      <c r="AP250" s="138"/>
      <c r="AQ250" s="15"/>
      <c r="AR250" s="138"/>
      <c r="AS250" s="15"/>
      <c r="AT250" s="4"/>
      <c r="AU250" s="4"/>
      <c r="AV250" s="15" t="str">
        <f>VLOOKUP($AC250,デモテーブル[#Data],3,FALSE)</f>
        <v>1株式・投信等</v>
      </c>
      <c r="AW250" s="15" t="str">
        <f>VLOOKUP($AC250,デモテーブル[#Data],4,FALSE)</f>
        <v>1投信</v>
      </c>
      <c r="AX250" s="15" t="str">
        <f>VLOOKUP($AC250,デモテーブル[#Data],5,FALSE)</f>
        <v>指数</v>
      </c>
      <c r="AY250" s="15" t="str">
        <f>VLOOKUP($AC250,デモテーブル[#Data],6,FALSE)</f>
        <v>全世界指数</v>
      </c>
      <c r="AZ250" s="15" t="str">
        <f>VLOOKUP($AC250,デモテーブル[#Data],7,FALSE)</f>
        <v>01 日本円</v>
      </c>
    </row>
    <row r="251" spans="2:52">
      <c r="B251" s="2">
        <v>44948</v>
      </c>
      <c r="C251" s="3">
        <v>250</v>
      </c>
      <c r="D251" s="81" t="str">
        <f t="shared" si="48"/>
        <v>02-A子</v>
      </c>
      <c r="E251" s="136" t="str">
        <f t="shared" si="49"/>
        <v>SBI証券</v>
      </c>
      <c r="F251" s="15"/>
      <c r="G251" s="14" t="s">
        <v>75</v>
      </c>
      <c r="H251" s="25">
        <v>99266</v>
      </c>
      <c r="I251" s="25">
        <v>15111</v>
      </c>
      <c r="J251" s="25">
        <v>16003</v>
      </c>
      <c r="K251" s="25" t="s">
        <v>966</v>
      </c>
      <c r="L251" s="25" t="s">
        <v>184</v>
      </c>
      <c r="M251" s="25" t="s">
        <v>967</v>
      </c>
      <c r="N251" s="1">
        <v>5.8999999999999997E-2</v>
      </c>
      <c r="O251" s="25" t="s">
        <v>1002</v>
      </c>
      <c r="P251" s="2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39" t="s">
        <v>956</v>
      </c>
      <c r="AB251" s="15"/>
      <c r="AC251" s="16" t="str">
        <f t="shared" si="44"/>
        <v>SBI-SBI・V・S&amp;P500インデックス・ファンド</v>
      </c>
      <c r="AD251" s="15" t="str">
        <f>VLOOKUP($AC251,デモテーブル[],2,FALSE)</f>
        <v>ＳＢＩ－ＳＢＩ・Ｖ・Ｓ＆Ｐ５００インデックス・ファンド</v>
      </c>
      <c r="AE251" s="137">
        <f t="shared" si="45"/>
        <v>99266</v>
      </c>
      <c r="AF251" s="15">
        <f t="shared" si="45"/>
        <v>15111</v>
      </c>
      <c r="AG251" s="15">
        <f t="shared" si="45"/>
        <v>16003</v>
      </c>
      <c r="AH251" s="17">
        <f t="shared" si="50"/>
        <v>158855</v>
      </c>
      <c r="AI251" s="17">
        <f t="shared" si="46"/>
        <v>0</v>
      </c>
      <c r="AJ251" s="17">
        <f t="shared" si="46"/>
        <v>8855</v>
      </c>
      <c r="AK251" s="18">
        <f t="shared" si="47"/>
        <v>5.8999999999999997E-2</v>
      </c>
      <c r="AL251" s="15" t="str">
        <f t="shared" si="47"/>
        <v>02-A子 SBI証券</v>
      </c>
      <c r="AM251" s="15"/>
      <c r="AN251" s="15"/>
      <c r="AO251" s="15"/>
      <c r="AP251" s="138"/>
      <c r="AQ251" s="15"/>
      <c r="AR251" s="138"/>
      <c r="AS251" s="15"/>
      <c r="AT251" s="4"/>
      <c r="AU251" s="4"/>
      <c r="AV251" s="15" t="str">
        <f>VLOOKUP($AC251,デモテーブル[#Data],3,FALSE)</f>
        <v>1株式・投信等</v>
      </c>
      <c r="AW251" s="15" t="str">
        <f>VLOOKUP($AC251,デモテーブル[#Data],4,FALSE)</f>
        <v>1投信</v>
      </c>
      <c r="AX251" s="15" t="str">
        <f>VLOOKUP($AC251,デモテーブル[#Data],5,FALSE)</f>
        <v>指数</v>
      </c>
      <c r="AY251" s="15" t="str">
        <f>VLOOKUP($AC251,デモテーブル[#Data],6,FALSE)</f>
        <v>SP500指数</v>
      </c>
      <c r="AZ251" s="15" t="str">
        <f>VLOOKUP($AC251,デモテーブル[#Data],7,FALSE)</f>
        <v>01 日本円</v>
      </c>
    </row>
    <row r="252" spans="2:52">
      <c r="B252" s="2">
        <v>44948</v>
      </c>
      <c r="C252" s="3">
        <v>251</v>
      </c>
      <c r="D252" s="81" t="str">
        <f t="shared" si="48"/>
        <v>02-A子</v>
      </c>
      <c r="E252" s="136" t="str">
        <f t="shared" si="49"/>
        <v>SBI証券</v>
      </c>
      <c r="F252" s="15"/>
      <c r="G252" s="14" t="s">
        <v>433</v>
      </c>
      <c r="H252" s="25">
        <v>296677</v>
      </c>
      <c r="I252" s="25">
        <v>10113</v>
      </c>
      <c r="J252" s="25">
        <v>10206</v>
      </c>
      <c r="K252" s="25" t="s">
        <v>968</v>
      </c>
      <c r="L252" s="25" t="s">
        <v>184</v>
      </c>
      <c r="M252" s="25" t="s">
        <v>969</v>
      </c>
      <c r="N252" s="1">
        <v>9.1999999999999998E-3</v>
      </c>
      <c r="O252" s="25" t="s">
        <v>1002</v>
      </c>
      <c r="P252" s="2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39" t="s">
        <v>956</v>
      </c>
      <c r="AB252" s="15"/>
      <c r="AC252" s="16" t="str">
        <f t="shared" si="44"/>
        <v>SBI-SBI・V・全米株式インデックス・ファンド</v>
      </c>
      <c r="AD252" s="15" t="str">
        <f>VLOOKUP($AC252,デモテーブル[],2,FALSE)</f>
        <v>ＳＢＩ－ＳＢＩ・Ｖ・全米株式インデックス・ファンド</v>
      </c>
      <c r="AE252" s="137">
        <f t="shared" si="45"/>
        <v>296677</v>
      </c>
      <c r="AF252" s="15">
        <f t="shared" si="45"/>
        <v>10113</v>
      </c>
      <c r="AG252" s="15">
        <f t="shared" si="45"/>
        <v>10206</v>
      </c>
      <c r="AH252" s="17">
        <f t="shared" si="50"/>
        <v>302788</v>
      </c>
      <c r="AI252" s="17">
        <f t="shared" si="46"/>
        <v>0</v>
      </c>
      <c r="AJ252" s="17">
        <f t="shared" si="46"/>
        <v>2759</v>
      </c>
      <c r="AK252" s="18">
        <f t="shared" si="47"/>
        <v>9.1999999999999998E-3</v>
      </c>
      <c r="AL252" s="15" t="str">
        <f t="shared" si="47"/>
        <v>02-A子 SBI証券</v>
      </c>
      <c r="AM252" s="15"/>
      <c r="AN252" s="15"/>
      <c r="AO252" s="15"/>
      <c r="AP252" s="138"/>
      <c r="AQ252" s="15"/>
      <c r="AR252" s="138"/>
      <c r="AS252" s="15"/>
      <c r="AT252" s="4"/>
      <c r="AU252" s="4"/>
      <c r="AV252" s="15" t="str">
        <f>VLOOKUP($AC252,デモテーブル[#Data],3,FALSE)</f>
        <v>1株式・投信等</v>
      </c>
      <c r="AW252" s="15" t="str">
        <f>VLOOKUP($AC252,デモテーブル[#Data],4,FALSE)</f>
        <v>1投信</v>
      </c>
      <c r="AX252" s="15" t="str">
        <f>VLOOKUP($AC252,デモテーブル[#Data],5,FALSE)</f>
        <v>指数</v>
      </c>
      <c r="AY252" s="15" t="str">
        <f>VLOOKUP($AC252,デモテーブル[#Data],6,FALSE)</f>
        <v>全米国指数</v>
      </c>
      <c r="AZ252" s="15" t="str">
        <f>VLOOKUP($AC252,デモテーブル[#Data],7,FALSE)</f>
        <v>01 日本円</v>
      </c>
    </row>
    <row r="253" spans="2:52">
      <c r="B253" s="2">
        <v>44948</v>
      </c>
      <c r="C253" s="3">
        <v>252</v>
      </c>
      <c r="D253" s="81" t="str">
        <f t="shared" si="48"/>
        <v>00-PP</v>
      </c>
      <c r="E253" s="136" t="str">
        <f t="shared" si="49"/>
        <v>楽天証券</v>
      </c>
      <c r="F253" s="15"/>
      <c r="G253" s="14" t="s">
        <v>140</v>
      </c>
      <c r="H253" s="25">
        <v>78197</v>
      </c>
      <c r="I253" s="25">
        <v>19182</v>
      </c>
      <c r="J253" s="25">
        <v>18009</v>
      </c>
      <c r="K253" s="25" t="s">
        <v>970</v>
      </c>
      <c r="L253" s="25" t="s">
        <v>184</v>
      </c>
      <c r="M253" s="25" t="s">
        <v>971</v>
      </c>
      <c r="N253" s="1">
        <v>-6.1199999999999997E-2</v>
      </c>
      <c r="O253" s="25" t="s">
        <v>584</v>
      </c>
      <c r="P253" s="2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39" t="s">
        <v>956</v>
      </c>
      <c r="AB253" s="15"/>
      <c r="AC253" s="16" t="str">
        <f t="shared" si="44"/>
        <v>楽天・全米株式インデックス・ファンド(楽天・バンガード・ファンド(全米株式))</v>
      </c>
      <c r="AD253" s="15" t="str">
        <f>VLOOKUP($AC253,デモテーブル[],2,FALSE)</f>
        <v>楽天・全米株式インデックス・ファンド（楽天・バンガード・ファンド（全米株式））</v>
      </c>
      <c r="AE253" s="137">
        <f t="shared" si="45"/>
        <v>78197</v>
      </c>
      <c r="AF253" s="15">
        <f t="shared" si="45"/>
        <v>19182</v>
      </c>
      <c r="AG253" s="15">
        <f t="shared" si="45"/>
        <v>18009</v>
      </c>
      <c r="AH253" s="17">
        <f t="shared" si="50"/>
        <v>140825</v>
      </c>
      <c r="AI253" s="17">
        <f t="shared" si="46"/>
        <v>0</v>
      </c>
      <c r="AJ253" s="17">
        <f t="shared" si="46"/>
        <v>-9175</v>
      </c>
      <c r="AK253" s="18">
        <f t="shared" si="47"/>
        <v>-6.1199999999999997E-2</v>
      </c>
      <c r="AL253" s="15" t="str">
        <f t="shared" si="47"/>
        <v>00-PP 楽天証券</v>
      </c>
      <c r="AM253" s="15"/>
      <c r="AN253" s="15"/>
      <c r="AO253" s="15"/>
      <c r="AP253" s="138"/>
      <c r="AQ253" s="15"/>
      <c r="AR253" s="138"/>
      <c r="AS253" s="15"/>
      <c r="AT253" s="4"/>
      <c r="AU253" s="4"/>
      <c r="AV253" s="15" t="str">
        <f>VLOOKUP($AC253,デモテーブル[#Data],3,FALSE)</f>
        <v>1株式・投信等</v>
      </c>
      <c r="AW253" s="15" t="str">
        <f>VLOOKUP($AC253,デモテーブル[#Data],4,FALSE)</f>
        <v>1投信</v>
      </c>
      <c r="AX253" s="15" t="str">
        <f>VLOOKUP($AC253,デモテーブル[#Data],5,FALSE)</f>
        <v>指数</v>
      </c>
      <c r="AY253" s="15" t="str">
        <f>VLOOKUP($AC253,デモテーブル[#Data],6,FALSE)</f>
        <v>全米株式</v>
      </c>
      <c r="AZ253" s="15" t="str">
        <f>VLOOKUP($AC253,デモテーブル[#Data],7,FALSE)</f>
        <v>01 日本円</v>
      </c>
    </row>
    <row r="254" spans="2:52">
      <c r="B254" s="2">
        <v>44948</v>
      </c>
      <c r="C254" s="3">
        <v>253</v>
      </c>
      <c r="D254" s="81" t="str">
        <f t="shared" si="48"/>
        <v>00-PP</v>
      </c>
      <c r="E254" s="136" t="str">
        <f t="shared" si="49"/>
        <v>楽天証券</v>
      </c>
      <c r="F254" s="15"/>
      <c r="G254" s="14" t="s">
        <v>140</v>
      </c>
      <c r="H254" s="25">
        <v>28082</v>
      </c>
      <c r="I254" s="25">
        <v>19667</v>
      </c>
      <c r="J254" s="25">
        <v>18009</v>
      </c>
      <c r="K254" s="25" t="s">
        <v>972</v>
      </c>
      <c r="L254" s="25" t="s">
        <v>184</v>
      </c>
      <c r="M254" s="25" t="s">
        <v>973</v>
      </c>
      <c r="N254" s="1">
        <v>-8.43E-2</v>
      </c>
      <c r="O254" s="25" t="s">
        <v>584</v>
      </c>
      <c r="P254" s="2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39" t="s">
        <v>956</v>
      </c>
      <c r="AB254" s="15"/>
      <c r="AC254" s="16" t="str">
        <f t="shared" si="44"/>
        <v>楽天・全米株式インデックス・ファンド(楽天・バンガード・ファンド(全米株式))</v>
      </c>
      <c r="AD254" s="15" t="str">
        <f>VLOOKUP($AC254,デモテーブル[],2,FALSE)</f>
        <v>楽天・全米株式インデックス・ファンド（楽天・バンガード・ファンド（全米株式））</v>
      </c>
      <c r="AE254" s="137">
        <f t="shared" si="45"/>
        <v>28082</v>
      </c>
      <c r="AF254" s="15">
        <f t="shared" si="45"/>
        <v>19667</v>
      </c>
      <c r="AG254" s="15">
        <f t="shared" si="45"/>
        <v>18009</v>
      </c>
      <c r="AH254" s="17">
        <f t="shared" si="50"/>
        <v>50573</v>
      </c>
      <c r="AI254" s="17">
        <f t="shared" si="46"/>
        <v>0</v>
      </c>
      <c r="AJ254" s="17">
        <f t="shared" si="46"/>
        <v>-4656</v>
      </c>
      <c r="AK254" s="18">
        <f t="shared" si="47"/>
        <v>-8.43E-2</v>
      </c>
      <c r="AL254" s="15" t="str">
        <f t="shared" si="47"/>
        <v>00-PP 楽天証券</v>
      </c>
      <c r="AM254" s="15"/>
      <c r="AN254" s="15"/>
      <c r="AO254" s="15"/>
      <c r="AP254" s="138"/>
      <c r="AQ254" s="15"/>
      <c r="AR254" s="138"/>
      <c r="AS254" s="15"/>
      <c r="AT254" s="4"/>
      <c r="AU254" s="4"/>
      <c r="AV254" s="15" t="str">
        <f>VLOOKUP($AC254,デモテーブル[#Data],3,FALSE)</f>
        <v>1株式・投信等</v>
      </c>
      <c r="AW254" s="15" t="str">
        <f>VLOOKUP($AC254,デモテーブル[#Data],4,FALSE)</f>
        <v>1投信</v>
      </c>
      <c r="AX254" s="15" t="str">
        <f>VLOOKUP($AC254,デモテーブル[#Data],5,FALSE)</f>
        <v>指数</v>
      </c>
      <c r="AY254" s="15" t="str">
        <f>VLOOKUP($AC254,デモテーブル[#Data],6,FALSE)</f>
        <v>全米株式</v>
      </c>
      <c r="AZ254" s="15" t="str">
        <f>VLOOKUP($AC254,デモテーブル[#Data],7,FALSE)</f>
        <v>01 日本円</v>
      </c>
    </row>
    <row r="255" spans="2:52">
      <c r="B255" s="2">
        <v>44948</v>
      </c>
      <c r="C255" s="3">
        <v>254</v>
      </c>
      <c r="D255" s="81" t="str">
        <f t="shared" si="48"/>
        <v>00-PP</v>
      </c>
      <c r="E255" s="136" t="str">
        <f t="shared" si="49"/>
        <v>楽天証券</v>
      </c>
      <c r="F255" s="15"/>
      <c r="G255" s="14" t="s">
        <v>390</v>
      </c>
      <c r="H255" s="25">
        <v>165</v>
      </c>
      <c r="I255" s="25">
        <v>18182</v>
      </c>
      <c r="J255" s="25">
        <v>17459</v>
      </c>
      <c r="K255" s="25" t="s">
        <v>974</v>
      </c>
      <c r="L255" s="25" t="s">
        <v>184</v>
      </c>
      <c r="M255" s="25" t="s">
        <v>975</v>
      </c>
      <c r="N255" s="1">
        <v>-0.04</v>
      </c>
      <c r="O255" s="25" t="s">
        <v>584</v>
      </c>
      <c r="P255" s="2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39" t="s">
        <v>956</v>
      </c>
      <c r="AB255" s="15"/>
      <c r="AC255" s="16" t="str">
        <f t="shared" si="44"/>
        <v>eMAXIS Slim 米国株式(S&amp;P500)</v>
      </c>
      <c r="AD255" s="15" t="str">
        <f>VLOOKUP($AC255,デモテーブル[],2,FALSE)</f>
        <v>eMAXIS Slim 米国株式(S&amp;P500)</v>
      </c>
      <c r="AE255" s="137">
        <f t="shared" si="45"/>
        <v>165</v>
      </c>
      <c r="AF255" s="15">
        <f t="shared" si="45"/>
        <v>18182</v>
      </c>
      <c r="AG255" s="15">
        <f t="shared" si="45"/>
        <v>17459</v>
      </c>
      <c r="AH255" s="17">
        <f t="shared" si="50"/>
        <v>288</v>
      </c>
      <c r="AI255" s="17">
        <f t="shared" si="46"/>
        <v>0</v>
      </c>
      <c r="AJ255" s="17">
        <f t="shared" si="46"/>
        <v>-12</v>
      </c>
      <c r="AK255" s="18">
        <f t="shared" si="47"/>
        <v>-0.04</v>
      </c>
      <c r="AL255" s="15" t="str">
        <f t="shared" si="47"/>
        <v>00-PP 楽天証券</v>
      </c>
      <c r="AM255" s="15"/>
      <c r="AN255" s="15"/>
      <c r="AO255" s="15"/>
      <c r="AP255" s="138"/>
      <c r="AQ255" s="15"/>
      <c r="AR255" s="138"/>
      <c r="AS255" s="15"/>
      <c r="AT255" s="4"/>
      <c r="AU255" s="4"/>
      <c r="AV255" s="15" t="str">
        <f>VLOOKUP($AC255,デモテーブル[#Data],3,FALSE)</f>
        <v>1株式・投信等</v>
      </c>
      <c r="AW255" s="15" t="str">
        <f>VLOOKUP($AC255,デモテーブル[#Data],4,FALSE)</f>
        <v>1投信</v>
      </c>
      <c r="AX255" s="15" t="str">
        <f>VLOOKUP($AC255,デモテーブル[#Data],5,FALSE)</f>
        <v>指数</v>
      </c>
      <c r="AY255" s="15" t="str">
        <f>VLOOKUP($AC255,デモテーブル[#Data],6,FALSE)</f>
        <v>SP500指数</v>
      </c>
      <c r="AZ255" s="15" t="str">
        <f>VLOOKUP($AC255,デモテーブル[#Data],7,FALSE)</f>
        <v>01 日本円</v>
      </c>
    </row>
    <row r="256" spans="2:52">
      <c r="B256" s="2">
        <v>44948</v>
      </c>
      <c r="C256" s="3">
        <v>255</v>
      </c>
      <c r="D256" s="81" t="str">
        <f t="shared" si="48"/>
        <v>02-A子</v>
      </c>
      <c r="E256" s="136" t="str">
        <f t="shared" si="49"/>
        <v>楽天証券</v>
      </c>
      <c r="F256" s="15"/>
      <c r="G256" s="14" t="s">
        <v>140</v>
      </c>
      <c r="H256" s="25">
        <v>24849</v>
      </c>
      <c r="I256" s="25">
        <v>20283</v>
      </c>
      <c r="J256" s="25">
        <v>18009</v>
      </c>
      <c r="K256" s="25" t="s">
        <v>976</v>
      </c>
      <c r="L256" s="25" t="s">
        <v>184</v>
      </c>
      <c r="M256" s="25" t="s">
        <v>977</v>
      </c>
      <c r="N256" s="1">
        <v>-0.11210000000000001</v>
      </c>
      <c r="O256" s="25" t="s">
        <v>1003</v>
      </c>
      <c r="P256" s="2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39" t="s">
        <v>956</v>
      </c>
      <c r="AB256" s="15"/>
      <c r="AC256" s="16" t="str">
        <f t="shared" si="44"/>
        <v>楽天・全米株式インデックス・ファンド(楽天・バンガード・ファンド(全米株式))</v>
      </c>
      <c r="AD256" s="15" t="str">
        <f>VLOOKUP($AC256,デモテーブル[],2,FALSE)</f>
        <v>楽天・全米株式インデックス・ファンド（楽天・バンガード・ファンド（全米株式））</v>
      </c>
      <c r="AE256" s="137">
        <f t="shared" si="45"/>
        <v>24849</v>
      </c>
      <c r="AF256" s="15">
        <f t="shared" si="45"/>
        <v>20283</v>
      </c>
      <c r="AG256" s="15">
        <f t="shared" si="45"/>
        <v>18009</v>
      </c>
      <c r="AH256" s="17">
        <f t="shared" si="50"/>
        <v>44751</v>
      </c>
      <c r="AI256" s="17">
        <f t="shared" si="46"/>
        <v>0</v>
      </c>
      <c r="AJ256" s="17">
        <f t="shared" si="46"/>
        <v>-5649</v>
      </c>
      <c r="AK256" s="18">
        <f t="shared" si="47"/>
        <v>-0.11210000000000001</v>
      </c>
      <c r="AL256" s="15" t="str">
        <f t="shared" si="47"/>
        <v>02-A子 楽天証券</v>
      </c>
      <c r="AM256" s="15"/>
      <c r="AN256" s="15"/>
      <c r="AO256" s="15"/>
      <c r="AP256" s="138"/>
      <c r="AQ256" s="15"/>
      <c r="AR256" s="138"/>
      <c r="AS256" s="15"/>
      <c r="AT256" s="4"/>
      <c r="AU256" s="4"/>
      <c r="AV256" s="15" t="str">
        <f>VLOOKUP($AC256,デモテーブル[#Data],3,FALSE)</f>
        <v>1株式・投信等</v>
      </c>
      <c r="AW256" s="15" t="str">
        <f>VLOOKUP($AC256,デモテーブル[#Data],4,FALSE)</f>
        <v>1投信</v>
      </c>
      <c r="AX256" s="15" t="str">
        <f>VLOOKUP($AC256,デモテーブル[#Data],5,FALSE)</f>
        <v>指数</v>
      </c>
      <c r="AY256" s="15" t="str">
        <f>VLOOKUP($AC256,デモテーブル[#Data],6,FALSE)</f>
        <v>全米株式</v>
      </c>
      <c r="AZ256" s="15" t="str">
        <f>VLOOKUP($AC256,デモテーブル[#Data],7,FALSE)</f>
        <v>01 日本円</v>
      </c>
    </row>
    <row r="257" spans="2:52">
      <c r="B257" s="2">
        <v>44948</v>
      </c>
      <c r="C257" s="3">
        <v>256</v>
      </c>
      <c r="D257" s="81" t="str">
        <f t="shared" si="48"/>
        <v>02-A子</v>
      </c>
      <c r="E257" s="136" t="str">
        <f t="shared" si="49"/>
        <v>楽天証券</v>
      </c>
      <c r="F257" s="15"/>
      <c r="G257" s="14" t="s">
        <v>140</v>
      </c>
      <c r="H257" s="25">
        <v>918820</v>
      </c>
      <c r="I257" s="25">
        <v>13038</v>
      </c>
      <c r="J257" s="25">
        <v>18009</v>
      </c>
      <c r="K257" s="25" t="s">
        <v>978</v>
      </c>
      <c r="L257" s="25" t="s">
        <v>184</v>
      </c>
      <c r="M257" s="25" t="s">
        <v>979</v>
      </c>
      <c r="N257" s="1">
        <v>0.38119999999999998</v>
      </c>
      <c r="O257" s="25" t="s">
        <v>1003</v>
      </c>
      <c r="P257" s="2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39" t="s">
        <v>956</v>
      </c>
      <c r="AB257" s="15"/>
      <c r="AC257" s="16" t="str">
        <f t="shared" si="44"/>
        <v>楽天・全米株式インデックス・ファンド(楽天・バンガード・ファンド(全米株式))</v>
      </c>
      <c r="AD257" s="15" t="str">
        <f>VLOOKUP($AC257,デモテーブル[],2,FALSE)</f>
        <v>楽天・全米株式インデックス・ファンド（楽天・バンガード・ファンド（全米株式））</v>
      </c>
      <c r="AE257" s="137">
        <f t="shared" si="45"/>
        <v>918820</v>
      </c>
      <c r="AF257" s="15">
        <f t="shared" si="45"/>
        <v>13038</v>
      </c>
      <c r="AG257" s="15">
        <f t="shared" si="45"/>
        <v>18009</v>
      </c>
      <c r="AH257" s="17">
        <f t="shared" si="50"/>
        <v>1654703</v>
      </c>
      <c r="AI257" s="17">
        <f t="shared" si="46"/>
        <v>0</v>
      </c>
      <c r="AJ257" s="17">
        <f t="shared" si="46"/>
        <v>456703</v>
      </c>
      <c r="AK257" s="18">
        <f t="shared" si="47"/>
        <v>0.38119999999999998</v>
      </c>
      <c r="AL257" s="15" t="str">
        <f t="shared" si="47"/>
        <v>02-A子 楽天証券</v>
      </c>
      <c r="AM257" s="15"/>
      <c r="AN257" s="15"/>
      <c r="AO257" s="15"/>
      <c r="AP257" s="138"/>
      <c r="AQ257" s="15"/>
      <c r="AR257" s="138"/>
      <c r="AS257" s="15"/>
      <c r="AT257" s="4"/>
      <c r="AU257" s="4"/>
      <c r="AV257" s="15" t="str">
        <f>VLOOKUP($AC257,デモテーブル[#Data],3,FALSE)</f>
        <v>1株式・投信等</v>
      </c>
      <c r="AW257" s="15" t="str">
        <f>VLOOKUP($AC257,デモテーブル[#Data],4,FALSE)</f>
        <v>1投信</v>
      </c>
      <c r="AX257" s="15" t="str">
        <f>VLOOKUP($AC257,デモテーブル[#Data],5,FALSE)</f>
        <v>指数</v>
      </c>
      <c r="AY257" s="15" t="str">
        <f>VLOOKUP($AC257,デモテーブル[#Data],6,FALSE)</f>
        <v>全米株式</v>
      </c>
      <c r="AZ257" s="15" t="str">
        <f>VLOOKUP($AC257,デモテーブル[#Data],7,FALSE)</f>
        <v>01 日本円</v>
      </c>
    </row>
    <row r="258" spans="2:52">
      <c r="B258" s="2">
        <v>44948</v>
      </c>
      <c r="C258" s="3">
        <v>257</v>
      </c>
      <c r="D258" s="81" t="str">
        <f t="shared" si="48"/>
        <v>02-A子</v>
      </c>
      <c r="E258" s="136" t="str">
        <f t="shared" si="49"/>
        <v>楽天証券</v>
      </c>
      <c r="F258" s="15"/>
      <c r="G258" s="14" t="s">
        <v>390</v>
      </c>
      <c r="H258" s="25">
        <v>273263</v>
      </c>
      <c r="I258" s="25">
        <v>13485</v>
      </c>
      <c r="J258" s="25">
        <v>17459</v>
      </c>
      <c r="K258" s="25" t="s">
        <v>980</v>
      </c>
      <c r="L258" s="25" t="s">
        <v>184</v>
      </c>
      <c r="M258" s="25" t="s">
        <v>981</v>
      </c>
      <c r="N258" s="1">
        <v>0.29470000000000002</v>
      </c>
      <c r="O258" s="25" t="s">
        <v>1003</v>
      </c>
      <c r="P258" s="2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39" t="s">
        <v>956</v>
      </c>
      <c r="AB258" s="15"/>
      <c r="AC258" s="16" t="str">
        <f t="shared" si="44"/>
        <v>eMAXIS Slim 米国株式(S&amp;P500)</v>
      </c>
      <c r="AD258" s="15" t="str">
        <f>VLOOKUP($AC258,デモテーブル[],2,FALSE)</f>
        <v>eMAXIS Slim 米国株式(S&amp;P500)</v>
      </c>
      <c r="AE258" s="137">
        <f t="shared" si="45"/>
        <v>273263</v>
      </c>
      <c r="AF258" s="15">
        <f t="shared" si="45"/>
        <v>13485</v>
      </c>
      <c r="AG258" s="15">
        <f t="shared" si="45"/>
        <v>17459</v>
      </c>
      <c r="AH258" s="17">
        <f t="shared" si="50"/>
        <v>477090</v>
      </c>
      <c r="AI258" s="17">
        <f t="shared" si="46"/>
        <v>0</v>
      </c>
      <c r="AJ258" s="17">
        <f t="shared" si="46"/>
        <v>108590</v>
      </c>
      <c r="AK258" s="18">
        <f t="shared" si="47"/>
        <v>0.29470000000000002</v>
      </c>
      <c r="AL258" s="15" t="str">
        <f t="shared" si="47"/>
        <v>02-A子 楽天証券</v>
      </c>
      <c r="AM258" s="15"/>
      <c r="AN258" s="15"/>
      <c r="AO258" s="15"/>
      <c r="AP258" s="138"/>
      <c r="AQ258" s="15"/>
      <c r="AR258" s="138"/>
      <c r="AS258" s="15"/>
      <c r="AT258" s="4"/>
      <c r="AU258" s="4"/>
      <c r="AV258" s="15" t="str">
        <f>VLOOKUP($AC258,デモテーブル[#Data],3,FALSE)</f>
        <v>1株式・投信等</v>
      </c>
      <c r="AW258" s="15" t="str">
        <f>VLOOKUP($AC258,デモテーブル[#Data],4,FALSE)</f>
        <v>1投信</v>
      </c>
      <c r="AX258" s="15" t="str">
        <f>VLOOKUP($AC258,デモテーブル[#Data],5,FALSE)</f>
        <v>指数</v>
      </c>
      <c r="AY258" s="15" t="str">
        <f>VLOOKUP($AC258,デモテーブル[#Data],6,FALSE)</f>
        <v>SP500指数</v>
      </c>
      <c r="AZ258" s="15" t="str">
        <f>VLOOKUP($AC258,デモテーブル[#Data],7,FALSE)</f>
        <v>01 日本円</v>
      </c>
    </row>
    <row r="259" spans="2:52">
      <c r="B259" s="2">
        <v>44948</v>
      </c>
      <c r="C259" s="3">
        <v>258</v>
      </c>
      <c r="D259" s="81" t="str">
        <f t="shared" si="48"/>
        <v>02-A子</v>
      </c>
      <c r="E259" s="136" t="str">
        <f t="shared" si="49"/>
        <v>楽天証券</v>
      </c>
      <c r="F259" s="15"/>
      <c r="G259" s="14" t="s">
        <v>390</v>
      </c>
      <c r="H259" s="25">
        <v>74565</v>
      </c>
      <c r="I259" s="25">
        <v>18481</v>
      </c>
      <c r="J259" s="25">
        <v>17459</v>
      </c>
      <c r="K259" s="25" t="s">
        <v>982</v>
      </c>
      <c r="L259" s="25" t="s">
        <v>184</v>
      </c>
      <c r="M259" s="25" t="s">
        <v>983</v>
      </c>
      <c r="N259" s="1">
        <v>-5.5300000000000002E-2</v>
      </c>
      <c r="O259" s="25" t="s">
        <v>1003</v>
      </c>
      <c r="P259" s="2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39" t="s">
        <v>956</v>
      </c>
      <c r="AB259" s="15"/>
      <c r="AC259" s="16" t="str">
        <f t="shared" si="44"/>
        <v>eMAXIS Slim 米国株式(S&amp;P500)</v>
      </c>
      <c r="AD259" s="15" t="str">
        <f>VLOOKUP($AC259,デモテーブル[],2,FALSE)</f>
        <v>eMAXIS Slim 米国株式(S&amp;P500)</v>
      </c>
      <c r="AE259" s="137">
        <f t="shared" si="45"/>
        <v>74565</v>
      </c>
      <c r="AF259" s="15">
        <f t="shared" si="45"/>
        <v>18481</v>
      </c>
      <c r="AG259" s="15">
        <f t="shared" si="45"/>
        <v>17459</v>
      </c>
      <c r="AH259" s="17">
        <f t="shared" si="50"/>
        <v>130183</v>
      </c>
      <c r="AI259" s="17">
        <f t="shared" si="46"/>
        <v>0</v>
      </c>
      <c r="AJ259" s="17">
        <f t="shared" si="46"/>
        <v>-7617</v>
      </c>
      <c r="AK259" s="18">
        <f t="shared" si="47"/>
        <v>-5.5300000000000002E-2</v>
      </c>
      <c r="AL259" s="15" t="str">
        <f t="shared" si="47"/>
        <v>02-A子 楽天証券</v>
      </c>
      <c r="AM259" s="15"/>
      <c r="AN259" s="15"/>
      <c r="AO259" s="15"/>
      <c r="AP259" s="138"/>
      <c r="AQ259" s="15"/>
      <c r="AR259" s="138"/>
      <c r="AS259" s="15"/>
      <c r="AT259" s="4"/>
      <c r="AU259" s="4"/>
      <c r="AV259" s="15" t="str">
        <f>VLOOKUP($AC259,デモテーブル[#Data],3,FALSE)</f>
        <v>1株式・投信等</v>
      </c>
      <c r="AW259" s="15" t="str">
        <f>VLOOKUP($AC259,デモテーブル[#Data],4,FALSE)</f>
        <v>1投信</v>
      </c>
      <c r="AX259" s="15" t="str">
        <f>VLOOKUP($AC259,デモテーブル[#Data],5,FALSE)</f>
        <v>指数</v>
      </c>
      <c r="AY259" s="15" t="str">
        <f>VLOOKUP($AC259,デモテーブル[#Data],6,FALSE)</f>
        <v>SP500指数</v>
      </c>
      <c r="AZ259" s="15" t="str">
        <f>VLOOKUP($AC259,デモテーブル[#Data],7,FALSE)</f>
        <v>01 日本円</v>
      </c>
    </row>
    <row r="260" spans="2:52">
      <c r="B260" s="2">
        <v>44948</v>
      </c>
      <c r="C260" s="3">
        <v>259</v>
      </c>
      <c r="D260" s="81" t="str">
        <f t="shared" si="48"/>
        <v>02-A子</v>
      </c>
      <c r="E260" s="136" t="str">
        <f t="shared" si="49"/>
        <v>楽天証券</v>
      </c>
      <c r="F260" s="15"/>
      <c r="G260" s="14" t="s">
        <v>416</v>
      </c>
      <c r="H260" s="25">
        <v>100093</v>
      </c>
      <c r="I260" s="25">
        <v>14519</v>
      </c>
      <c r="J260" s="25">
        <v>17987</v>
      </c>
      <c r="K260" s="25" t="s">
        <v>984</v>
      </c>
      <c r="L260" s="25" t="s">
        <v>184</v>
      </c>
      <c r="M260" s="25" t="s">
        <v>985</v>
      </c>
      <c r="N260" s="1">
        <v>0.23880000000000001</v>
      </c>
      <c r="O260" s="25" t="s">
        <v>1003</v>
      </c>
      <c r="P260" s="2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39" t="s">
        <v>956</v>
      </c>
      <c r="AB260" s="15"/>
      <c r="AC260" s="16" t="str">
        <f t="shared" si="44"/>
        <v>iFreeNEXT NASDAQ100インデックス</v>
      </c>
      <c r="AD260" s="15" t="str">
        <f>VLOOKUP($AC260,デモテーブル[],2,FALSE)</f>
        <v>iFreeNEXT NASDAQ100インデックス</v>
      </c>
      <c r="AE260" s="137">
        <f t="shared" si="45"/>
        <v>100093</v>
      </c>
      <c r="AF260" s="15">
        <f t="shared" si="45"/>
        <v>14519</v>
      </c>
      <c r="AG260" s="15">
        <f t="shared" si="45"/>
        <v>17987</v>
      </c>
      <c r="AH260" s="17">
        <f t="shared" si="50"/>
        <v>180037</v>
      </c>
      <c r="AI260" s="17">
        <f t="shared" si="46"/>
        <v>0</v>
      </c>
      <c r="AJ260" s="17">
        <f t="shared" si="46"/>
        <v>34709</v>
      </c>
      <c r="AK260" s="18">
        <f t="shared" si="47"/>
        <v>0.23880000000000001</v>
      </c>
      <c r="AL260" s="15" t="str">
        <f t="shared" si="47"/>
        <v>02-A子 楽天証券</v>
      </c>
      <c r="AM260" s="15"/>
      <c r="AN260" s="15"/>
      <c r="AO260" s="15"/>
      <c r="AP260" s="138"/>
      <c r="AQ260" s="15"/>
      <c r="AR260" s="138"/>
      <c r="AS260" s="15"/>
      <c r="AT260" s="4"/>
      <c r="AU260" s="4"/>
      <c r="AV260" s="15" t="str">
        <f>VLOOKUP($AC260,デモテーブル[#Data],3,FALSE)</f>
        <v>1株式・投信等</v>
      </c>
      <c r="AW260" s="15" t="str">
        <f>VLOOKUP($AC260,デモテーブル[#Data],4,FALSE)</f>
        <v>1投信</v>
      </c>
      <c r="AX260" s="15" t="str">
        <f>VLOOKUP($AC260,デモテーブル[#Data],5,FALSE)</f>
        <v>指数</v>
      </c>
      <c r="AY260" s="15" t="str">
        <f>VLOOKUP($AC260,デモテーブル[#Data],6,FALSE)</f>
        <v>ナスダック指数</v>
      </c>
      <c r="AZ260" s="15" t="str">
        <f>VLOOKUP($AC260,デモテーブル[#Data],7,FALSE)</f>
        <v>01 日本円</v>
      </c>
    </row>
    <row r="261" spans="2:52">
      <c r="B261" s="2">
        <v>44948</v>
      </c>
      <c r="C261" s="3">
        <v>260</v>
      </c>
      <c r="D261" s="81" t="str">
        <f t="shared" si="48"/>
        <v>02-A子</v>
      </c>
      <c r="E261" s="136" t="str">
        <f t="shared" si="49"/>
        <v>楽天証券</v>
      </c>
      <c r="F261" s="15"/>
      <c r="G261" s="14" t="s">
        <v>416</v>
      </c>
      <c r="H261" s="25">
        <v>1991</v>
      </c>
      <c r="I261" s="25">
        <v>20090</v>
      </c>
      <c r="J261" s="25">
        <v>17987</v>
      </c>
      <c r="K261" s="25" t="s">
        <v>986</v>
      </c>
      <c r="L261" s="25" t="s">
        <v>184</v>
      </c>
      <c r="M261" s="25" t="s">
        <v>987</v>
      </c>
      <c r="N261" s="1">
        <v>-0.1048</v>
      </c>
      <c r="O261" s="25" t="s">
        <v>1003</v>
      </c>
      <c r="P261" s="2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39" t="s">
        <v>956</v>
      </c>
      <c r="AB261" s="15"/>
      <c r="AC261" s="16" t="str">
        <f t="shared" si="44"/>
        <v>iFreeNEXT NASDAQ100インデックス</v>
      </c>
      <c r="AD261" s="15" t="str">
        <f>VLOOKUP($AC261,デモテーブル[],2,FALSE)</f>
        <v>iFreeNEXT NASDAQ100インデックス</v>
      </c>
      <c r="AE261" s="137">
        <f t="shared" si="45"/>
        <v>1991</v>
      </c>
      <c r="AF261" s="15">
        <f t="shared" si="45"/>
        <v>20090</v>
      </c>
      <c r="AG261" s="15">
        <f t="shared" si="45"/>
        <v>17987</v>
      </c>
      <c r="AH261" s="17">
        <f t="shared" si="50"/>
        <v>3581</v>
      </c>
      <c r="AI261" s="17">
        <f t="shared" si="46"/>
        <v>0</v>
      </c>
      <c r="AJ261" s="17">
        <f t="shared" si="46"/>
        <v>-419</v>
      </c>
      <c r="AK261" s="18">
        <f t="shared" si="47"/>
        <v>-0.1048</v>
      </c>
      <c r="AL261" s="15" t="str">
        <f t="shared" si="47"/>
        <v>02-A子 楽天証券</v>
      </c>
      <c r="AM261" s="15"/>
      <c r="AN261" s="15"/>
      <c r="AO261" s="15"/>
      <c r="AP261" s="138"/>
      <c r="AQ261" s="15"/>
      <c r="AR261" s="138"/>
      <c r="AS261" s="15"/>
      <c r="AT261" s="4"/>
      <c r="AU261" s="4"/>
      <c r="AV261" s="15" t="str">
        <f>VLOOKUP($AC261,デモテーブル[#Data],3,FALSE)</f>
        <v>1株式・投信等</v>
      </c>
      <c r="AW261" s="15" t="str">
        <f>VLOOKUP($AC261,デモテーブル[#Data],4,FALSE)</f>
        <v>1投信</v>
      </c>
      <c r="AX261" s="15" t="str">
        <f>VLOOKUP($AC261,デモテーブル[#Data],5,FALSE)</f>
        <v>指数</v>
      </c>
      <c r="AY261" s="15" t="str">
        <f>VLOOKUP($AC261,デモテーブル[#Data],6,FALSE)</f>
        <v>ナスダック指数</v>
      </c>
      <c r="AZ261" s="15" t="str">
        <f>VLOOKUP($AC261,デモテーブル[#Data],7,FALSE)</f>
        <v>01 日本円</v>
      </c>
    </row>
    <row r="262" spans="2:52">
      <c r="B262" s="2">
        <v>44948</v>
      </c>
      <c r="C262" s="3">
        <v>261</v>
      </c>
      <c r="D262" s="81" t="str">
        <f t="shared" si="48"/>
        <v>01-MM</v>
      </c>
      <c r="E262" s="136" t="str">
        <f t="shared" si="49"/>
        <v>楽天証券</v>
      </c>
      <c r="F262" s="15"/>
      <c r="G262" s="14" t="s">
        <v>390</v>
      </c>
      <c r="H262" s="25">
        <v>473948</v>
      </c>
      <c r="I262" s="25">
        <v>16888</v>
      </c>
      <c r="J262" s="25">
        <v>17459</v>
      </c>
      <c r="K262" s="25" t="s">
        <v>988</v>
      </c>
      <c r="L262" s="25" t="s">
        <v>184</v>
      </c>
      <c r="M262" s="25" t="s">
        <v>989</v>
      </c>
      <c r="N262" s="1">
        <v>3.3799999999999997E-2</v>
      </c>
      <c r="O262" s="25" t="s">
        <v>1010</v>
      </c>
      <c r="P262" s="2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39" t="s">
        <v>956</v>
      </c>
      <c r="AB262" s="15"/>
      <c r="AC262" s="16" t="str">
        <f t="shared" si="44"/>
        <v>eMAXIS Slim 米国株式(S&amp;P500)</v>
      </c>
      <c r="AD262" s="15" t="str">
        <f>VLOOKUP($AC262,デモテーブル[],2,FALSE)</f>
        <v>eMAXIS Slim 米国株式(S&amp;P500)</v>
      </c>
      <c r="AE262" s="137">
        <f t="shared" si="45"/>
        <v>473948</v>
      </c>
      <c r="AF262" s="15">
        <f t="shared" si="45"/>
        <v>16888</v>
      </c>
      <c r="AG262" s="15">
        <f t="shared" si="45"/>
        <v>17459</v>
      </c>
      <c r="AH262" s="17">
        <f t="shared" si="50"/>
        <v>827466</v>
      </c>
      <c r="AI262" s="17">
        <f t="shared" si="46"/>
        <v>0</v>
      </c>
      <c r="AJ262" s="17">
        <f t="shared" si="46"/>
        <v>27076</v>
      </c>
      <c r="AK262" s="18">
        <f t="shared" si="47"/>
        <v>3.3799999999999997E-2</v>
      </c>
      <c r="AL262" s="15" t="str">
        <f t="shared" si="47"/>
        <v>01-MM 楽天証券</v>
      </c>
      <c r="AM262" s="15"/>
      <c r="AN262" s="15"/>
      <c r="AO262" s="15"/>
      <c r="AP262" s="138"/>
      <c r="AQ262" s="15"/>
      <c r="AR262" s="138"/>
      <c r="AS262" s="15"/>
      <c r="AT262" s="4"/>
      <c r="AU262" s="4"/>
      <c r="AV262" s="15" t="str">
        <f>VLOOKUP($AC262,デモテーブル[#Data],3,FALSE)</f>
        <v>1株式・投信等</v>
      </c>
      <c r="AW262" s="15" t="str">
        <f>VLOOKUP($AC262,デモテーブル[#Data],4,FALSE)</f>
        <v>1投信</v>
      </c>
      <c r="AX262" s="15" t="str">
        <f>VLOOKUP($AC262,デモテーブル[#Data],5,FALSE)</f>
        <v>指数</v>
      </c>
      <c r="AY262" s="15" t="str">
        <f>VLOOKUP($AC262,デモテーブル[#Data],6,FALSE)</f>
        <v>SP500指数</v>
      </c>
      <c r="AZ262" s="15" t="str">
        <f>VLOOKUP($AC262,デモテーブル[#Data],7,FALSE)</f>
        <v>01 日本円</v>
      </c>
    </row>
    <row r="263" spans="2:52">
      <c r="B263" s="2">
        <v>44948</v>
      </c>
      <c r="C263" s="3">
        <v>262</v>
      </c>
      <c r="D263" s="81" t="str">
        <f t="shared" si="48"/>
        <v>01-MM</v>
      </c>
      <c r="E263" s="136" t="str">
        <f t="shared" si="49"/>
        <v>楽天証券</v>
      </c>
      <c r="F263" s="15"/>
      <c r="G263" s="14" t="s">
        <v>387</v>
      </c>
      <c r="H263" s="25">
        <v>243736</v>
      </c>
      <c r="I263" s="25">
        <v>15878</v>
      </c>
      <c r="J263" s="25">
        <v>15584</v>
      </c>
      <c r="K263" s="25" t="s">
        <v>990</v>
      </c>
      <c r="L263" s="25" t="s">
        <v>184</v>
      </c>
      <c r="M263" s="25" t="s">
        <v>991</v>
      </c>
      <c r="N263" s="1">
        <v>-1.8499999999999999E-2</v>
      </c>
      <c r="O263" s="25" t="s">
        <v>1010</v>
      </c>
      <c r="P263" s="2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39" t="s">
        <v>956</v>
      </c>
      <c r="AB263" s="15"/>
      <c r="AC263" s="16" t="str">
        <f t="shared" si="44"/>
        <v>eMAXIS Slim 全世界株式(オール・カントリー)</v>
      </c>
      <c r="AD263" s="15" t="str">
        <f>VLOOKUP($AC263,デモテーブル[],2,FALSE)</f>
        <v>三菱ＵＦＪ国際－ｅＭＡＸＩＳ　Ｓｌｉｍ　全世界株式（オール・カントリー）</v>
      </c>
      <c r="AE263" s="137">
        <f t="shared" si="45"/>
        <v>243736</v>
      </c>
      <c r="AF263" s="15">
        <f t="shared" si="45"/>
        <v>15878</v>
      </c>
      <c r="AG263" s="15">
        <f t="shared" si="45"/>
        <v>15584</v>
      </c>
      <c r="AH263" s="17">
        <f t="shared" si="50"/>
        <v>379838</v>
      </c>
      <c r="AI263" s="17">
        <f t="shared" si="46"/>
        <v>0</v>
      </c>
      <c r="AJ263" s="17">
        <f t="shared" si="46"/>
        <v>-7162</v>
      </c>
      <c r="AK263" s="18">
        <f t="shared" si="47"/>
        <v>-1.8499999999999999E-2</v>
      </c>
      <c r="AL263" s="15" t="str">
        <f t="shared" si="47"/>
        <v>01-MM 楽天証券</v>
      </c>
      <c r="AM263" s="15"/>
      <c r="AN263" s="15"/>
      <c r="AO263" s="15"/>
      <c r="AP263" s="138"/>
      <c r="AQ263" s="15"/>
      <c r="AR263" s="138"/>
      <c r="AS263" s="15"/>
      <c r="AT263" s="4"/>
      <c r="AU263" s="4"/>
      <c r="AV263" s="15" t="str">
        <f>VLOOKUP($AC263,デモテーブル[#Data],3,FALSE)</f>
        <v>1株式・投信等</v>
      </c>
      <c r="AW263" s="15" t="str">
        <f>VLOOKUP($AC263,デモテーブル[#Data],4,FALSE)</f>
        <v>1投信</v>
      </c>
      <c r="AX263" s="15" t="str">
        <f>VLOOKUP($AC263,デモテーブル[#Data],5,FALSE)</f>
        <v>指数</v>
      </c>
      <c r="AY263" s="15" t="str">
        <f>VLOOKUP($AC263,デモテーブル[#Data],6,FALSE)</f>
        <v>全世界指数</v>
      </c>
      <c r="AZ263" s="15" t="str">
        <f>VLOOKUP($AC263,デモテーブル[#Data],7,FALSE)</f>
        <v>01 日本円</v>
      </c>
    </row>
    <row r="264" spans="2:52">
      <c r="B264" s="2">
        <v>44948</v>
      </c>
      <c r="C264" s="3">
        <v>263</v>
      </c>
      <c r="D264" s="81" t="str">
        <f t="shared" si="48"/>
        <v/>
      </c>
      <c r="E264" s="136" t="str">
        <f t="shared" si="49"/>
        <v/>
      </c>
      <c r="F264" s="15"/>
      <c r="G264" s="14"/>
      <c r="H264" s="25"/>
      <c r="I264" s="25"/>
      <c r="J264" s="25"/>
      <c r="K264" s="25"/>
      <c r="L264" s="25"/>
      <c r="M264" s="25"/>
      <c r="N264" s="1"/>
      <c r="O264" s="25"/>
      <c r="P264" s="2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39" t="s">
        <v>956</v>
      </c>
      <c r="AB264" s="15"/>
      <c r="AC264" s="16">
        <f t="shared" si="44"/>
        <v>0</v>
      </c>
      <c r="AD264" s="15" t="e">
        <f>VLOOKUP($AC264,デモテーブル[],2,FALSE)</f>
        <v>#N/A</v>
      </c>
      <c r="AE264" s="137">
        <f t="shared" si="45"/>
        <v>0</v>
      </c>
      <c r="AF264" s="15">
        <f t="shared" si="45"/>
        <v>0</v>
      </c>
      <c r="AG264" s="15">
        <f t="shared" si="45"/>
        <v>0</v>
      </c>
      <c r="AH264" s="17" t="str">
        <f t="shared" si="50"/>
        <v/>
      </c>
      <c r="AI264" s="17" t="str">
        <f t="shared" si="46"/>
        <v/>
      </c>
      <c r="AJ264" s="17" t="str">
        <f t="shared" si="46"/>
        <v/>
      </c>
      <c r="AK264" s="18">
        <f t="shared" si="47"/>
        <v>0</v>
      </c>
      <c r="AL264" s="15">
        <f t="shared" si="47"/>
        <v>0</v>
      </c>
      <c r="AM264" s="15"/>
      <c r="AN264" s="15"/>
      <c r="AO264" s="15"/>
      <c r="AP264" s="138"/>
      <c r="AQ264" s="15"/>
      <c r="AR264" s="138"/>
      <c r="AS264" s="15"/>
      <c r="AT264" s="4"/>
      <c r="AU264" s="4"/>
      <c r="AV264" s="15" t="e">
        <f>VLOOKUP($AC264,デモテーブル[#Data],3,FALSE)</f>
        <v>#N/A</v>
      </c>
      <c r="AW264" s="15" t="e">
        <f>VLOOKUP($AC264,デモテーブル[#Data],4,FALSE)</f>
        <v>#N/A</v>
      </c>
      <c r="AX264" s="15" t="e">
        <f>VLOOKUP($AC264,デモテーブル[#Data],5,FALSE)</f>
        <v>#N/A</v>
      </c>
      <c r="AY264" s="15" t="e">
        <f>VLOOKUP($AC264,デモテーブル[#Data],6,FALSE)</f>
        <v>#N/A</v>
      </c>
      <c r="AZ264" s="15" t="e">
        <f>VLOOKUP($AC264,デモテーブル[#Data],7,FALSE)</f>
        <v>#N/A</v>
      </c>
    </row>
    <row r="265" spans="2:52">
      <c r="B265" s="2">
        <v>44948</v>
      </c>
      <c r="C265" s="3">
        <v>264</v>
      </c>
      <c r="D265" s="81" t="str">
        <f t="shared" si="48"/>
        <v/>
      </c>
      <c r="E265" s="136" t="str">
        <f t="shared" si="49"/>
        <v/>
      </c>
      <c r="F265" s="15"/>
      <c r="G265" s="14"/>
      <c r="H265" s="25"/>
      <c r="I265" s="25"/>
      <c r="J265" s="25"/>
      <c r="K265" s="25"/>
      <c r="L265" s="25"/>
      <c r="M265" s="25"/>
      <c r="N265" s="1"/>
      <c r="O265" s="25"/>
      <c r="P265" s="2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39" t="s">
        <v>956</v>
      </c>
      <c r="AB265" s="15"/>
      <c r="AC265" s="16">
        <f t="shared" si="44"/>
        <v>0</v>
      </c>
      <c r="AD265" s="15" t="e">
        <f>VLOOKUP($AC265,デモテーブル[],2,FALSE)</f>
        <v>#N/A</v>
      </c>
      <c r="AE265" s="137">
        <f t="shared" si="45"/>
        <v>0</v>
      </c>
      <c r="AF265" s="15">
        <f t="shared" si="45"/>
        <v>0</v>
      </c>
      <c r="AG265" s="15">
        <f t="shared" si="45"/>
        <v>0</v>
      </c>
      <c r="AH265" s="17" t="str">
        <f t="shared" si="50"/>
        <v/>
      </c>
      <c r="AI265" s="17" t="str">
        <f t="shared" si="46"/>
        <v/>
      </c>
      <c r="AJ265" s="17" t="str">
        <f t="shared" si="46"/>
        <v/>
      </c>
      <c r="AK265" s="18">
        <f t="shared" si="47"/>
        <v>0</v>
      </c>
      <c r="AL265" s="15">
        <f t="shared" si="47"/>
        <v>0</v>
      </c>
      <c r="AM265" s="15"/>
      <c r="AN265" s="15"/>
      <c r="AO265" s="15"/>
      <c r="AP265" s="138"/>
      <c r="AQ265" s="15"/>
      <c r="AR265" s="138"/>
      <c r="AS265" s="15"/>
      <c r="AT265" s="4"/>
      <c r="AU265" s="4"/>
      <c r="AV265" s="15" t="e">
        <f>VLOOKUP($AC265,デモテーブル[#Data],3,FALSE)</f>
        <v>#N/A</v>
      </c>
      <c r="AW265" s="15" t="e">
        <f>VLOOKUP($AC265,デモテーブル[#Data],4,FALSE)</f>
        <v>#N/A</v>
      </c>
      <c r="AX265" s="15" t="e">
        <f>VLOOKUP($AC265,デモテーブル[#Data],5,FALSE)</f>
        <v>#N/A</v>
      </c>
      <c r="AY265" s="15" t="e">
        <f>VLOOKUP($AC265,デモテーブル[#Data],6,FALSE)</f>
        <v>#N/A</v>
      </c>
      <c r="AZ265" s="15" t="e">
        <f>VLOOKUP($AC265,デモテーブル[#Data],7,FALSE)</f>
        <v>#N/A</v>
      </c>
    </row>
    <row r="266" spans="2:52">
      <c r="B266" s="2">
        <v>44948</v>
      </c>
      <c r="C266" s="3">
        <v>265</v>
      </c>
      <c r="D266" s="81" t="str">
        <f t="shared" si="48"/>
        <v/>
      </c>
      <c r="E266" s="136" t="str">
        <f t="shared" si="49"/>
        <v/>
      </c>
      <c r="F266" s="15"/>
      <c r="G266" s="14"/>
      <c r="H266" s="25"/>
      <c r="I266" s="25"/>
      <c r="J266" s="25"/>
      <c r="K266" s="25"/>
      <c r="L266" s="25"/>
      <c r="M266" s="25"/>
      <c r="N266" s="1"/>
      <c r="O266" s="25"/>
      <c r="P266" s="2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39" t="s">
        <v>956</v>
      </c>
      <c r="AB266" s="15"/>
      <c r="AC266" s="16">
        <f t="shared" si="44"/>
        <v>0</v>
      </c>
      <c r="AD266" s="15" t="e">
        <f>VLOOKUP($AC266,デモテーブル[],2,FALSE)</f>
        <v>#N/A</v>
      </c>
      <c r="AE266" s="137">
        <f t="shared" si="45"/>
        <v>0</v>
      </c>
      <c r="AF266" s="15">
        <f t="shared" si="45"/>
        <v>0</v>
      </c>
      <c r="AG266" s="15">
        <f t="shared" si="45"/>
        <v>0</v>
      </c>
      <c r="AH266" s="17" t="str">
        <f t="shared" si="50"/>
        <v/>
      </c>
      <c r="AI266" s="17" t="str">
        <f t="shared" si="46"/>
        <v/>
      </c>
      <c r="AJ266" s="17" t="str">
        <f t="shared" si="46"/>
        <v/>
      </c>
      <c r="AK266" s="18">
        <f t="shared" si="47"/>
        <v>0</v>
      </c>
      <c r="AL266" s="15">
        <f t="shared" si="47"/>
        <v>0</v>
      </c>
      <c r="AM266" s="15"/>
      <c r="AN266" s="15"/>
      <c r="AO266" s="15"/>
      <c r="AP266" s="138"/>
      <c r="AQ266" s="15"/>
      <c r="AR266" s="138"/>
      <c r="AS266" s="15"/>
      <c r="AT266" s="4"/>
      <c r="AU266" s="4"/>
      <c r="AV266" s="15" t="e">
        <f>VLOOKUP($AC266,デモテーブル[#Data],3,FALSE)</f>
        <v>#N/A</v>
      </c>
      <c r="AW266" s="15" t="e">
        <f>VLOOKUP($AC266,デモテーブル[#Data],4,FALSE)</f>
        <v>#N/A</v>
      </c>
      <c r="AX266" s="15" t="e">
        <f>VLOOKUP($AC266,デモテーブル[#Data],5,FALSE)</f>
        <v>#N/A</v>
      </c>
      <c r="AY266" s="15" t="e">
        <f>VLOOKUP($AC266,デモテーブル[#Data],6,FALSE)</f>
        <v>#N/A</v>
      </c>
      <c r="AZ266" s="15" t="e">
        <f>VLOOKUP($AC266,デモテーブル[#Data],7,FALSE)</f>
        <v>#N/A</v>
      </c>
    </row>
    <row r="267" spans="2:52">
      <c r="B267" s="2">
        <v>44948</v>
      </c>
      <c r="C267" s="3">
        <v>266</v>
      </c>
      <c r="D267" s="81" t="str">
        <f t="shared" si="48"/>
        <v/>
      </c>
      <c r="E267" s="136" t="str">
        <f t="shared" si="49"/>
        <v/>
      </c>
      <c r="F267" s="15"/>
      <c r="G267" s="14"/>
      <c r="H267" s="25"/>
      <c r="I267" s="25"/>
      <c r="J267" s="25"/>
      <c r="K267" s="25"/>
      <c r="L267" s="25"/>
      <c r="M267" s="25"/>
      <c r="N267" s="1"/>
      <c r="O267" s="25"/>
      <c r="P267" s="2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39" t="s">
        <v>956</v>
      </c>
      <c r="AB267" s="15"/>
      <c r="AC267" s="16">
        <f t="shared" si="44"/>
        <v>0</v>
      </c>
      <c r="AD267" s="15" t="e">
        <f>VLOOKUP($AC267,デモテーブル[],2,FALSE)</f>
        <v>#N/A</v>
      </c>
      <c r="AE267" s="137">
        <f t="shared" si="45"/>
        <v>0</v>
      </c>
      <c r="AF267" s="15">
        <f t="shared" si="45"/>
        <v>0</v>
      </c>
      <c r="AG267" s="15">
        <f t="shared" si="45"/>
        <v>0</v>
      </c>
      <c r="AH267" s="17" t="str">
        <f t="shared" si="50"/>
        <v/>
      </c>
      <c r="AI267" s="17" t="str">
        <f t="shared" si="46"/>
        <v/>
      </c>
      <c r="AJ267" s="17" t="str">
        <f t="shared" si="46"/>
        <v/>
      </c>
      <c r="AK267" s="18">
        <f t="shared" si="47"/>
        <v>0</v>
      </c>
      <c r="AL267" s="15">
        <f t="shared" si="47"/>
        <v>0</v>
      </c>
      <c r="AM267" s="15"/>
      <c r="AN267" s="15"/>
      <c r="AO267" s="15"/>
      <c r="AP267" s="138"/>
      <c r="AQ267" s="15"/>
      <c r="AR267" s="138"/>
      <c r="AS267" s="15"/>
      <c r="AT267" s="4"/>
      <c r="AU267" s="4"/>
      <c r="AV267" s="15" t="e">
        <f>VLOOKUP($AC267,デモテーブル[#Data],3,FALSE)</f>
        <v>#N/A</v>
      </c>
      <c r="AW267" s="15" t="e">
        <f>VLOOKUP($AC267,デモテーブル[#Data],4,FALSE)</f>
        <v>#N/A</v>
      </c>
      <c r="AX267" s="15" t="e">
        <f>VLOOKUP($AC267,デモテーブル[#Data],5,FALSE)</f>
        <v>#N/A</v>
      </c>
      <c r="AY267" s="15" t="e">
        <f>VLOOKUP($AC267,デモテーブル[#Data],6,FALSE)</f>
        <v>#N/A</v>
      </c>
      <c r="AZ267" s="15" t="e">
        <f>VLOOKUP($AC267,デモテーブル[#Data],7,FALSE)</f>
        <v>#N/A</v>
      </c>
    </row>
    <row r="268" spans="2:52">
      <c r="B268" s="2">
        <v>44948</v>
      </c>
      <c r="C268" s="3">
        <v>267</v>
      </c>
      <c r="D268" s="81" t="str">
        <f t="shared" si="48"/>
        <v/>
      </c>
      <c r="E268" s="136" t="str">
        <f t="shared" si="49"/>
        <v/>
      </c>
      <c r="F268" s="15"/>
      <c r="G268" s="14"/>
      <c r="H268" s="25"/>
      <c r="I268" s="25"/>
      <c r="J268" s="25"/>
      <c r="K268" s="25"/>
      <c r="L268" s="25"/>
      <c r="M268" s="25"/>
      <c r="N268" s="1"/>
      <c r="O268" s="25"/>
      <c r="P268" s="2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39" t="s">
        <v>956</v>
      </c>
      <c r="AB268" s="15"/>
      <c r="AC268" s="16">
        <f t="shared" si="44"/>
        <v>0</v>
      </c>
      <c r="AD268" s="15" t="e">
        <f>VLOOKUP($AC268,デモテーブル[],2,FALSE)</f>
        <v>#N/A</v>
      </c>
      <c r="AE268" s="137">
        <f t="shared" si="45"/>
        <v>0</v>
      </c>
      <c r="AF268" s="15">
        <f t="shared" si="45"/>
        <v>0</v>
      </c>
      <c r="AG268" s="15">
        <f t="shared" si="45"/>
        <v>0</v>
      </c>
      <c r="AH268" s="17" t="str">
        <f t="shared" si="50"/>
        <v/>
      </c>
      <c r="AI268" s="17" t="str">
        <f t="shared" si="46"/>
        <v/>
      </c>
      <c r="AJ268" s="17" t="str">
        <f t="shared" si="46"/>
        <v/>
      </c>
      <c r="AK268" s="18">
        <f t="shared" si="47"/>
        <v>0</v>
      </c>
      <c r="AL268" s="15">
        <f t="shared" si="47"/>
        <v>0</v>
      </c>
      <c r="AM268" s="15"/>
      <c r="AN268" s="15"/>
      <c r="AO268" s="15"/>
      <c r="AP268" s="138"/>
      <c r="AQ268" s="15"/>
      <c r="AR268" s="138"/>
      <c r="AS268" s="15"/>
      <c r="AT268" s="4"/>
      <c r="AU268" s="4"/>
      <c r="AV268" s="15" t="e">
        <f>VLOOKUP($AC268,デモテーブル[#Data],3,FALSE)</f>
        <v>#N/A</v>
      </c>
      <c r="AW268" s="15" t="e">
        <f>VLOOKUP($AC268,デモテーブル[#Data],4,FALSE)</f>
        <v>#N/A</v>
      </c>
      <c r="AX268" s="15" t="e">
        <f>VLOOKUP($AC268,デモテーブル[#Data],5,FALSE)</f>
        <v>#N/A</v>
      </c>
      <c r="AY268" s="15" t="e">
        <f>VLOOKUP($AC268,デモテーブル[#Data],6,FALSE)</f>
        <v>#N/A</v>
      </c>
      <c r="AZ268" s="15" t="e">
        <f>VLOOKUP($AC268,デモテーブル[#Data],7,FALSE)</f>
        <v>#N/A</v>
      </c>
    </row>
    <row r="269" spans="2:52">
      <c r="B269" s="2">
        <v>44948</v>
      </c>
      <c r="C269" s="3">
        <v>268</v>
      </c>
      <c r="D269" s="81" t="str">
        <f t="shared" si="48"/>
        <v/>
      </c>
      <c r="E269" s="136" t="str">
        <f t="shared" si="49"/>
        <v/>
      </c>
      <c r="F269" s="15"/>
      <c r="G269" s="14"/>
      <c r="H269" s="25"/>
      <c r="I269" s="25"/>
      <c r="J269" s="25"/>
      <c r="K269" s="25"/>
      <c r="L269" s="25"/>
      <c r="M269" s="25"/>
      <c r="N269" s="1"/>
      <c r="O269" s="25"/>
      <c r="P269" s="2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39" t="s">
        <v>956</v>
      </c>
      <c r="AB269" s="15"/>
      <c r="AC269" s="16">
        <f t="shared" si="44"/>
        <v>0</v>
      </c>
      <c r="AD269" s="15" t="e">
        <f>VLOOKUP($AC269,デモテーブル[],2,FALSE)</f>
        <v>#N/A</v>
      </c>
      <c r="AE269" s="137">
        <f t="shared" si="45"/>
        <v>0</v>
      </c>
      <c r="AF269" s="15">
        <f t="shared" si="45"/>
        <v>0</v>
      </c>
      <c r="AG269" s="15">
        <f t="shared" si="45"/>
        <v>0</v>
      </c>
      <c r="AH269" s="17" t="str">
        <f t="shared" si="50"/>
        <v/>
      </c>
      <c r="AI269" s="17" t="str">
        <f t="shared" si="46"/>
        <v/>
      </c>
      <c r="AJ269" s="17" t="str">
        <f t="shared" si="46"/>
        <v/>
      </c>
      <c r="AK269" s="18">
        <f t="shared" si="47"/>
        <v>0</v>
      </c>
      <c r="AL269" s="15">
        <f t="shared" si="47"/>
        <v>0</v>
      </c>
      <c r="AM269" s="15"/>
      <c r="AN269" s="15"/>
      <c r="AO269" s="15"/>
      <c r="AP269" s="138"/>
      <c r="AQ269" s="15"/>
      <c r="AR269" s="138"/>
      <c r="AS269" s="15"/>
      <c r="AT269" s="4"/>
      <c r="AU269" s="4"/>
      <c r="AV269" s="15" t="e">
        <f>VLOOKUP($AC269,デモテーブル[#Data],3,FALSE)</f>
        <v>#N/A</v>
      </c>
      <c r="AW269" s="15" t="e">
        <f>VLOOKUP($AC269,デモテーブル[#Data],4,FALSE)</f>
        <v>#N/A</v>
      </c>
      <c r="AX269" s="15" t="e">
        <f>VLOOKUP($AC269,デモテーブル[#Data],5,FALSE)</f>
        <v>#N/A</v>
      </c>
      <c r="AY269" s="15" t="e">
        <f>VLOOKUP($AC269,デモテーブル[#Data],6,FALSE)</f>
        <v>#N/A</v>
      </c>
      <c r="AZ269" s="15" t="e">
        <f>VLOOKUP($AC269,デモテーブル[#Data],7,FALSE)</f>
        <v>#N/A</v>
      </c>
    </row>
    <row r="270" spans="2:52">
      <c r="B270" s="2">
        <v>44948</v>
      </c>
      <c r="C270" s="3">
        <v>269</v>
      </c>
      <c r="D270" s="81" t="str">
        <f t="shared" si="48"/>
        <v/>
      </c>
      <c r="E270" s="136" t="str">
        <f t="shared" si="49"/>
        <v/>
      </c>
      <c r="F270" s="15"/>
      <c r="G270" s="14"/>
      <c r="H270" s="25"/>
      <c r="I270" s="25"/>
      <c r="J270" s="25"/>
      <c r="K270" s="25"/>
      <c r="L270" s="25"/>
      <c r="M270" s="25"/>
      <c r="N270" s="1"/>
      <c r="O270" s="25"/>
      <c r="P270" s="2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39" t="s">
        <v>956</v>
      </c>
      <c r="AB270" s="15"/>
      <c r="AC270" s="16">
        <f t="shared" si="44"/>
        <v>0</v>
      </c>
      <c r="AD270" s="15" t="e">
        <f>VLOOKUP($AC270,デモテーブル[],2,FALSE)</f>
        <v>#N/A</v>
      </c>
      <c r="AE270" s="137">
        <f t="shared" si="45"/>
        <v>0</v>
      </c>
      <c r="AF270" s="15">
        <f t="shared" si="45"/>
        <v>0</v>
      </c>
      <c r="AG270" s="15">
        <f t="shared" si="45"/>
        <v>0</v>
      </c>
      <c r="AH270" s="17" t="str">
        <f t="shared" si="50"/>
        <v/>
      </c>
      <c r="AI270" s="17" t="str">
        <f t="shared" si="46"/>
        <v/>
      </c>
      <c r="AJ270" s="17" t="str">
        <f t="shared" si="46"/>
        <v/>
      </c>
      <c r="AK270" s="18">
        <f t="shared" si="47"/>
        <v>0</v>
      </c>
      <c r="AL270" s="15">
        <f t="shared" si="47"/>
        <v>0</v>
      </c>
      <c r="AM270" s="15"/>
      <c r="AN270" s="15"/>
      <c r="AO270" s="15"/>
      <c r="AP270" s="138"/>
      <c r="AQ270" s="15"/>
      <c r="AR270" s="138"/>
      <c r="AS270" s="15"/>
      <c r="AT270" s="4"/>
      <c r="AU270" s="4"/>
      <c r="AV270" s="15" t="e">
        <f>VLOOKUP($AC270,デモテーブル[#Data],3,FALSE)</f>
        <v>#N/A</v>
      </c>
      <c r="AW270" s="15" t="e">
        <f>VLOOKUP($AC270,デモテーブル[#Data],4,FALSE)</f>
        <v>#N/A</v>
      </c>
      <c r="AX270" s="15" t="e">
        <f>VLOOKUP($AC270,デモテーブル[#Data],5,FALSE)</f>
        <v>#N/A</v>
      </c>
      <c r="AY270" s="15" t="e">
        <f>VLOOKUP($AC270,デモテーブル[#Data],6,FALSE)</f>
        <v>#N/A</v>
      </c>
      <c r="AZ270" s="15" t="e">
        <f>VLOOKUP($AC270,デモテーブル[#Data],7,FALSE)</f>
        <v>#N/A</v>
      </c>
    </row>
    <row r="271" spans="2:52">
      <c r="B271" s="2">
        <v>44948</v>
      </c>
      <c r="C271" s="3">
        <v>270</v>
      </c>
      <c r="D271" s="81" t="str">
        <f t="shared" si="48"/>
        <v/>
      </c>
      <c r="E271" s="136" t="str">
        <f t="shared" si="49"/>
        <v/>
      </c>
      <c r="F271" s="15"/>
      <c r="G271" s="14"/>
      <c r="H271" s="25"/>
      <c r="I271" s="25"/>
      <c r="J271" s="25"/>
      <c r="K271" s="25"/>
      <c r="L271" s="25"/>
      <c r="M271" s="25"/>
      <c r="N271" s="1"/>
      <c r="O271" s="25"/>
      <c r="P271" s="2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39" t="s">
        <v>956</v>
      </c>
      <c r="AB271" s="15"/>
      <c r="AC271" s="16">
        <f t="shared" si="44"/>
        <v>0</v>
      </c>
      <c r="AD271" s="15" t="e">
        <f>VLOOKUP($AC271,デモテーブル[],2,FALSE)</f>
        <v>#N/A</v>
      </c>
      <c r="AE271" s="137">
        <f t="shared" si="45"/>
        <v>0</v>
      </c>
      <c r="AF271" s="15">
        <f t="shared" si="45"/>
        <v>0</v>
      </c>
      <c r="AG271" s="15">
        <f t="shared" si="45"/>
        <v>0</v>
      </c>
      <c r="AH271" s="17" t="str">
        <f t="shared" si="50"/>
        <v/>
      </c>
      <c r="AI271" s="17" t="str">
        <f t="shared" si="46"/>
        <v/>
      </c>
      <c r="AJ271" s="17" t="str">
        <f t="shared" si="46"/>
        <v/>
      </c>
      <c r="AK271" s="18">
        <f t="shared" si="47"/>
        <v>0</v>
      </c>
      <c r="AL271" s="15">
        <f t="shared" si="47"/>
        <v>0</v>
      </c>
      <c r="AM271" s="15"/>
      <c r="AN271" s="15"/>
      <c r="AO271" s="15"/>
      <c r="AP271" s="138"/>
      <c r="AQ271" s="15"/>
      <c r="AR271" s="138"/>
      <c r="AS271" s="15"/>
      <c r="AT271" s="4"/>
      <c r="AU271" s="4"/>
      <c r="AV271" s="15" t="e">
        <f>VLOOKUP($AC271,デモテーブル[#Data],3,FALSE)</f>
        <v>#N/A</v>
      </c>
      <c r="AW271" s="15" t="e">
        <f>VLOOKUP($AC271,デモテーブル[#Data],4,FALSE)</f>
        <v>#N/A</v>
      </c>
      <c r="AX271" s="15" t="e">
        <f>VLOOKUP($AC271,デモテーブル[#Data],5,FALSE)</f>
        <v>#N/A</v>
      </c>
      <c r="AY271" s="15" t="e">
        <f>VLOOKUP($AC271,デモテーブル[#Data],6,FALSE)</f>
        <v>#N/A</v>
      </c>
      <c r="AZ271" s="15" t="e">
        <f>VLOOKUP($AC271,デモテーブル[#Data],7,FALSE)</f>
        <v>#N/A</v>
      </c>
    </row>
    <row r="272" spans="2:52">
      <c r="B272" s="2">
        <v>44948</v>
      </c>
      <c r="C272" s="3">
        <v>271</v>
      </c>
      <c r="D272" s="81" t="str">
        <f t="shared" si="48"/>
        <v/>
      </c>
      <c r="E272" s="136" t="str">
        <f t="shared" si="49"/>
        <v/>
      </c>
      <c r="F272" s="15"/>
      <c r="G272" s="14"/>
      <c r="H272" s="25"/>
      <c r="I272" s="25"/>
      <c r="J272" s="25"/>
      <c r="K272" s="25"/>
      <c r="L272" s="25"/>
      <c r="M272" s="25"/>
      <c r="N272" s="1"/>
      <c r="O272" s="25"/>
      <c r="P272" s="2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39" t="s">
        <v>956</v>
      </c>
      <c r="AB272" s="15"/>
      <c r="AC272" s="16">
        <f t="shared" si="44"/>
        <v>0</v>
      </c>
      <c r="AD272" s="15" t="e">
        <f>VLOOKUP($AC272,デモテーブル[],2,FALSE)</f>
        <v>#N/A</v>
      </c>
      <c r="AE272" s="137">
        <f t="shared" si="45"/>
        <v>0</v>
      </c>
      <c r="AF272" s="15">
        <f t="shared" si="45"/>
        <v>0</v>
      </c>
      <c r="AG272" s="15">
        <f t="shared" si="45"/>
        <v>0</v>
      </c>
      <c r="AH272" s="17" t="str">
        <f t="shared" si="50"/>
        <v/>
      </c>
      <c r="AI272" s="17" t="str">
        <f t="shared" si="46"/>
        <v/>
      </c>
      <c r="AJ272" s="17" t="str">
        <f t="shared" si="46"/>
        <v/>
      </c>
      <c r="AK272" s="18">
        <f t="shared" si="47"/>
        <v>0</v>
      </c>
      <c r="AL272" s="15">
        <f t="shared" si="47"/>
        <v>0</v>
      </c>
      <c r="AM272" s="15"/>
      <c r="AN272" s="15"/>
      <c r="AO272" s="15"/>
      <c r="AP272" s="138"/>
      <c r="AQ272" s="15"/>
      <c r="AR272" s="138"/>
      <c r="AS272" s="15"/>
      <c r="AT272" s="4"/>
      <c r="AU272" s="4"/>
      <c r="AV272" s="15" t="e">
        <f>VLOOKUP($AC272,デモテーブル[#Data],3,FALSE)</f>
        <v>#N/A</v>
      </c>
      <c r="AW272" s="15" t="e">
        <f>VLOOKUP($AC272,デモテーブル[#Data],4,FALSE)</f>
        <v>#N/A</v>
      </c>
      <c r="AX272" s="15" t="e">
        <f>VLOOKUP($AC272,デモテーブル[#Data],5,FALSE)</f>
        <v>#N/A</v>
      </c>
      <c r="AY272" s="15" t="e">
        <f>VLOOKUP($AC272,デモテーブル[#Data],6,FALSE)</f>
        <v>#N/A</v>
      </c>
      <c r="AZ272" s="15" t="e">
        <f>VLOOKUP($AC272,デモテーブル[#Data],7,FALSE)</f>
        <v>#N/A</v>
      </c>
    </row>
    <row r="273" spans="2:52">
      <c r="B273" s="2">
        <v>44948</v>
      </c>
      <c r="C273" s="3">
        <v>272</v>
      </c>
      <c r="D273" s="81" t="str">
        <f t="shared" si="48"/>
        <v/>
      </c>
      <c r="E273" s="136" t="str">
        <f t="shared" si="49"/>
        <v/>
      </c>
      <c r="F273" s="15"/>
      <c r="G273" s="14"/>
      <c r="H273" s="25"/>
      <c r="I273" s="25"/>
      <c r="J273" s="25"/>
      <c r="K273" s="25"/>
      <c r="L273" s="25"/>
      <c r="M273" s="25"/>
      <c r="N273" s="1"/>
      <c r="O273" s="25"/>
      <c r="P273" s="2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39" t="s">
        <v>956</v>
      </c>
      <c r="AB273" s="15"/>
      <c r="AC273" s="16">
        <f t="shared" si="44"/>
        <v>0</v>
      </c>
      <c r="AD273" s="15" t="e">
        <f>VLOOKUP($AC273,デモテーブル[],2,FALSE)</f>
        <v>#N/A</v>
      </c>
      <c r="AE273" s="137">
        <f t="shared" si="45"/>
        <v>0</v>
      </c>
      <c r="AF273" s="15">
        <f t="shared" si="45"/>
        <v>0</v>
      </c>
      <c r="AG273" s="15">
        <f t="shared" si="45"/>
        <v>0</v>
      </c>
      <c r="AH273" s="17" t="str">
        <f t="shared" si="50"/>
        <v/>
      </c>
      <c r="AI273" s="17" t="str">
        <f t="shared" si="46"/>
        <v/>
      </c>
      <c r="AJ273" s="17" t="str">
        <f t="shared" si="46"/>
        <v/>
      </c>
      <c r="AK273" s="18">
        <f t="shared" si="47"/>
        <v>0</v>
      </c>
      <c r="AL273" s="15">
        <f t="shared" si="47"/>
        <v>0</v>
      </c>
      <c r="AM273" s="15"/>
      <c r="AN273" s="15"/>
      <c r="AO273" s="15"/>
      <c r="AP273" s="138"/>
      <c r="AQ273" s="15"/>
      <c r="AR273" s="138"/>
      <c r="AS273" s="15"/>
      <c r="AT273" s="4"/>
      <c r="AU273" s="4"/>
      <c r="AV273" s="15" t="e">
        <f>VLOOKUP($AC273,デモテーブル[#Data],3,FALSE)</f>
        <v>#N/A</v>
      </c>
      <c r="AW273" s="15" t="e">
        <f>VLOOKUP($AC273,デモテーブル[#Data],4,FALSE)</f>
        <v>#N/A</v>
      </c>
      <c r="AX273" s="15" t="e">
        <f>VLOOKUP($AC273,デモテーブル[#Data],5,FALSE)</f>
        <v>#N/A</v>
      </c>
      <c r="AY273" s="15" t="e">
        <f>VLOOKUP($AC273,デモテーブル[#Data],6,FALSE)</f>
        <v>#N/A</v>
      </c>
      <c r="AZ273" s="15" t="e">
        <f>VLOOKUP($AC273,デモテーブル[#Data],7,FALSE)</f>
        <v>#N/A</v>
      </c>
    </row>
    <row r="274" spans="2:52">
      <c r="B274" s="2">
        <v>44948</v>
      </c>
      <c r="C274" s="3">
        <v>273</v>
      </c>
      <c r="D274" s="81" t="str">
        <f t="shared" si="48"/>
        <v/>
      </c>
      <c r="E274" s="136" t="str">
        <f t="shared" si="49"/>
        <v/>
      </c>
      <c r="F274" s="15"/>
      <c r="G274" s="14"/>
      <c r="H274" s="25"/>
      <c r="I274" s="25"/>
      <c r="J274" s="25"/>
      <c r="K274" s="25"/>
      <c r="L274" s="25"/>
      <c r="M274" s="25"/>
      <c r="N274" s="1"/>
      <c r="O274" s="25"/>
      <c r="P274" s="2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39" t="s">
        <v>956</v>
      </c>
      <c r="AB274" s="15"/>
      <c r="AC274" s="16">
        <f t="shared" si="44"/>
        <v>0</v>
      </c>
      <c r="AD274" s="15" t="e">
        <f>VLOOKUP($AC274,デモテーブル[],2,FALSE)</f>
        <v>#N/A</v>
      </c>
      <c r="AE274" s="137">
        <f t="shared" si="45"/>
        <v>0</v>
      </c>
      <c r="AF274" s="15">
        <f t="shared" si="45"/>
        <v>0</v>
      </c>
      <c r="AG274" s="15">
        <f t="shared" si="45"/>
        <v>0</v>
      </c>
      <c r="AH274" s="17" t="str">
        <f t="shared" si="50"/>
        <v/>
      </c>
      <c r="AI274" s="17" t="str">
        <f t="shared" si="46"/>
        <v/>
      </c>
      <c r="AJ274" s="17" t="str">
        <f t="shared" si="46"/>
        <v/>
      </c>
      <c r="AK274" s="18">
        <f t="shared" si="47"/>
        <v>0</v>
      </c>
      <c r="AL274" s="15">
        <f t="shared" si="47"/>
        <v>0</v>
      </c>
      <c r="AM274" s="15"/>
      <c r="AN274" s="15"/>
      <c r="AO274" s="15"/>
      <c r="AP274" s="138"/>
      <c r="AQ274" s="15"/>
      <c r="AR274" s="138"/>
      <c r="AS274" s="15"/>
      <c r="AT274" s="4"/>
      <c r="AU274" s="4"/>
      <c r="AV274" s="15" t="e">
        <f>VLOOKUP($AC274,デモテーブル[#Data],3,FALSE)</f>
        <v>#N/A</v>
      </c>
      <c r="AW274" s="15" t="e">
        <f>VLOOKUP($AC274,デモテーブル[#Data],4,FALSE)</f>
        <v>#N/A</v>
      </c>
      <c r="AX274" s="15" t="e">
        <f>VLOOKUP($AC274,デモテーブル[#Data],5,FALSE)</f>
        <v>#N/A</v>
      </c>
      <c r="AY274" s="15" t="e">
        <f>VLOOKUP($AC274,デモテーブル[#Data],6,FALSE)</f>
        <v>#N/A</v>
      </c>
      <c r="AZ274" s="15" t="e">
        <f>VLOOKUP($AC274,デモテーブル[#Data],7,FALSE)</f>
        <v>#N/A</v>
      </c>
    </row>
    <row r="275" spans="2:52">
      <c r="B275" s="2">
        <v>44948</v>
      </c>
      <c r="C275" s="3">
        <v>274</v>
      </c>
      <c r="D275" s="81" t="str">
        <f t="shared" si="48"/>
        <v/>
      </c>
      <c r="E275" s="136" t="str">
        <f t="shared" si="49"/>
        <v/>
      </c>
      <c r="F275" s="15"/>
      <c r="G275" s="14"/>
      <c r="H275" s="25"/>
      <c r="I275" s="25"/>
      <c r="J275" s="25"/>
      <c r="K275" s="25"/>
      <c r="L275" s="25"/>
      <c r="M275" s="25"/>
      <c r="N275" s="1"/>
      <c r="O275" s="25"/>
      <c r="P275" s="2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39" t="s">
        <v>956</v>
      </c>
      <c r="AB275" s="15"/>
      <c r="AC275" s="16">
        <f t="shared" si="44"/>
        <v>0</v>
      </c>
      <c r="AD275" s="15" t="e">
        <f>VLOOKUP($AC275,デモテーブル[],2,FALSE)</f>
        <v>#N/A</v>
      </c>
      <c r="AE275" s="137">
        <f t="shared" si="45"/>
        <v>0</v>
      </c>
      <c r="AF275" s="15">
        <f t="shared" si="45"/>
        <v>0</v>
      </c>
      <c r="AG275" s="15">
        <f t="shared" si="45"/>
        <v>0</v>
      </c>
      <c r="AH275" s="17" t="str">
        <f t="shared" si="50"/>
        <v/>
      </c>
      <c r="AI275" s="17" t="str">
        <f t="shared" si="46"/>
        <v/>
      </c>
      <c r="AJ275" s="17" t="str">
        <f t="shared" si="46"/>
        <v/>
      </c>
      <c r="AK275" s="18">
        <f t="shared" si="47"/>
        <v>0</v>
      </c>
      <c r="AL275" s="15">
        <f t="shared" si="47"/>
        <v>0</v>
      </c>
      <c r="AM275" s="15"/>
      <c r="AN275" s="15"/>
      <c r="AO275" s="15"/>
      <c r="AP275" s="138"/>
      <c r="AQ275" s="15"/>
      <c r="AR275" s="138"/>
      <c r="AS275" s="15"/>
      <c r="AT275" s="4"/>
      <c r="AU275" s="4"/>
      <c r="AV275" s="15" t="e">
        <f>VLOOKUP($AC275,デモテーブル[#Data],3,FALSE)</f>
        <v>#N/A</v>
      </c>
      <c r="AW275" s="15" t="e">
        <f>VLOOKUP($AC275,デモテーブル[#Data],4,FALSE)</f>
        <v>#N/A</v>
      </c>
      <c r="AX275" s="15" t="e">
        <f>VLOOKUP($AC275,デモテーブル[#Data],5,FALSE)</f>
        <v>#N/A</v>
      </c>
      <c r="AY275" s="15" t="e">
        <f>VLOOKUP($AC275,デモテーブル[#Data],6,FALSE)</f>
        <v>#N/A</v>
      </c>
      <c r="AZ275" s="15" t="e">
        <f>VLOOKUP($AC275,デモテーブル[#Data],7,FALSE)</f>
        <v>#N/A</v>
      </c>
    </row>
    <row r="276" spans="2:52">
      <c r="B276" s="2">
        <v>44948</v>
      </c>
      <c r="C276" s="3">
        <v>275</v>
      </c>
      <c r="D276" s="81" t="str">
        <f t="shared" si="48"/>
        <v/>
      </c>
      <c r="E276" s="136" t="str">
        <f t="shared" si="49"/>
        <v/>
      </c>
      <c r="F276" s="15"/>
      <c r="G276" s="14"/>
      <c r="H276" s="25"/>
      <c r="I276" s="25"/>
      <c r="J276" s="25"/>
      <c r="K276" s="25"/>
      <c r="L276" s="25"/>
      <c r="M276" s="25"/>
      <c r="N276" s="1"/>
      <c r="O276" s="25"/>
      <c r="P276" s="2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39" t="s">
        <v>956</v>
      </c>
      <c r="AB276" s="15"/>
      <c r="AC276" s="16">
        <f t="shared" si="44"/>
        <v>0</v>
      </c>
      <c r="AD276" s="15" t="e">
        <f>VLOOKUP($AC276,デモテーブル[],2,FALSE)</f>
        <v>#N/A</v>
      </c>
      <c r="AE276" s="137">
        <f t="shared" si="45"/>
        <v>0</v>
      </c>
      <c r="AF276" s="15">
        <f t="shared" si="45"/>
        <v>0</v>
      </c>
      <c r="AG276" s="15">
        <f t="shared" si="45"/>
        <v>0</v>
      </c>
      <c r="AH276" s="17" t="str">
        <f t="shared" si="50"/>
        <v/>
      </c>
      <c r="AI276" s="17" t="str">
        <f t="shared" si="46"/>
        <v/>
      </c>
      <c r="AJ276" s="17" t="str">
        <f t="shared" si="46"/>
        <v/>
      </c>
      <c r="AK276" s="18">
        <f t="shared" si="47"/>
        <v>0</v>
      </c>
      <c r="AL276" s="15">
        <f t="shared" si="47"/>
        <v>0</v>
      </c>
      <c r="AM276" s="15"/>
      <c r="AN276" s="15"/>
      <c r="AO276" s="15"/>
      <c r="AP276" s="138"/>
      <c r="AQ276" s="15"/>
      <c r="AR276" s="138"/>
      <c r="AS276" s="15"/>
      <c r="AT276" s="4"/>
      <c r="AU276" s="4"/>
      <c r="AV276" s="15" t="e">
        <f>VLOOKUP($AC276,デモテーブル[#Data],3,FALSE)</f>
        <v>#N/A</v>
      </c>
      <c r="AW276" s="15" t="e">
        <f>VLOOKUP($AC276,デモテーブル[#Data],4,FALSE)</f>
        <v>#N/A</v>
      </c>
      <c r="AX276" s="15" t="e">
        <f>VLOOKUP($AC276,デモテーブル[#Data],5,FALSE)</f>
        <v>#N/A</v>
      </c>
      <c r="AY276" s="15" t="e">
        <f>VLOOKUP($AC276,デモテーブル[#Data],6,FALSE)</f>
        <v>#N/A</v>
      </c>
      <c r="AZ276" s="15" t="e">
        <f>VLOOKUP($AC276,デモテーブル[#Data],7,FALSE)</f>
        <v>#N/A</v>
      </c>
    </row>
    <row r="277" spans="2:52">
      <c r="B277" s="2">
        <v>44948</v>
      </c>
      <c r="C277" s="3">
        <v>276</v>
      </c>
      <c r="D277" s="81" t="str">
        <f t="shared" si="48"/>
        <v/>
      </c>
      <c r="E277" s="136" t="str">
        <f t="shared" si="49"/>
        <v/>
      </c>
      <c r="F277" s="15"/>
      <c r="G277" s="14"/>
      <c r="H277" s="25"/>
      <c r="I277" s="25"/>
      <c r="J277" s="25"/>
      <c r="K277" s="25"/>
      <c r="L277" s="25"/>
      <c r="M277" s="25"/>
      <c r="N277" s="1"/>
      <c r="O277" s="25"/>
      <c r="P277" s="2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39" t="s">
        <v>956</v>
      </c>
      <c r="AB277" s="15"/>
      <c r="AC277" s="16">
        <f t="shared" si="44"/>
        <v>0</v>
      </c>
      <c r="AD277" s="15" t="e">
        <f>VLOOKUP($AC277,デモテーブル[],2,FALSE)</f>
        <v>#N/A</v>
      </c>
      <c r="AE277" s="137">
        <f t="shared" si="45"/>
        <v>0</v>
      </c>
      <c r="AF277" s="15">
        <f t="shared" si="45"/>
        <v>0</v>
      </c>
      <c r="AG277" s="15">
        <f t="shared" si="45"/>
        <v>0</v>
      </c>
      <c r="AH277" s="17" t="str">
        <f t="shared" si="50"/>
        <v/>
      </c>
      <c r="AI277" s="17" t="str">
        <f t="shared" si="46"/>
        <v/>
      </c>
      <c r="AJ277" s="17" t="str">
        <f t="shared" si="46"/>
        <v/>
      </c>
      <c r="AK277" s="18">
        <f t="shared" si="47"/>
        <v>0</v>
      </c>
      <c r="AL277" s="15">
        <f t="shared" si="47"/>
        <v>0</v>
      </c>
      <c r="AM277" s="15"/>
      <c r="AN277" s="15"/>
      <c r="AO277" s="15"/>
      <c r="AP277" s="138"/>
      <c r="AQ277" s="15"/>
      <c r="AR277" s="138"/>
      <c r="AS277" s="15"/>
      <c r="AT277" s="4"/>
      <c r="AU277" s="4"/>
      <c r="AV277" s="15" t="e">
        <f>VLOOKUP($AC277,デモテーブル[#Data],3,FALSE)</f>
        <v>#N/A</v>
      </c>
      <c r="AW277" s="15" t="e">
        <f>VLOOKUP($AC277,デモテーブル[#Data],4,FALSE)</f>
        <v>#N/A</v>
      </c>
      <c r="AX277" s="15" t="e">
        <f>VLOOKUP($AC277,デモテーブル[#Data],5,FALSE)</f>
        <v>#N/A</v>
      </c>
      <c r="AY277" s="15" t="e">
        <f>VLOOKUP($AC277,デモテーブル[#Data],6,FALSE)</f>
        <v>#N/A</v>
      </c>
      <c r="AZ277" s="15" t="e">
        <f>VLOOKUP($AC277,デモテーブル[#Data],7,FALSE)</f>
        <v>#N/A</v>
      </c>
    </row>
    <row r="278" spans="2:52">
      <c r="B278" s="2">
        <v>44948</v>
      </c>
      <c r="C278" s="3">
        <v>277</v>
      </c>
      <c r="D278" s="81" t="str">
        <f t="shared" si="48"/>
        <v/>
      </c>
      <c r="E278" s="136" t="str">
        <f t="shared" si="49"/>
        <v/>
      </c>
      <c r="F278" s="15"/>
      <c r="G278" s="14"/>
      <c r="H278" s="25"/>
      <c r="I278" s="25"/>
      <c r="J278" s="25"/>
      <c r="K278" s="25"/>
      <c r="L278" s="25"/>
      <c r="M278" s="25"/>
      <c r="N278" s="1"/>
      <c r="O278" s="25"/>
      <c r="P278" s="2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39" t="s">
        <v>956</v>
      </c>
      <c r="AB278" s="15"/>
      <c r="AC278" s="16">
        <f t="shared" si="44"/>
        <v>0</v>
      </c>
      <c r="AD278" s="15" t="e">
        <f>VLOOKUP($AC278,デモテーブル[],2,FALSE)</f>
        <v>#N/A</v>
      </c>
      <c r="AE278" s="137">
        <f t="shared" si="45"/>
        <v>0</v>
      </c>
      <c r="AF278" s="15">
        <f t="shared" si="45"/>
        <v>0</v>
      </c>
      <c r="AG278" s="15">
        <f t="shared" si="45"/>
        <v>0</v>
      </c>
      <c r="AH278" s="17" t="str">
        <f t="shared" si="50"/>
        <v/>
      </c>
      <c r="AI278" s="17" t="str">
        <f t="shared" si="46"/>
        <v/>
      </c>
      <c r="AJ278" s="17" t="str">
        <f t="shared" si="46"/>
        <v/>
      </c>
      <c r="AK278" s="18">
        <f t="shared" si="47"/>
        <v>0</v>
      </c>
      <c r="AL278" s="15">
        <f t="shared" si="47"/>
        <v>0</v>
      </c>
      <c r="AM278" s="15"/>
      <c r="AN278" s="15"/>
      <c r="AO278" s="15"/>
      <c r="AP278" s="138"/>
      <c r="AQ278" s="15"/>
      <c r="AR278" s="138"/>
      <c r="AS278" s="15"/>
      <c r="AT278" s="4"/>
      <c r="AU278" s="4"/>
      <c r="AV278" s="15" t="e">
        <f>VLOOKUP($AC278,デモテーブル[#Data],3,FALSE)</f>
        <v>#N/A</v>
      </c>
      <c r="AW278" s="15" t="e">
        <f>VLOOKUP($AC278,デモテーブル[#Data],4,FALSE)</f>
        <v>#N/A</v>
      </c>
      <c r="AX278" s="15" t="e">
        <f>VLOOKUP($AC278,デモテーブル[#Data],5,FALSE)</f>
        <v>#N/A</v>
      </c>
      <c r="AY278" s="15" t="e">
        <f>VLOOKUP($AC278,デモテーブル[#Data],6,FALSE)</f>
        <v>#N/A</v>
      </c>
      <c r="AZ278" s="15" t="e">
        <f>VLOOKUP($AC278,デモテーブル[#Data],7,FALSE)</f>
        <v>#N/A</v>
      </c>
    </row>
    <row r="279" spans="2:52">
      <c r="B279" s="2">
        <v>44948</v>
      </c>
      <c r="C279" s="3">
        <v>278</v>
      </c>
      <c r="D279" s="81" t="str">
        <f t="shared" si="48"/>
        <v/>
      </c>
      <c r="E279" s="136" t="str">
        <f t="shared" si="49"/>
        <v/>
      </c>
      <c r="F279" s="15"/>
      <c r="G279" s="14"/>
      <c r="H279" s="25"/>
      <c r="I279" s="25"/>
      <c r="J279" s="25"/>
      <c r="K279" s="25"/>
      <c r="L279" s="25"/>
      <c r="M279" s="25"/>
      <c r="N279" s="1"/>
      <c r="O279" s="25"/>
      <c r="P279" s="2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39" t="s">
        <v>956</v>
      </c>
      <c r="AB279" s="15"/>
      <c r="AC279" s="16">
        <f t="shared" si="44"/>
        <v>0</v>
      </c>
      <c r="AD279" s="15" t="e">
        <f>VLOOKUP($AC279,デモテーブル[],2,FALSE)</f>
        <v>#N/A</v>
      </c>
      <c r="AE279" s="137">
        <f t="shared" si="45"/>
        <v>0</v>
      </c>
      <c r="AF279" s="15">
        <f t="shared" si="45"/>
        <v>0</v>
      </c>
      <c r="AG279" s="15">
        <f t="shared" si="45"/>
        <v>0</v>
      </c>
      <c r="AH279" s="17" t="str">
        <f t="shared" si="50"/>
        <v/>
      </c>
      <c r="AI279" s="17" t="str">
        <f t="shared" si="46"/>
        <v/>
      </c>
      <c r="AJ279" s="17" t="str">
        <f t="shared" si="46"/>
        <v/>
      </c>
      <c r="AK279" s="18">
        <f t="shared" si="47"/>
        <v>0</v>
      </c>
      <c r="AL279" s="15">
        <f t="shared" si="47"/>
        <v>0</v>
      </c>
      <c r="AM279" s="15"/>
      <c r="AN279" s="15"/>
      <c r="AO279" s="15"/>
      <c r="AP279" s="138"/>
      <c r="AQ279" s="15"/>
      <c r="AR279" s="138"/>
      <c r="AS279" s="15"/>
      <c r="AT279" s="4"/>
      <c r="AU279" s="4"/>
      <c r="AV279" s="15" t="e">
        <f>VLOOKUP($AC279,デモテーブル[#Data],3,FALSE)</f>
        <v>#N/A</v>
      </c>
      <c r="AW279" s="15" t="e">
        <f>VLOOKUP($AC279,デモテーブル[#Data],4,FALSE)</f>
        <v>#N/A</v>
      </c>
      <c r="AX279" s="15" t="e">
        <f>VLOOKUP($AC279,デモテーブル[#Data],5,FALSE)</f>
        <v>#N/A</v>
      </c>
      <c r="AY279" s="15" t="e">
        <f>VLOOKUP($AC279,デモテーブル[#Data],6,FALSE)</f>
        <v>#N/A</v>
      </c>
      <c r="AZ279" s="15" t="e">
        <f>VLOOKUP($AC279,デモテーブル[#Data],7,FALSE)</f>
        <v>#N/A</v>
      </c>
    </row>
    <row r="280" spans="2:52">
      <c r="B280" s="2">
        <v>44948</v>
      </c>
      <c r="C280" s="3">
        <v>279</v>
      </c>
      <c r="D280" s="81" t="str">
        <f t="shared" si="48"/>
        <v/>
      </c>
      <c r="E280" s="136" t="str">
        <f t="shared" si="49"/>
        <v/>
      </c>
      <c r="F280" s="15"/>
      <c r="G280" s="14"/>
      <c r="H280" s="25"/>
      <c r="I280" s="25"/>
      <c r="J280" s="25"/>
      <c r="K280" s="25"/>
      <c r="L280" s="25"/>
      <c r="M280" s="25"/>
      <c r="N280" s="1"/>
      <c r="O280" s="25"/>
      <c r="P280" s="2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39" t="s">
        <v>956</v>
      </c>
      <c r="AB280" s="15"/>
      <c r="AC280" s="16">
        <f t="shared" si="44"/>
        <v>0</v>
      </c>
      <c r="AD280" s="15" t="e">
        <f>VLOOKUP($AC280,デモテーブル[],2,FALSE)</f>
        <v>#N/A</v>
      </c>
      <c r="AE280" s="137">
        <f t="shared" si="45"/>
        <v>0</v>
      </c>
      <c r="AF280" s="15">
        <f t="shared" si="45"/>
        <v>0</v>
      </c>
      <c r="AG280" s="15">
        <f t="shared" si="45"/>
        <v>0</v>
      </c>
      <c r="AH280" s="17" t="str">
        <f t="shared" si="50"/>
        <v/>
      </c>
      <c r="AI280" s="17" t="str">
        <f t="shared" si="46"/>
        <v/>
      </c>
      <c r="AJ280" s="17" t="str">
        <f t="shared" si="46"/>
        <v/>
      </c>
      <c r="AK280" s="18">
        <f t="shared" si="47"/>
        <v>0</v>
      </c>
      <c r="AL280" s="15">
        <f t="shared" si="47"/>
        <v>0</v>
      </c>
      <c r="AM280" s="15"/>
      <c r="AN280" s="15"/>
      <c r="AO280" s="15"/>
      <c r="AP280" s="138"/>
      <c r="AQ280" s="15"/>
      <c r="AR280" s="138"/>
      <c r="AS280" s="15"/>
      <c r="AT280" s="4"/>
      <c r="AU280" s="4"/>
      <c r="AV280" s="15" t="e">
        <f>VLOOKUP($AC280,デモテーブル[#Data],3,FALSE)</f>
        <v>#N/A</v>
      </c>
      <c r="AW280" s="15" t="e">
        <f>VLOOKUP($AC280,デモテーブル[#Data],4,FALSE)</f>
        <v>#N/A</v>
      </c>
      <c r="AX280" s="15" t="e">
        <f>VLOOKUP($AC280,デモテーブル[#Data],5,FALSE)</f>
        <v>#N/A</v>
      </c>
      <c r="AY280" s="15" t="e">
        <f>VLOOKUP($AC280,デモテーブル[#Data],6,FALSE)</f>
        <v>#N/A</v>
      </c>
      <c r="AZ280" s="15" t="e">
        <f>VLOOKUP($AC280,デモテーブル[#Data],7,FALSE)</f>
        <v>#N/A</v>
      </c>
    </row>
    <row r="281" spans="2:52">
      <c r="B281" s="2">
        <v>44948</v>
      </c>
      <c r="C281" s="3">
        <v>280</v>
      </c>
      <c r="D281" s="81" t="str">
        <f t="shared" si="48"/>
        <v/>
      </c>
      <c r="E281" s="136" t="str">
        <f t="shared" si="49"/>
        <v/>
      </c>
      <c r="F281" s="15"/>
      <c r="G281" s="14"/>
      <c r="H281" s="25"/>
      <c r="I281" s="25"/>
      <c r="J281" s="25"/>
      <c r="K281" s="25"/>
      <c r="L281" s="25"/>
      <c r="M281" s="25"/>
      <c r="N281" s="1"/>
      <c r="O281" s="25"/>
      <c r="P281" s="2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39" t="s">
        <v>956</v>
      </c>
      <c r="AB281" s="15"/>
      <c r="AC281" s="16">
        <f t="shared" si="44"/>
        <v>0</v>
      </c>
      <c r="AD281" s="15" t="e">
        <f>VLOOKUP($AC281,デモテーブル[],2,FALSE)</f>
        <v>#N/A</v>
      </c>
      <c r="AE281" s="137">
        <f t="shared" si="45"/>
        <v>0</v>
      </c>
      <c r="AF281" s="15">
        <f t="shared" si="45"/>
        <v>0</v>
      </c>
      <c r="AG281" s="15">
        <f t="shared" si="45"/>
        <v>0</v>
      </c>
      <c r="AH281" s="17" t="str">
        <f t="shared" si="50"/>
        <v/>
      </c>
      <c r="AI281" s="17" t="str">
        <f t="shared" si="46"/>
        <v/>
      </c>
      <c r="AJ281" s="17" t="str">
        <f t="shared" si="46"/>
        <v/>
      </c>
      <c r="AK281" s="18">
        <f t="shared" si="47"/>
        <v>0</v>
      </c>
      <c r="AL281" s="15">
        <f t="shared" si="47"/>
        <v>0</v>
      </c>
      <c r="AM281" s="15"/>
      <c r="AN281" s="15"/>
      <c r="AO281" s="15"/>
      <c r="AP281" s="138"/>
      <c r="AQ281" s="15"/>
      <c r="AR281" s="138"/>
      <c r="AS281" s="15"/>
      <c r="AT281" s="4"/>
      <c r="AU281" s="4"/>
      <c r="AV281" s="15" t="e">
        <f>VLOOKUP($AC281,デモテーブル[#Data],3,FALSE)</f>
        <v>#N/A</v>
      </c>
      <c r="AW281" s="15" t="e">
        <f>VLOOKUP($AC281,デモテーブル[#Data],4,FALSE)</f>
        <v>#N/A</v>
      </c>
      <c r="AX281" s="15" t="e">
        <f>VLOOKUP($AC281,デモテーブル[#Data],5,FALSE)</f>
        <v>#N/A</v>
      </c>
      <c r="AY281" s="15" t="e">
        <f>VLOOKUP($AC281,デモテーブル[#Data],6,FALSE)</f>
        <v>#N/A</v>
      </c>
      <c r="AZ281" s="15" t="e">
        <f>VLOOKUP($AC281,デモテーブル[#Data],7,FALSE)</f>
        <v>#N/A</v>
      </c>
    </row>
    <row r="282" spans="2:52">
      <c r="B282" s="2">
        <v>44948</v>
      </c>
      <c r="C282" s="3">
        <v>281</v>
      </c>
      <c r="D282" s="81" t="str">
        <f t="shared" si="48"/>
        <v/>
      </c>
      <c r="E282" s="136" t="str">
        <f t="shared" si="49"/>
        <v/>
      </c>
      <c r="F282" s="15"/>
      <c r="G282" s="14"/>
      <c r="H282" s="25"/>
      <c r="I282" s="25"/>
      <c r="J282" s="25"/>
      <c r="K282" s="25"/>
      <c r="L282" s="25"/>
      <c r="M282" s="25"/>
      <c r="N282" s="1"/>
      <c r="O282" s="25"/>
      <c r="P282" s="2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39" t="s">
        <v>956</v>
      </c>
      <c r="AB282" s="15"/>
      <c r="AC282" s="16">
        <f t="shared" si="44"/>
        <v>0</v>
      </c>
      <c r="AD282" s="15" t="e">
        <f>VLOOKUP($AC282,デモテーブル[],2,FALSE)</f>
        <v>#N/A</v>
      </c>
      <c r="AE282" s="137">
        <f t="shared" si="45"/>
        <v>0</v>
      </c>
      <c r="AF282" s="15">
        <f t="shared" si="45"/>
        <v>0</v>
      </c>
      <c r="AG282" s="15">
        <f t="shared" si="45"/>
        <v>0</v>
      </c>
      <c r="AH282" s="17" t="str">
        <f t="shared" si="50"/>
        <v/>
      </c>
      <c r="AI282" s="17" t="str">
        <f t="shared" si="46"/>
        <v/>
      </c>
      <c r="AJ282" s="17" t="str">
        <f t="shared" si="46"/>
        <v/>
      </c>
      <c r="AK282" s="18">
        <f t="shared" si="47"/>
        <v>0</v>
      </c>
      <c r="AL282" s="15">
        <f t="shared" si="47"/>
        <v>0</v>
      </c>
      <c r="AM282" s="15"/>
      <c r="AN282" s="15"/>
      <c r="AO282" s="15"/>
      <c r="AP282" s="138"/>
      <c r="AQ282" s="15"/>
      <c r="AR282" s="138"/>
      <c r="AS282" s="15"/>
      <c r="AT282" s="4"/>
      <c r="AU282" s="4"/>
      <c r="AV282" s="15" t="e">
        <f>VLOOKUP($AC282,デモテーブル[#Data],3,FALSE)</f>
        <v>#N/A</v>
      </c>
      <c r="AW282" s="15" t="e">
        <f>VLOOKUP($AC282,デモテーブル[#Data],4,FALSE)</f>
        <v>#N/A</v>
      </c>
      <c r="AX282" s="15" t="e">
        <f>VLOOKUP($AC282,デモテーブル[#Data],5,FALSE)</f>
        <v>#N/A</v>
      </c>
      <c r="AY282" s="15" t="e">
        <f>VLOOKUP($AC282,デモテーブル[#Data],6,FALSE)</f>
        <v>#N/A</v>
      </c>
      <c r="AZ282" s="15" t="e">
        <f>VLOOKUP($AC282,デモテーブル[#Data],7,FALSE)</f>
        <v>#N/A</v>
      </c>
    </row>
    <row r="283" spans="2:52">
      <c r="B283" s="2">
        <v>44948</v>
      </c>
      <c r="C283" s="3">
        <v>282</v>
      </c>
      <c r="D283" s="81"/>
      <c r="E283" s="136"/>
      <c r="F283" s="15"/>
      <c r="G283" s="16"/>
      <c r="H283" s="15"/>
      <c r="I283" s="15"/>
      <c r="J283" s="15"/>
      <c r="K283" s="15"/>
      <c r="L283" s="15"/>
      <c r="M283" s="15"/>
      <c r="N283" s="26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39" t="s">
        <v>956</v>
      </c>
      <c r="AB283" s="15"/>
      <c r="AC283" s="16">
        <f t="shared" si="44"/>
        <v>0</v>
      </c>
      <c r="AD283" s="15" t="e">
        <f>VLOOKUP($AC283,デモテーブル[],2,FALSE)</f>
        <v>#N/A</v>
      </c>
      <c r="AE283" s="137">
        <f t="shared" si="45"/>
        <v>0</v>
      </c>
      <c r="AF283" s="15">
        <f t="shared" si="45"/>
        <v>0</v>
      </c>
      <c r="AG283" s="15">
        <f t="shared" si="45"/>
        <v>0</v>
      </c>
      <c r="AH283" s="17" t="str">
        <f t="shared" si="50"/>
        <v/>
      </c>
      <c r="AI283" s="17" t="str">
        <f t="shared" si="46"/>
        <v/>
      </c>
      <c r="AJ283" s="17" t="str">
        <f t="shared" si="46"/>
        <v/>
      </c>
      <c r="AK283" s="18">
        <f t="shared" si="47"/>
        <v>0</v>
      </c>
      <c r="AL283" s="15">
        <f t="shared" si="47"/>
        <v>0</v>
      </c>
      <c r="AM283" s="15"/>
      <c r="AN283" s="15"/>
      <c r="AO283" s="15"/>
      <c r="AP283" s="138"/>
      <c r="AQ283" s="15"/>
      <c r="AR283" s="138"/>
      <c r="AS283" s="15"/>
      <c r="AT283" s="4"/>
      <c r="AU283" s="4"/>
      <c r="AV283" s="15" t="e">
        <f>VLOOKUP($AC283,デモテーブル[#Data],3,FALSE)</f>
        <v>#N/A</v>
      </c>
      <c r="AW283" s="15" t="e">
        <f>VLOOKUP($AC283,デモテーブル[#Data],4,FALSE)</f>
        <v>#N/A</v>
      </c>
      <c r="AX283" s="15" t="e">
        <f>VLOOKUP($AC283,デモテーブル[#Data],5,FALSE)</f>
        <v>#N/A</v>
      </c>
      <c r="AY283" s="15" t="e">
        <f>VLOOKUP($AC283,デモテーブル[#Data],6,FALSE)</f>
        <v>#N/A</v>
      </c>
      <c r="AZ283" s="15" t="e">
        <f>VLOOKUP($AC283,デモテーブル[#Data],7,FALSE)</f>
        <v>#N/A</v>
      </c>
    </row>
    <row r="284" spans="2:52">
      <c r="B284" s="2">
        <v>44948</v>
      </c>
      <c r="C284" s="3">
        <v>283</v>
      </c>
      <c r="D284" s="81"/>
      <c r="E284" s="136"/>
      <c r="F284" s="15"/>
      <c r="G284" s="16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39" t="s">
        <v>956</v>
      </c>
      <c r="AB284" s="15"/>
      <c r="AC284" s="16">
        <f t="shared" si="44"/>
        <v>0</v>
      </c>
      <c r="AD284" s="15" t="e">
        <f>VLOOKUP($AC284,デモテーブル[],2,FALSE)</f>
        <v>#N/A</v>
      </c>
      <c r="AE284" s="137">
        <f t="shared" ref="AD284:AG284" si="51">H284</f>
        <v>0</v>
      </c>
      <c r="AF284" s="15">
        <f t="shared" si="51"/>
        <v>0</v>
      </c>
      <c r="AG284" s="15">
        <f t="shared" si="51"/>
        <v>0</v>
      </c>
      <c r="AH284" s="17" t="str">
        <f t="shared" si="50"/>
        <v/>
      </c>
      <c r="AI284" s="17" t="str">
        <f t="shared" si="50"/>
        <v/>
      </c>
      <c r="AJ284" s="17" t="str">
        <f t="shared" si="50"/>
        <v/>
      </c>
      <c r="AK284" s="18">
        <f t="shared" ref="AK284:AL284" si="52">N284</f>
        <v>0</v>
      </c>
      <c r="AL284" s="15">
        <f t="shared" si="52"/>
        <v>0</v>
      </c>
      <c r="AM284" s="15"/>
      <c r="AN284" s="15"/>
      <c r="AO284" s="15"/>
      <c r="AP284" s="138"/>
      <c r="AQ284" s="15"/>
      <c r="AR284" s="138"/>
      <c r="AS284" s="15"/>
      <c r="AT284" s="4"/>
      <c r="AU284" s="4"/>
      <c r="AV284" s="15" t="e">
        <f>VLOOKUP($AC284,デモテーブル[#Data],3,FALSE)</f>
        <v>#N/A</v>
      </c>
      <c r="AW284" s="15" t="e">
        <f>VLOOKUP($AC284,デモテーブル[#Data],4,FALSE)</f>
        <v>#N/A</v>
      </c>
      <c r="AX284" s="15" t="e">
        <f>VLOOKUP($AC284,デモテーブル[#Data],5,FALSE)</f>
        <v>#N/A</v>
      </c>
      <c r="AY284" s="15" t="e">
        <f>VLOOKUP($AC284,デモテーブル[#Data],6,FALSE)</f>
        <v>#N/A</v>
      </c>
      <c r="AZ284" s="15" t="e">
        <f>VLOOKUP($AC284,デモテーブル[#Data],7,FALSE)</f>
        <v>#N/A</v>
      </c>
    </row>
    <row r="285" spans="2:52">
      <c r="B285" s="28"/>
      <c r="C285" s="5"/>
      <c r="G285" s="14"/>
      <c r="AB285" s="25"/>
      <c r="AC285" s="14"/>
      <c r="AD285" s="25"/>
      <c r="AF285" s="25"/>
      <c r="AG285" s="25"/>
      <c r="AH285" s="29"/>
      <c r="AI285" s="25"/>
      <c r="AJ285" s="30"/>
      <c r="AK285" s="32"/>
      <c r="AL285" s="25"/>
      <c r="AM285" s="25"/>
      <c r="AN285" s="25"/>
      <c r="AO285" s="25"/>
      <c r="AP285" s="31"/>
      <c r="AQ285" s="25"/>
      <c r="AR285" s="31"/>
      <c r="AS285" s="25"/>
      <c r="AT285" s="25"/>
      <c r="AU285" s="25"/>
      <c r="AV285" s="25"/>
      <c r="AW285" s="25"/>
      <c r="AX285" s="25"/>
      <c r="AY285" s="25"/>
      <c r="AZ285" s="25"/>
    </row>
    <row r="286" spans="2:52">
      <c r="B286" s="28"/>
      <c r="C286" s="5"/>
      <c r="G286" s="14"/>
      <c r="AB286" s="25"/>
      <c r="AC286" s="14"/>
      <c r="AD286" s="25"/>
      <c r="AF286" s="25"/>
      <c r="AG286" s="25"/>
      <c r="AH286" s="29"/>
      <c r="AI286" s="25"/>
      <c r="AJ286" s="30"/>
      <c r="AK286" s="32"/>
      <c r="AL286" s="25"/>
      <c r="AM286" s="25"/>
      <c r="AN286" s="25"/>
      <c r="AO286" s="25"/>
      <c r="AP286" s="31"/>
      <c r="AQ286" s="25"/>
      <c r="AR286" s="31"/>
      <c r="AS286" s="25"/>
      <c r="AT286" s="25"/>
      <c r="AU286" s="25"/>
      <c r="AV286" s="25"/>
      <c r="AW286" s="25"/>
      <c r="AX286" s="25"/>
      <c r="AY286" s="25"/>
      <c r="AZ286" s="25"/>
    </row>
    <row r="287" spans="2:52">
      <c r="AH287" s="29">
        <f>SUBTOTAL(9,$AH$2:$AH$284)</f>
        <v>35663601</v>
      </c>
    </row>
  </sheetData>
  <autoFilter ref="A1:AZ284" xr:uid="{00000000-0001-0000-0300-000000000000}"/>
  <mergeCells count="29">
    <mergeCell ref="O46:O47"/>
    <mergeCell ref="J46:J47"/>
    <mergeCell ref="K46:K47"/>
    <mergeCell ref="L46:L47"/>
    <mergeCell ref="M46:M47"/>
    <mergeCell ref="N46:N47"/>
    <mergeCell ref="AK46:AK47"/>
    <mergeCell ref="AL46:AL47"/>
    <mergeCell ref="I245:I246"/>
    <mergeCell ref="J245:J246"/>
    <mergeCell ref="K245:K246"/>
    <mergeCell ref="L245:L246"/>
    <mergeCell ref="M245:M246"/>
    <mergeCell ref="N245:N246"/>
    <mergeCell ref="O245:O246"/>
    <mergeCell ref="P245:P246"/>
    <mergeCell ref="P46:P47"/>
    <mergeCell ref="AF46:AF47"/>
    <mergeCell ref="AG46:AG47"/>
    <mergeCell ref="AH46:AH47"/>
    <mergeCell ref="AI46:AI47"/>
    <mergeCell ref="AJ46:AJ47"/>
    <mergeCell ref="AL245:AL246"/>
    <mergeCell ref="AF245:AF246"/>
    <mergeCell ref="AG245:AG246"/>
    <mergeCell ref="AH245:AH246"/>
    <mergeCell ref="AI245:AI246"/>
    <mergeCell ref="AJ245:AJ246"/>
    <mergeCell ref="AK245:AK246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9A714-9858-4233-9870-7E0F143577D4}">
  <sheetPr>
    <tabColor rgb="FFFFC000"/>
    <pageSetUpPr fitToPage="1"/>
  </sheetPr>
  <dimension ref="B1:O132"/>
  <sheetViews>
    <sheetView showGridLines="0" tabSelected="1" topLeftCell="C7" zoomScale="55" zoomScaleNormal="55" workbookViewId="0">
      <selection activeCell="D24" sqref="D24"/>
    </sheetView>
  </sheetViews>
  <sheetFormatPr defaultRowHeight="18.75"/>
  <cols>
    <col min="2" max="2" width="21.5" bestFit="1" customWidth="1"/>
    <col min="3" max="3" width="21.25" bestFit="1" customWidth="1"/>
    <col min="4" max="4" width="16.5" bestFit="1" customWidth="1"/>
    <col min="5" max="5" width="20.125" bestFit="1" customWidth="1"/>
    <col min="6" max="6" width="14.25" bestFit="1" customWidth="1"/>
    <col min="7" max="7" width="4.5" customWidth="1"/>
    <col min="8" max="8" width="15.75" style="40" customWidth="1"/>
    <col min="9" max="9" width="15.375" style="41" customWidth="1"/>
    <col min="10" max="10" width="12.625" style="44" customWidth="1"/>
    <col min="11" max="11" width="6.5" style="40" customWidth="1"/>
    <col min="12" max="12" width="12.125" customWidth="1"/>
    <col min="13" max="13" width="29" bestFit="1" customWidth="1"/>
    <col min="14" max="14" width="23.125" bestFit="1" customWidth="1"/>
    <col min="15" max="15" width="18" customWidth="1"/>
    <col min="16" max="16" width="23.125" bestFit="1" customWidth="1"/>
    <col min="17" max="17" width="29" bestFit="1" customWidth="1"/>
    <col min="18" max="18" width="23.125" bestFit="1" customWidth="1"/>
    <col min="19" max="19" width="29" bestFit="1" customWidth="1"/>
    <col min="20" max="20" width="23.125" bestFit="1" customWidth="1"/>
    <col min="21" max="21" width="29" bestFit="1" customWidth="1"/>
    <col min="22" max="22" width="23.125" bestFit="1" customWidth="1"/>
    <col min="23" max="23" width="29" bestFit="1" customWidth="1"/>
    <col min="24" max="24" width="23.125" bestFit="1" customWidth="1"/>
    <col min="25" max="25" width="29" bestFit="1" customWidth="1"/>
    <col min="26" max="26" width="30.625" bestFit="1" customWidth="1"/>
    <col min="27" max="27" width="36.5" bestFit="1" customWidth="1"/>
  </cols>
  <sheetData>
    <row r="1" spans="3:12">
      <c r="J1" s="40"/>
    </row>
    <row r="2" spans="3:12">
      <c r="C2" s="35"/>
      <c r="J2" s="40"/>
    </row>
    <row r="4" spans="3:12">
      <c r="J4" s="40"/>
      <c r="L4" s="42"/>
    </row>
    <row r="5" spans="3:12">
      <c r="J5" s="40"/>
    </row>
    <row r="6" spans="3:12" ht="30">
      <c r="D6" s="43" t="s">
        <v>500</v>
      </c>
      <c r="J6" s="40"/>
    </row>
    <row r="7" spans="3:12">
      <c r="J7" s="40"/>
    </row>
    <row r="8" spans="3:12">
      <c r="J8" s="40"/>
    </row>
    <row r="9" spans="3:12">
      <c r="J9" s="40"/>
    </row>
    <row r="10" spans="3:12">
      <c r="J10" s="40"/>
    </row>
    <row r="11" spans="3:12">
      <c r="J11" s="40"/>
    </row>
    <row r="12" spans="3:12">
      <c r="J12" s="40"/>
    </row>
    <row r="13" spans="3:12">
      <c r="J13" s="40"/>
    </row>
    <row r="14" spans="3:12">
      <c r="J14" s="40"/>
    </row>
    <row r="15" spans="3:12">
      <c r="J15" s="40"/>
    </row>
    <row r="16" spans="3:12">
      <c r="J16" s="40"/>
    </row>
    <row r="18" spans="2:12">
      <c r="B18" s="39" t="s">
        <v>487</v>
      </c>
      <c r="C18" s="35">
        <v>44948</v>
      </c>
    </row>
    <row r="19" spans="2:12">
      <c r="B19" s="39" t="s">
        <v>1018</v>
      </c>
      <c r="C19" t="s">
        <v>1008</v>
      </c>
    </row>
    <row r="20" spans="2:12">
      <c r="I20" s="45"/>
      <c r="J20" s="46"/>
    </row>
    <row r="21" spans="2:12">
      <c r="C21" s="39" t="s">
        <v>488</v>
      </c>
      <c r="I21" s="45"/>
      <c r="J21" s="46"/>
    </row>
    <row r="22" spans="2:12" ht="19.5" thickBot="1">
      <c r="B22" s="39" t="s">
        <v>489</v>
      </c>
      <c r="C22" t="s">
        <v>1004</v>
      </c>
      <c r="D22" t="s">
        <v>1005</v>
      </c>
      <c r="E22" t="s">
        <v>1007</v>
      </c>
      <c r="F22" t="s">
        <v>1006</v>
      </c>
      <c r="I22" s="45"/>
      <c r="J22" s="46"/>
    </row>
    <row r="23" spans="2:12">
      <c r="B23" s="36" t="s">
        <v>490</v>
      </c>
      <c r="C23" s="158">
        <v>18052543</v>
      </c>
      <c r="D23" s="159">
        <v>1480418</v>
      </c>
      <c r="E23" s="1">
        <v>0.50618957407021237</v>
      </c>
      <c r="F23" s="1">
        <v>8.9331814718993485E-2</v>
      </c>
      <c r="H23" s="47" t="s">
        <v>490</v>
      </c>
      <c r="I23" s="48"/>
      <c r="J23" s="49">
        <f>GETPIVOTDATA("合計 / 時価評価額",$B$21,"3区分・大","1株式・投信等")</f>
        <v>18052543</v>
      </c>
      <c r="K23" s="50"/>
      <c r="L23" s="37"/>
    </row>
    <row r="24" spans="2:12">
      <c r="B24" s="38" t="s">
        <v>491</v>
      </c>
      <c r="C24" s="158">
        <v>11046490</v>
      </c>
      <c r="D24" s="159">
        <v>537457</v>
      </c>
      <c r="E24" s="1">
        <v>0.30974129617477497</v>
      </c>
      <c r="F24" s="1">
        <v>5.1142383890125764E-2</v>
      </c>
      <c r="H24" s="51" t="s">
        <v>491</v>
      </c>
      <c r="I24" s="52">
        <f>GETPIVOTDATA("合計 / 時価評価額",$B$21,"3区分・大","1株式・投信等","3区分・中","1株式")</f>
        <v>11046490</v>
      </c>
      <c r="J24" s="53"/>
      <c r="K24" s="50"/>
      <c r="L24" s="37"/>
    </row>
    <row r="25" spans="2:12">
      <c r="B25" s="38" t="s">
        <v>492</v>
      </c>
      <c r="C25" s="158">
        <v>7006053</v>
      </c>
      <c r="D25" s="159">
        <v>942961</v>
      </c>
      <c r="E25" s="1">
        <v>0.19644827789543742</v>
      </c>
      <c r="F25" s="1">
        <v>0.15552477184908295</v>
      </c>
      <c r="H25" s="51" t="s">
        <v>492</v>
      </c>
      <c r="I25" s="52">
        <f>GETPIVOTDATA("合計 / 時価評価額",$B$21,"3区分・大","1株式・投信等","3区分・中","1投信")</f>
        <v>7006053</v>
      </c>
      <c r="J25" s="53"/>
      <c r="K25" s="50"/>
      <c r="L25" s="37"/>
    </row>
    <row r="26" spans="2:12">
      <c r="B26" s="36" t="s">
        <v>493</v>
      </c>
      <c r="C26" s="158">
        <v>16007928</v>
      </c>
      <c r="D26" s="159">
        <v>-285894</v>
      </c>
      <c r="E26" s="1">
        <v>0.44885899211355579</v>
      </c>
      <c r="F26" s="1">
        <v>-1.7546159519847462E-2</v>
      </c>
      <c r="H26" s="54" t="s">
        <v>501</v>
      </c>
      <c r="I26" s="52"/>
      <c r="J26" s="53">
        <f>GETPIVOTDATA("合計 / 時価評価額",$B$21,"3区分・大","2現金・米国債など")</f>
        <v>16007928</v>
      </c>
      <c r="K26" s="50"/>
      <c r="L26" s="37"/>
    </row>
    <row r="27" spans="2:12">
      <c r="B27" s="38" t="s">
        <v>494</v>
      </c>
      <c r="C27" s="158">
        <v>13799639</v>
      </c>
      <c r="D27" s="159"/>
      <c r="E27" s="1">
        <v>0.38693902503002991</v>
      </c>
      <c r="F27" s="1">
        <v>0</v>
      </c>
      <c r="H27" s="51" t="s">
        <v>494</v>
      </c>
      <c r="I27" s="52">
        <f>GETPIVOTDATA("合計 / 時価評価額",$B$21,"3区分・大","2現金・米国債など","3区分・中","2現金")</f>
        <v>13799639</v>
      </c>
      <c r="J27" s="53"/>
      <c r="K27" s="50"/>
      <c r="L27" s="37"/>
    </row>
    <row r="28" spans="2:12">
      <c r="B28" s="38" t="s">
        <v>495</v>
      </c>
      <c r="C28" s="158">
        <v>2208289</v>
      </c>
      <c r="D28" s="159">
        <v>-285894</v>
      </c>
      <c r="E28" s="1">
        <v>6.1919967083525859E-2</v>
      </c>
      <c r="F28" s="1">
        <v>-0.11462430783948091</v>
      </c>
      <c r="H28" s="51" t="s">
        <v>502</v>
      </c>
      <c r="I28" s="52">
        <f>GETPIVOTDATA("合計 / 時価評価額",$B$21,"3区分・大","2現金・米国債など","3区分・中","2米国債など")</f>
        <v>2208289</v>
      </c>
      <c r="J28" s="53"/>
      <c r="K28" s="50"/>
      <c r="L28" s="37"/>
    </row>
    <row r="29" spans="2:12">
      <c r="B29" s="36" t="s">
        <v>496</v>
      </c>
      <c r="C29" s="158">
        <v>1603130</v>
      </c>
      <c r="D29" s="159">
        <v>257985</v>
      </c>
      <c r="E29" s="1">
        <v>4.4951433816231852E-2</v>
      </c>
      <c r="F29" s="1">
        <v>0.19178973270539607</v>
      </c>
      <c r="H29" s="54" t="s">
        <v>496</v>
      </c>
      <c r="I29" s="52"/>
      <c r="J29" s="53">
        <f>GETPIVOTDATA("合計 / 時価評価額",$B$21,"3区分・大","3貴金属･ｺﾓ・仮通")</f>
        <v>1603130</v>
      </c>
      <c r="K29" s="50"/>
      <c r="L29" s="37"/>
    </row>
    <row r="30" spans="2:12">
      <c r="B30" s="38" t="s">
        <v>314</v>
      </c>
      <c r="C30" s="158">
        <v>602515</v>
      </c>
      <c r="D30" s="159">
        <v>188719</v>
      </c>
      <c r="E30" s="1">
        <v>1.6894396053836514E-2</v>
      </c>
      <c r="F30" s="1">
        <v>0.45606772419259733</v>
      </c>
      <c r="H30" s="51" t="s">
        <v>497</v>
      </c>
      <c r="I30" s="52">
        <f>GETPIVOTDATA("合計 / 時価評価額",$B$21,"3区分・大","3貴金属･ｺﾓ・仮通","3区分・中","3ｺﾓﾃﾞｨﾃｲ")</f>
        <v>602515</v>
      </c>
      <c r="J30" s="53"/>
      <c r="K30" s="50"/>
      <c r="L30" s="37"/>
    </row>
    <row r="31" spans="2:12">
      <c r="B31" s="38" t="s">
        <v>497</v>
      </c>
      <c r="C31" s="158">
        <v>1000615</v>
      </c>
      <c r="D31" s="159">
        <v>69266</v>
      </c>
      <c r="E31" s="1">
        <v>2.8057037762395334E-2</v>
      </c>
      <c r="F31" s="1">
        <v>7.4371690955807118E-2</v>
      </c>
      <c r="H31" s="51" t="s">
        <v>314</v>
      </c>
      <c r="I31" s="52">
        <f>GETPIVOTDATA("合計 / 時価評価額",$B$21,"3区分・大","3貴金属･ｺﾓ・仮通","3区分・中","3貴金属")</f>
        <v>1000615</v>
      </c>
      <c r="J31" s="53"/>
      <c r="K31" s="50"/>
      <c r="L31" s="37"/>
    </row>
    <row r="32" spans="2:12" ht="19.5" thickBot="1">
      <c r="B32" s="36" t="s">
        <v>498</v>
      </c>
      <c r="C32" s="158">
        <v>35663601</v>
      </c>
      <c r="D32" s="159">
        <v>1452509</v>
      </c>
      <c r="E32" s="1">
        <v>1</v>
      </c>
      <c r="F32" s="1">
        <v>4.2457253337601732E-2</v>
      </c>
      <c r="H32" s="55"/>
      <c r="I32" s="56"/>
      <c r="J32" s="57"/>
      <c r="K32" s="50"/>
      <c r="L32" s="37"/>
    </row>
    <row r="33" spans="2:15" ht="25.5" thickTop="1" thickBot="1">
      <c r="H33" s="58" t="s">
        <v>503</v>
      </c>
      <c r="I33" s="111">
        <f>SUM(I23:I32)</f>
        <v>35663601</v>
      </c>
      <c r="J33" s="112">
        <f>SUM(J23:J32)</f>
        <v>35663601</v>
      </c>
      <c r="K33" s="59">
        <f>I33-J33</f>
        <v>0</v>
      </c>
      <c r="L33" s="37"/>
    </row>
    <row r="34" spans="2:15" ht="19.5" thickTop="1">
      <c r="H34" s="60"/>
      <c r="L34" s="37"/>
    </row>
    <row r="35" spans="2:15">
      <c r="H35" s="60"/>
      <c r="L35" s="37"/>
    </row>
    <row r="36" spans="2:15">
      <c r="H36" s="60"/>
      <c r="L36" s="37"/>
    </row>
    <row r="37" spans="2:15">
      <c r="H37" s="60"/>
      <c r="L37" s="37"/>
    </row>
    <row r="38" spans="2:15">
      <c r="H38" s="60"/>
      <c r="L38" s="37"/>
    </row>
    <row r="39" spans="2:15">
      <c r="H39" s="60"/>
      <c r="L39" s="37"/>
    </row>
    <row r="40" spans="2:15" ht="30.75" thickBot="1">
      <c r="E40" s="43" t="s">
        <v>500</v>
      </c>
      <c r="I40" s="61" t="s">
        <v>504</v>
      </c>
    </row>
    <row r="41" spans="2:15" ht="20.25" thickTop="1" thickBot="1">
      <c r="B41" s="62" t="s">
        <v>505</v>
      </c>
      <c r="C41" s="63" t="s">
        <v>506</v>
      </c>
      <c r="D41" s="64" t="s">
        <v>507</v>
      </c>
      <c r="E41" s="65"/>
      <c r="F41" s="40"/>
      <c r="G41" s="66" t="s">
        <v>508</v>
      </c>
      <c r="H41" s="67" t="s">
        <v>509</v>
      </c>
      <c r="I41" s="68">
        <f>E43</f>
        <v>0</v>
      </c>
      <c r="J41" s="44" t="s">
        <v>510</v>
      </c>
      <c r="O41" s="66"/>
    </row>
    <row r="42" spans="2:15" ht="19.5" thickBot="1">
      <c r="B42" s="62" t="s">
        <v>505</v>
      </c>
      <c r="C42" s="69" t="s">
        <v>510</v>
      </c>
      <c r="D42" s="70"/>
      <c r="E42" s="71"/>
      <c r="F42" s="40"/>
      <c r="G42" s="66" t="s">
        <v>508</v>
      </c>
      <c r="H42" s="72" t="s">
        <v>511</v>
      </c>
      <c r="I42" s="73">
        <f>E46</f>
        <v>0</v>
      </c>
      <c r="J42" s="44" t="s">
        <v>512</v>
      </c>
    </row>
    <row r="43" spans="2:15" ht="20.25" thickTop="1" thickBot="1">
      <c r="B43" s="74"/>
      <c r="C43" s="75"/>
      <c r="D43" s="74" t="s">
        <v>513</v>
      </c>
      <c r="E43" s="76">
        <f>SUM(E41:E42)</f>
        <v>0</v>
      </c>
      <c r="F43" s="40"/>
      <c r="G43" s="66"/>
      <c r="H43" s="40" t="s">
        <v>514</v>
      </c>
      <c r="I43" s="41">
        <f>I42*(-1)</f>
        <v>0</v>
      </c>
    </row>
    <row r="44" spans="2:15" ht="20.25" thickTop="1" thickBot="1">
      <c r="B44" s="62" t="s">
        <v>505</v>
      </c>
      <c r="C44" s="77" t="s">
        <v>515</v>
      </c>
      <c r="D44" s="64" t="s">
        <v>516</v>
      </c>
      <c r="E44" s="65"/>
      <c r="F44" s="40"/>
      <c r="G44" s="66" t="s">
        <v>508</v>
      </c>
      <c r="H44" s="72" t="s">
        <v>517</v>
      </c>
      <c r="I44" s="73">
        <f>E53</f>
        <v>33333</v>
      </c>
      <c r="J44" s="44" t="s">
        <v>512</v>
      </c>
    </row>
    <row r="45" spans="2:15" ht="19.5" thickBot="1">
      <c r="B45" s="62" t="s">
        <v>505</v>
      </c>
      <c r="C45" s="78" t="s">
        <v>512</v>
      </c>
      <c r="D45" s="70"/>
      <c r="E45" s="71"/>
      <c r="F45" s="40"/>
      <c r="G45" s="66"/>
      <c r="H45" s="40" t="s">
        <v>514</v>
      </c>
      <c r="I45" s="41">
        <f>I44*(-1)</f>
        <v>-33333</v>
      </c>
    </row>
    <row r="46" spans="2:15" ht="20.25" thickTop="1" thickBot="1">
      <c r="B46" s="74"/>
      <c r="C46" s="75"/>
      <c r="D46" s="74" t="s">
        <v>513</v>
      </c>
      <c r="E46" s="76">
        <f>SUM(E44:E45)</f>
        <v>0</v>
      </c>
      <c r="F46" s="40"/>
      <c r="G46" s="66" t="s">
        <v>508</v>
      </c>
      <c r="H46" s="67" t="s">
        <v>518</v>
      </c>
      <c r="I46" s="73">
        <f>E57</f>
        <v>0</v>
      </c>
      <c r="J46" s="44" t="s">
        <v>512</v>
      </c>
    </row>
    <row r="47" spans="2:15" ht="20.25" thickTop="1" thickBot="1">
      <c r="B47" s="62" t="s">
        <v>505</v>
      </c>
      <c r="C47" s="77" t="s">
        <v>519</v>
      </c>
      <c r="D47" s="64" t="s">
        <v>548</v>
      </c>
      <c r="E47" s="65">
        <v>33333</v>
      </c>
      <c r="F47" s="40"/>
      <c r="G47" s="66"/>
      <c r="H47" s="40" t="s">
        <v>514</v>
      </c>
      <c r="I47" s="41">
        <f>I46*(-1)</f>
        <v>0</v>
      </c>
    </row>
    <row r="48" spans="2:15" ht="19.5" thickBot="1">
      <c r="B48" s="62" t="s">
        <v>505</v>
      </c>
      <c r="C48" s="78" t="s">
        <v>512</v>
      </c>
      <c r="D48" s="79" t="s">
        <v>520</v>
      </c>
      <c r="E48" s="80"/>
      <c r="F48" s="40"/>
      <c r="G48" s="66" t="s">
        <v>508</v>
      </c>
      <c r="H48" s="81" t="s">
        <v>521</v>
      </c>
      <c r="I48" s="73">
        <f>E61</f>
        <v>0</v>
      </c>
      <c r="J48" s="44" t="s">
        <v>512</v>
      </c>
    </row>
    <row r="49" spans="2:12" ht="19.5" thickBot="1">
      <c r="B49" s="62" t="s">
        <v>505</v>
      </c>
      <c r="C49" s="82"/>
      <c r="D49" s="79"/>
      <c r="E49" s="80"/>
      <c r="F49" s="40"/>
      <c r="G49" s="66"/>
      <c r="H49" s="40" t="s">
        <v>514</v>
      </c>
      <c r="I49" s="41">
        <f>I48*(-1)</f>
        <v>0</v>
      </c>
    </row>
    <row r="50" spans="2:12" ht="19.5" thickBot="1">
      <c r="B50" s="62" t="s">
        <v>505</v>
      </c>
      <c r="C50" s="83"/>
      <c r="D50" s="79"/>
      <c r="E50" s="80"/>
      <c r="F50" s="40"/>
      <c r="G50" s="66" t="s">
        <v>508</v>
      </c>
      <c r="H50" s="81" t="s">
        <v>522</v>
      </c>
      <c r="I50" s="73">
        <f>E65</f>
        <v>0</v>
      </c>
      <c r="J50" s="44" t="s">
        <v>512</v>
      </c>
    </row>
    <row r="51" spans="2:12">
      <c r="B51" s="62" t="s">
        <v>505</v>
      </c>
      <c r="C51" s="83"/>
      <c r="D51" s="79"/>
      <c r="E51" s="80"/>
      <c r="F51" s="40"/>
      <c r="G51" s="66"/>
      <c r="H51" s="40" t="s">
        <v>514</v>
      </c>
      <c r="I51" s="41">
        <f>I50*(-1)</f>
        <v>0</v>
      </c>
    </row>
    <row r="52" spans="2:12" ht="19.5" thickBot="1">
      <c r="B52" s="62" t="s">
        <v>505</v>
      </c>
      <c r="C52" s="83"/>
      <c r="D52" s="70"/>
      <c r="E52" s="71"/>
      <c r="F52" s="40"/>
    </row>
    <row r="53" spans="2:12" ht="20.25" thickTop="1" thickBot="1">
      <c r="B53" s="84"/>
      <c r="C53" s="75"/>
      <c r="D53" s="74" t="s">
        <v>513</v>
      </c>
      <c r="E53" s="76">
        <f>SUM(E47:E52)</f>
        <v>33333</v>
      </c>
      <c r="F53" s="40"/>
    </row>
    <row r="54" spans="2:12" ht="19.5" thickTop="1">
      <c r="B54" s="62" t="s">
        <v>505</v>
      </c>
      <c r="C54" s="63" t="s">
        <v>523</v>
      </c>
      <c r="D54" s="64"/>
      <c r="E54" s="65"/>
      <c r="F54" s="40"/>
      <c r="G54" s="85"/>
      <c r="H54" s="47" t="s">
        <v>490</v>
      </c>
      <c r="I54" s="86"/>
      <c r="J54" s="87">
        <f>SUM(I55:I56)</f>
        <v>18085876</v>
      </c>
    </row>
    <row r="55" spans="2:12">
      <c r="B55" s="62" t="s">
        <v>505</v>
      </c>
      <c r="C55" s="88" t="s">
        <v>512</v>
      </c>
      <c r="D55" s="79"/>
      <c r="E55" s="80"/>
      <c r="F55" s="40"/>
      <c r="G55" s="66"/>
      <c r="H55" s="51" t="s">
        <v>491</v>
      </c>
      <c r="I55" s="89">
        <f>I24+I42</f>
        <v>11046490</v>
      </c>
      <c r="J55" s="90"/>
    </row>
    <row r="56" spans="2:12" ht="19.5" thickBot="1">
      <c r="B56" s="62" t="s">
        <v>505</v>
      </c>
      <c r="C56" s="91"/>
      <c r="D56" s="70"/>
      <c r="E56" s="71"/>
      <c r="F56" s="92"/>
      <c r="G56" s="66"/>
      <c r="H56" s="51" t="s">
        <v>492</v>
      </c>
      <c r="I56" s="89">
        <f>I25+I44</f>
        <v>7039386</v>
      </c>
      <c r="J56" s="90"/>
    </row>
    <row r="57" spans="2:12" ht="20.25" thickTop="1" thickBot="1">
      <c r="B57" s="84"/>
      <c r="C57" s="75"/>
      <c r="D57" s="74" t="s">
        <v>513</v>
      </c>
      <c r="E57" s="76">
        <f>SUM(E54:E56)</f>
        <v>0</v>
      </c>
      <c r="F57" s="40"/>
      <c r="G57" s="66"/>
      <c r="H57" s="54" t="s">
        <v>501</v>
      </c>
      <c r="I57" s="89"/>
      <c r="J57" s="90">
        <f>SUM(I58:I59)</f>
        <v>15974595</v>
      </c>
    </row>
    <row r="58" spans="2:12" ht="19.5" thickTop="1">
      <c r="B58" s="62" t="s">
        <v>505</v>
      </c>
      <c r="C58" s="93" t="s">
        <v>524</v>
      </c>
      <c r="D58" s="64" t="s">
        <v>525</v>
      </c>
      <c r="E58" s="65"/>
      <c r="F58" s="40"/>
      <c r="H58" s="51" t="s">
        <v>494</v>
      </c>
      <c r="I58" s="89">
        <f>I27+I41+I43+I45+I47+I49+I51</f>
        <v>13766306</v>
      </c>
      <c r="J58" s="90"/>
    </row>
    <row r="59" spans="2:12">
      <c r="B59" s="62" t="s">
        <v>505</v>
      </c>
      <c r="C59" s="94" t="s">
        <v>512</v>
      </c>
      <c r="D59" s="79"/>
      <c r="E59" s="80"/>
      <c r="F59" s="40"/>
      <c r="H59" s="51" t="s">
        <v>495</v>
      </c>
      <c r="I59" s="89">
        <f>I28+I46</f>
        <v>2208289</v>
      </c>
      <c r="J59" s="90"/>
    </row>
    <row r="60" spans="2:12" ht="19.5" thickBot="1">
      <c r="B60" s="62" t="s">
        <v>505</v>
      </c>
      <c r="C60" s="95"/>
      <c r="D60" s="70"/>
      <c r="E60" s="71"/>
      <c r="F60" s="40"/>
      <c r="H60" s="54" t="s">
        <v>496</v>
      </c>
      <c r="I60" s="89"/>
      <c r="J60" s="90">
        <f>SUM(I61:I63)</f>
        <v>1603130</v>
      </c>
    </row>
    <row r="61" spans="2:12" ht="20.25" thickTop="1" thickBot="1">
      <c r="B61" s="84"/>
      <c r="C61" s="75"/>
      <c r="D61" s="74" t="s">
        <v>513</v>
      </c>
      <c r="E61" s="76">
        <f>SUM(E58:E60)</f>
        <v>0</v>
      </c>
      <c r="F61" s="40"/>
      <c r="H61" s="51" t="s">
        <v>497</v>
      </c>
      <c r="I61" s="89">
        <f>I30+I48</f>
        <v>602515</v>
      </c>
      <c r="J61" s="90"/>
    </row>
    <row r="62" spans="2:12" ht="19.5" thickTop="1">
      <c r="B62" s="62" t="s">
        <v>505</v>
      </c>
      <c r="C62" s="93" t="s">
        <v>526</v>
      </c>
      <c r="D62" s="64" t="s">
        <v>527</v>
      </c>
      <c r="E62" s="65"/>
      <c r="F62" s="40"/>
      <c r="H62" s="51" t="s">
        <v>314</v>
      </c>
      <c r="I62" s="89">
        <f>I31+I50</f>
        <v>1000615</v>
      </c>
      <c r="J62" s="90"/>
    </row>
    <row r="63" spans="2:12" ht="19.5" thickBot="1">
      <c r="B63" s="62" t="s">
        <v>505</v>
      </c>
      <c r="C63" s="96" t="s">
        <v>512</v>
      </c>
      <c r="D63" s="79"/>
      <c r="E63" s="80"/>
      <c r="F63" s="40"/>
      <c r="H63" s="55"/>
      <c r="I63" s="97"/>
      <c r="J63" s="98"/>
    </row>
    <row r="64" spans="2:12" ht="25.5" thickTop="1" thickBot="1">
      <c r="B64" s="62" t="s">
        <v>505</v>
      </c>
      <c r="C64" s="95"/>
      <c r="D64" s="70"/>
      <c r="E64" s="71"/>
      <c r="F64" s="40"/>
      <c r="G64" s="66"/>
      <c r="H64" s="58" t="s">
        <v>503</v>
      </c>
      <c r="I64" s="111">
        <f>SUM(I54:I63)</f>
        <v>35663601</v>
      </c>
      <c r="J64" s="112">
        <f>SUM(J54:J63)</f>
        <v>35663601</v>
      </c>
      <c r="K64" s="59">
        <f>I64-J64</f>
        <v>0</v>
      </c>
      <c r="L64" s="99"/>
    </row>
    <row r="65" spans="2:11" ht="20.25" thickTop="1" thickBot="1">
      <c r="B65" s="84"/>
      <c r="C65" s="75"/>
      <c r="D65" s="100" t="s">
        <v>513</v>
      </c>
      <c r="E65" s="101">
        <f>SUM(E62:E64)</f>
        <v>0</v>
      </c>
      <c r="F65" s="40"/>
      <c r="K65" s="40" t="s">
        <v>528</v>
      </c>
    </row>
    <row r="66" spans="2:11">
      <c r="B66" s="40"/>
      <c r="E66" s="102" t="s">
        <v>529</v>
      </c>
      <c r="F66" s="40"/>
      <c r="G66" s="66"/>
      <c r="I66" s="45"/>
      <c r="J66" s="46"/>
    </row>
    <row r="67" spans="2:11">
      <c r="B67" s="40"/>
      <c r="E67" s="102"/>
      <c r="F67" s="40"/>
      <c r="G67" s="66"/>
      <c r="I67" s="45"/>
      <c r="J67" s="46"/>
    </row>
    <row r="68" spans="2:11">
      <c r="B68" s="40"/>
      <c r="E68" s="102"/>
      <c r="F68" s="40"/>
      <c r="G68" s="66"/>
      <c r="I68" s="45"/>
      <c r="J68" s="46"/>
    </row>
    <row r="69" spans="2:11">
      <c r="B69" s="40"/>
      <c r="E69" s="102"/>
      <c r="F69" s="40"/>
      <c r="G69" s="66"/>
      <c r="I69" s="45"/>
      <c r="J69" s="46"/>
    </row>
    <row r="70" spans="2:11">
      <c r="B70" s="40"/>
      <c r="E70" s="102"/>
      <c r="F70" s="40"/>
      <c r="G70" s="66"/>
      <c r="I70" s="45"/>
      <c r="J70" s="46"/>
    </row>
    <row r="71" spans="2:11">
      <c r="B71" s="40"/>
      <c r="E71" s="102"/>
      <c r="F71" s="40"/>
      <c r="G71" s="66"/>
      <c r="I71" s="45"/>
      <c r="J71" s="46"/>
    </row>
    <row r="72" spans="2:11">
      <c r="B72" s="40"/>
      <c r="E72" s="102"/>
      <c r="F72" s="40"/>
      <c r="G72" s="66"/>
      <c r="H72" s="45"/>
      <c r="I72" s="103"/>
      <c r="J72" s="46"/>
    </row>
    <row r="73" spans="2:11" ht="30.75" thickBot="1">
      <c r="F73" s="40"/>
      <c r="G73" s="66"/>
      <c r="I73" s="43" t="s">
        <v>530</v>
      </c>
    </row>
    <row r="74" spans="2:11" ht="20.25" thickTop="1" thickBot="1">
      <c r="B74" s="40"/>
      <c r="E74" s="102"/>
      <c r="F74" s="40"/>
      <c r="G74" s="66" t="s">
        <v>508</v>
      </c>
      <c r="H74" s="67" t="s">
        <v>531</v>
      </c>
      <c r="I74" s="104">
        <v>-40</v>
      </c>
      <c r="J74" s="44" t="s">
        <v>532</v>
      </c>
    </row>
    <row r="75" spans="2:11" ht="20.25" thickTop="1" thickBot="1">
      <c r="B75" s="40"/>
      <c r="E75" s="102"/>
      <c r="F75" s="40"/>
      <c r="G75" s="66"/>
      <c r="I75" s="105"/>
    </row>
    <row r="76" spans="2:11" ht="20.25" thickTop="1" thickBot="1">
      <c r="B76" s="40"/>
      <c r="E76" s="102"/>
      <c r="F76" s="40"/>
      <c r="G76" s="66" t="s">
        <v>508</v>
      </c>
      <c r="H76" s="72" t="s">
        <v>76</v>
      </c>
      <c r="I76" s="104">
        <v>-40</v>
      </c>
      <c r="J76" s="44" t="s">
        <v>532</v>
      </c>
    </row>
    <row r="77" spans="2:11" ht="19.5" thickTop="1">
      <c r="B77" s="40"/>
      <c r="E77" s="102"/>
      <c r="F77" s="40"/>
      <c r="G77" s="66"/>
      <c r="I77" s="105"/>
    </row>
    <row r="78" spans="2:11">
      <c r="B78" s="40"/>
      <c r="E78" s="102"/>
      <c r="F78" s="40"/>
      <c r="G78" s="66"/>
      <c r="H78" s="72" t="s">
        <v>533</v>
      </c>
      <c r="I78" s="106"/>
    </row>
    <row r="79" spans="2:11" ht="19.5" thickBot="1">
      <c r="E79" s="102"/>
      <c r="F79" s="40"/>
      <c r="G79" s="66"/>
      <c r="I79" s="106"/>
    </row>
    <row r="80" spans="2:11" ht="20.25" thickTop="1" thickBot="1">
      <c r="E80" s="102"/>
      <c r="F80" s="40"/>
      <c r="G80" s="66"/>
      <c r="H80" s="67" t="s">
        <v>534</v>
      </c>
      <c r="I80" s="104">
        <v>0</v>
      </c>
      <c r="J80" s="44" t="s">
        <v>532</v>
      </c>
    </row>
    <row r="81" spans="4:11" ht="20.25" thickTop="1" thickBot="1">
      <c r="E81" s="102"/>
      <c r="F81" s="40"/>
      <c r="G81" s="66"/>
      <c r="I81" s="106"/>
    </row>
    <row r="82" spans="4:11" ht="20.25" thickTop="1" thickBot="1">
      <c r="E82" s="102"/>
      <c r="F82" s="40"/>
      <c r="G82" s="66"/>
      <c r="H82" s="81" t="s">
        <v>535</v>
      </c>
      <c r="I82" s="104">
        <v>0</v>
      </c>
      <c r="J82" s="44" t="s">
        <v>532</v>
      </c>
    </row>
    <row r="83" spans="4:11" ht="20.25" thickTop="1" thickBot="1">
      <c r="E83" s="102"/>
      <c r="F83" s="40"/>
      <c r="G83" s="66"/>
      <c r="I83" s="106"/>
    </row>
    <row r="84" spans="4:11" ht="20.25" thickTop="1" thickBot="1">
      <c r="E84" s="102"/>
      <c r="F84" s="40"/>
      <c r="G84" s="66"/>
      <c r="H84" s="81" t="s">
        <v>536</v>
      </c>
      <c r="I84" s="104">
        <v>0</v>
      </c>
      <c r="J84" s="44" t="s">
        <v>532</v>
      </c>
    </row>
    <row r="85" spans="4:11" ht="20.25" thickTop="1" thickBot="1">
      <c r="E85" s="102"/>
      <c r="F85" s="40"/>
      <c r="G85" s="66"/>
      <c r="I85" s="106"/>
    </row>
    <row r="86" spans="4:11">
      <c r="E86" s="102"/>
      <c r="F86" s="40"/>
      <c r="G86" s="66"/>
      <c r="H86" s="47" t="s">
        <v>490</v>
      </c>
      <c r="I86" s="86"/>
      <c r="J86" s="87">
        <f>SUM(I87:I88)</f>
        <v>10851525.6</v>
      </c>
    </row>
    <row r="87" spans="4:11">
      <c r="E87" s="40"/>
      <c r="F87" s="40"/>
      <c r="G87" s="66"/>
      <c r="H87" s="51" t="s">
        <v>491</v>
      </c>
      <c r="I87" s="89">
        <f>I55*(100+$I$74)/100</f>
        <v>6627894</v>
      </c>
      <c r="J87" s="90"/>
    </row>
    <row r="88" spans="4:11">
      <c r="F88" s="40"/>
      <c r="G88" s="66"/>
      <c r="H88" s="51" t="s">
        <v>492</v>
      </c>
      <c r="I88" s="89">
        <f>I56*(100+$I$76)/100</f>
        <v>4223631.5999999996</v>
      </c>
      <c r="J88" s="90"/>
    </row>
    <row r="89" spans="4:11">
      <c r="F89" s="40"/>
      <c r="G89" s="66"/>
      <c r="H89" s="54" t="s">
        <v>501</v>
      </c>
      <c r="I89" s="89"/>
      <c r="J89" s="90">
        <f>SUM(I90:I91)</f>
        <v>15974595</v>
      </c>
    </row>
    <row r="90" spans="4:11">
      <c r="F90" s="40"/>
      <c r="H90" s="51" t="s">
        <v>494</v>
      </c>
      <c r="I90" s="89">
        <f>I58</f>
        <v>13766306</v>
      </c>
      <c r="J90" s="90"/>
    </row>
    <row r="91" spans="4:11">
      <c r="F91" s="40"/>
      <c r="H91" s="51" t="s">
        <v>495</v>
      </c>
      <c r="I91" s="89">
        <f>I59*(100+$I$80)/100</f>
        <v>2208289</v>
      </c>
      <c r="J91" s="90"/>
    </row>
    <row r="92" spans="4:11">
      <c r="F92" s="40"/>
      <c r="H92" s="54" t="s">
        <v>496</v>
      </c>
      <c r="I92" s="89"/>
      <c r="J92" s="90">
        <f>SUM(I93:I95)</f>
        <v>1603130</v>
      </c>
    </row>
    <row r="93" spans="4:11">
      <c r="F93" s="40"/>
      <c r="H93" s="51" t="s">
        <v>497</v>
      </c>
      <c r="I93" s="89">
        <f>I61*(100+$I$82)/100</f>
        <v>602515</v>
      </c>
      <c r="J93" s="90"/>
    </row>
    <row r="94" spans="4:11">
      <c r="F94" s="40"/>
      <c r="H94" s="51" t="s">
        <v>314</v>
      </c>
      <c r="I94" s="89">
        <f>I62*(100+$I$84)/100</f>
        <v>1000615</v>
      </c>
      <c r="J94" s="90"/>
    </row>
    <row r="95" spans="4:11" ht="19.5" thickBot="1">
      <c r="E95" s="107" t="s">
        <v>537</v>
      </c>
      <c r="F95" s="107" t="s">
        <v>537</v>
      </c>
      <c r="H95" s="51"/>
      <c r="I95" s="89"/>
      <c r="J95" s="90"/>
    </row>
    <row r="96" spans="4:11" ht="41.25" thickTop="1" thickBot="1">
      <c r="D96" s="108" t="s">
        <v>538</v>
      </c>
      <c r="E96" s="113">
        <f>(J96-J64)/J64</f>
        <v>-0.20284968979997275</v>
      </c>
      <c r="F96" s="109">
        <f>J96-J64</f>
        <v>-7234350.3999999985</v>
      </c>
      <c r="G96" s="66"/>
      <c r="H96" s="58" t="s">
        <v>503</v>
      </c>
      <c r="I96" s="111">
        <f>SUM(I86:I95)</f>
        <v>28429250.600000001</v>
      </c>
      <c r="J96" s="112">
        <f>SUM(J86:J95)</f>
        <v>28429250.600000001</v>
      </c>
      <c r="K96" s="59">
        <f>I96-J96</f>
        <v>0</v>
      </c>
    </row>
    <row r="97" spans="2:11">
      <c r="F97" s="40"/>
      <c r="I97" s="110"/>
      <c r="K97" s="40" t="s">
        <v>528</v>
      </c>
    </row>
    <row r="98" spans="2:11">
      <c r="F98" s="40"/>
    </row>
    <row r="99" spans="2:11">
      <c r="F99" s="40"/>
    </row>
    <row r="100" spans="2:11">
      <c r="B100" s="40"/>
      <c r="E100" s="102"/>
      <c r="F100" s="40"/>
      <c r="G100" s="66"/>
      <c r="I100" s="45"/>
      <c r="J100" s="46"/>
    </row>
    <row r="101" spans="2:11">
      <c r="B101" s="40"/>
      <c r="E101" s="102"/>
      <c r="F101" s="40"/>
      <c r="G101" s="66"/>
      <c r="I101" s="45"/>
      <c r="J101" s="46"/>
    </row>
    <row r="102" spans="2:11">
      <c r="B102" s="40"/>
      <c r="E102" s="102"/>
      <c r="F102" s="40"/>
      <c r="G102" s="66"/>
      <c r="I102" s="45"/>
      <c r="J102" s="46"/>
    </row>
    <row r="103" spans="2:11">
      <c r="B103" s="40"/>
      <c r="E103" s="102"/>
      <c r="F103" s="40"/>
      <c r="G103" s="66"/>
      <c r="I103" s="45"/>
      <c r="J103" s="46"/>
    </row>
    <row r="104" spans="2:11">
      <c r="F104" s="40"/>
    </row>
    <row r="105" spans="2:11">
      <c r="E105" s="40"/>
      <c r="F105" s="40"/>
    </row>
    <row r="106" spans="2:11" ht="30.75" thickBot="1">
      <c r="E106" s="43" t="s">
        <v>500</v>
      </c>
      <c r="I106" s="61" t="s">
        <v>504</v>
      </c>
    </row>
    <row r="107" spans="2:11" ht="20.25" thickTop="1" thickBot="1">
      <c r="B107" s="62" t="s">
        <v>505</v>
      </c>
      <c r="C107" s="63" t="s">
        <v>506</v>
      </c>
      <c r="D107" s="64" t="s">
        <v>544</v>
      </c>
      <c r="E107" s="65"/>
      <c r="F107" s="40"/>
      <c r="G107" s="66" t="s">
        <v>508</v>
      </c>
      <c r="H107" s="67" t="s">
        <v>509</v>
      </c>
      <c r="I107" s="68">
        <f>E109</f>
        <v>0</v>
      </c>
      <c r="J107" s="44" t="s">
        <v>510</v>
      </c>
    </row>
    <row r="108" spans="2:11" ht="19.5" thickBot="1">
      <c r="B108" s="62" t="s">
        <v>505</v>
      </c>
      <c r="C108" s="69" t="s">
        <v>510</v>
      </c>
      <c r="D108" s="70"/>
      <c r="E108" s="71"/>
      <c r="F108" s="40"/>
      <c r="G108" s="66" t="s">
        <v>508</v>
      </c>
      <c r="H108" s="72" t="s">
        <v>511</v>
      </c>
      <c r="I108" s="73">
        <f>E112</f>
        <v>100000</v>
      </c>
      <c r="J108" s="44" t="s">
        <v>512</v>
      </c>
    </row>
    <row r="109" spans="2:11" ht="20.25" thickTop="1" thickBot="1">
      <c r="B109" s="74"/>
      <c r="C109" s="75"/>
      <c r="D109" s="74" t="s">
        <v>513</v>
      </c>
      <c r="E109" s="76">
        <f>SUM(E107:E108)</f>
        <v>0</v>
      </c>
      <c r="F109" s="40"/>
      <c r="G109" s="66"/>
      <c r="H109" s="40" t="s">
        <v>514</v>
      </c>
      <c r="I109" s="41">
        <f>I108*(-1)</f>
        <v>-100000</v>
      </c>
    </row>
    <row r="110" spans="2:11" ht="20.25" thickTop="1" thickBot="1">
      <c r="B110" s="62" t="s">
        <v>505</v>
      </c>
      <c r="C110" s="77" t="s">
        <v>515</v>
      </c>
      <c r="D110" s="64" t="s">
        <v>545</v>
      </c>
      <c r="E110" s="65">
        <v>50000</v>
      </c>
      <c r="F110" s="40"/>
      <c r="G110" s="66" t="s">
        <v>508</v>
      </c>
      <c r="H110" s="72" t="s">
        <v>517</v>
      </c>
      <c r="I110" s="73">
        <f>E119</f>
        <v>253333</v>
      </c>
      <c r="J110" s="44" t="s">
        <v>512</v>
      </c>
    </row>
    <row r="111" spans="2:11" ht="19.5" thickBot="1">
      <c r="B111" s="62" t="s">
        <v>505</v>
      </c>
      <c r="C111" s="78" t="s">
        <v>512</v>
      </c>
      <c r="D111" s="70" t="s">
        <v>546</v>
      </c>
      <c r="E111" s="71">
        <v>50000</v>
      </c>
      <c r="F111" s="40"/>
      <c r="G111" s="66"/>
      <c r="H111" s="40" t="s">
        <v>514</v>
      </c>
      <c r="I111" s="41">
        <f>I110*(-1)</f>
        <v>-253333</v>
      </c>
    </row>
    <row r="112" spans="2:11" ht="20.25" thickTop="1" thickBot="1">
      <c r="B112" s="74"/>
      <c r="C112" s="75"/>
      <c r="D112" s="74" t="s">
        <v>513</v>
      </c>
      <c r="E112" s="76">
        <f>SUM(E110:E111)</f>
        <v>100000</v>
      </c>
      <c r="F112" s="40"/>
      <c r="G112" s="66" t="s">
        <v>508</v>
      </c>
      <c r="H112" s="67" t="s">
        <v>518</v>
      </c>
      <c r="I112" s="73">
        <f>E123</f>
        <v>0</v>
      </c>
      <c r="J112" s="44" t="s">
        <v>512</v>
      </c>
    </row>
    <row r="113" spans="2:10" ht="20.25" thickTop="1" thickBot="1">
      <c r="B113" s="62" t="s">
        <v>505</v>
      </c>
      <c r="C113" s="77" t="s">
        <v>519</v>
      </c>
      <c r="D113" s="64" t="s">
        <v>543</v>
      </c>
      <c r="E113" s="65">
        <v>33333</v>
      </c>
      <c r="F113" s="40"/>
      <c r="G113" s="66"/>
      <c r="H113" s="40" t="s">
        <v>514</v>
      </c>
      <c r="I113" s="41">
        <f>I112*(-1)</f>
        <v>0</v>
      </c>
    </row>
    <row r="114" spans="2:10" ht="19.5" thickBot="1">
      <c r="B114" s="62" t="s">
        <v>505</v>
      </c>
      <c r="C114" s="78" t="s">
        <v>512</v>
      </c>
      <c r="D114" s="79" t="s">
        <v>547</v>
      </c>
      <c r="E114" s="80">
        <v>200000</v>
      </c>
      <c r="F114" s="40"/>
      <c r="G114" s="66" t="s">
        <v>508</v>
      </c>
      <c r="H114" s="81" t="s">
        <v>521</v>
      </c>
      <c r="I114" s="73">
        <f>E127</f>
        <v>0</v>
      </c>
      <c r="J114" s="44" t="s">
        <v>512</v>
      </c>
    </row>
    <row r="115" spans="2:10" ht="19.5" thickBot="1">
      <c r="B115" s="62" t="s">
        <v>505</v>
      </c>
      <c r="C115" s="82"/>
      <c r="D115" s="79" t="s">
        <v>76</v>
      </c>
      <c r="E115" s="80">
        <v>20000</v>
      </c>
      <c r="F115" s="40"/>
      <c r="G115" s="66"/>
      <c r="H115" s="40" t="s">
        <v>514</v>
      </c>
      <c r="I115" s="41">
        <f>I114*(-1)</f>
        <v>0</v>
      </c>
    </row>
    <row r="116" spans="2:10" ht="19.5" thickBot="1">
      <c r="B116" s="62" t="s">
        <v>505</v>
      </c>
      <c r="C116" s="83"/>
      <c r="D116" s="79"/>
      <c r="E116" s="80"/>
      <c r="F116" s="40"/>
      <c r="G116" s="66" t="s">
        <v>508</v>
      </c>
      <c r="H116" s="81" t="s">
        <v>522</v>
      </c>
      <c r="I116" s="73">
        <f>E131</f>
        <v>0</v>
      </c>
      <c r="J116" s="44" t="s">
        <v>512</v>
      </c>
    </row>
    <row r="117" spans="2:10">
      <c r="B117" s="62" t="s">
        <v>505</v>
      </c>
      <c r="C117" s="83"/>
      <c r="D117" s="79"/>
      <c r="E117" s="80"/>
      <c r="F117" s="40"/>
      <c r="G117" s="66"/>
      <c r="H117" s="40" t="s">
        <v>514</v>
      </c>
      <c r="I117" s="41">
        <f>I116*(-1)</f>
        <v>0</v>
      </c>
    </row>
    <row r="118" spans="2:10" ht="19.5" thickBot="1">
      <c r="B118" s="62" t="s">
        <v>505</v>
      </c>
      <c r="C118" s="83"/>
      <c r="D118" s="70"/>
      <c r="E118" s="71"/>
      <c r="F118" s="40"/>
    </row>
    <row r="119" spans="2:10" ht="20.25" thickTop="1" thickBot="1">
      <c r="B119" s="84"/>
      <c r="C119" s="75"/>
      <c r="D119" s="74" t="s">
        <v>513</v>
      </c>
      <c r="E119" s="76">
        <f>SUM(E113:E118)</f>
        <v>253333</v>
      </c>
      <c r="F119" s="40"/>
    </row>
    <row r="120" spans="2:10" ht="19.5" thickTop="1">
      <c r="B120" s="62" t="s">
        <v>505</v>
      </c>
      <c r="C120" s="63" t="s">
        <v>523</v>
      </c>
      <c r="D120" s="64"/>
      <c r="E120" s="65"/>
      <c r="F120" s="40"/>
      <c r="G120" s="66"/>
      <c r="H120" s="47" t="s">
        <v>490</v>
      </c>
      <c r="I120" s="86"/>
      <c r="J120" s="87">
        <f>SUM(I121:I122)</f>
        <v>11204858.6</v>
      </c>
    </row>
    <row r="121" spans="2:10">
      <c r="B121" s="62" t="s">
        <v>505</v>
      </c>
      <c r="C121" s="88" t="s">
        <v>512</v>
      </c>
      <c r="D121" s="79"/>
      <c r="E121" s="80"/>
      <c r="F121" s="40"/>
      <c r="G121" s="66"/>
      <c r="H121" s="51" t="s">
        <v>491</v>
      </c>
      <c r="I121" s="89">
        <f>I87+I108</f>
        <v>6727894</v>
      </c>
      <c r="J121" s="90"/>
    </row>
    <row r="122" spans="2:10" ht="19.5" thickBot="1">
      <c r="B122" s="62" t="s">
        <v>505</v>
      </c>
      <c r="C122" s="91"/>
      <c r="D122" s="70"/>
      <c r="E122" s="71"/>
      <c r="F122" s="92"/>
      <c r="G122" s="66"/>
      <c r="H122" s="51" t="s">
        <v>492</v>
      </c>
      <c r="I122" s="89">
        <f>I88+I110</f>
        <v>4476964.5999999996</v>
      </c>
      <c r="J122" s="90"/>
    </row>
    <row r="123" spans="2:10" ht="20.25" thickTop="1" thickBot="1">
      <c r="B123" s="84"/>
      <c r="C123" s="75"/>
      <c r="D123" s="74" t="s">
        <v>513</v>
      </c>
      <c r="E123" s="76">
        <f>SUM(E120:E122)</f>
        <v>0</v>
      </c>
      <c r="F123" s="40"/>
      <c r="G123" s="66"/>
      <c r="H123" s="54" t="s">
        <v>501</v>
      </c>
      <c r="I123" s="89"/>
      <c r="J123" s="90">
        <f>SUM(I124:I125)</f>
        <v>15621262</v>
      </c>
    </row>
    <row r="124" spans="2:10" ht="19.5" thickTop="1">
      <c r="B124" s="62" t="s">
        <v>505</v>
      </c>
      <c r="C124" s="93" t="s">
        <v>524</v>
      </c>
      <c r="D124" s="64" t="s">
        <v>525</v>
      </c>
      <c r="E124" s="65"/>
      <c r="F124" s="40"/>
      <c r="H124" s="51" t="s">
        <v>494</v>
      </c>
      <c r="I124" s="89">
        <f>I90+I107+I109+I111+I113+I115+I117</f>
        <v>13412973</v>
      </c>
      <c r="J124" s="90"/>
    </row>
    <row r="125" spans="2:10">
      <c r="B125" s="62" t="s">
        <v>505</v>
      </c>
      <c r="C125" s="94" t="s">
        <v>512</v>
      </c>
      <c r="D125" s="79"/>
      <c r="E125" s="80"/>
      <c r="F125" s="40"/>
      <c r="H125" s="51" t="s">
        <v>495</v>
      </c>
      <c r="I125" s="89">
        <f>I91+I112</f>
        <v>2208289</v>
      </c>
      <c r="J125" s="90"/>
    </row>
    <row r="126" spans="2:10" ht="19.5" thickBot="1">
      <c r="B126" s="62" t="s">
        <v>505</v>
      </c>
      <c r="C126" s="95"/>
      <c r="D126" s="70"/>
      <c r="E126" s="71"/>
      <c r="F126" s="40"/>
      <c r="H126" s="54" t="s">
        <v>496</v>
      </c>
      <c r="I126" s="89"/>
      <c r="J126" s="90">
        <f>SUM(I127:I129)</f>
        <v>1603130</v>
      </c>
    </row>
    <row r="127" spans="2:10" ht="20.25" thickTop="1" thickBot="1">
      <c r="B127" s="84"/>
      <c r="C127" s="75"/>
      <c r="D127" s="74" t="s">
        <v>513</v>
      </c>
      <c r="E127" s="76">
        <f>SUM(E124:E126)</f>
        <v>0</v>
      </c>
      <c r="F127" s="40"/>
      <c r="H127" s="51" t="s">
        <v>497</v>
      </c>
      <c r="I127" s="89">
        <f>I93+I114</f>
        <v>602515</v>
      </c>
      <c r="J127" s="90"/>
    </row>
    <row r="128" spans="2:10" ht="19.5" thickTop="1">
      <c r="B128" s="62" t="s">
        <v>505</v>
      </c>
      <c r="C128" s="93" t="s">
        <v>526</v>
      </c>
      <c r="D128" s="64" t="s">
        <v>527</v>
      </c>
      <c r="E128" s="65"/>
      <c r="F128" s="40"/>
      <c r="H128" s="51" t="s">
        <v>314</v>
      </c>
      <c r="I128" s="89">
        <f>I94+I116</f>
        <v>1000615</v>
      </c>
      <c r="J128" s="90"/>
    </row>
    <row r="129" spans="2:11" ht="19.5" thickBot="1">
      <c r="B129" s="62" t="s">
        <v>505</v>
      </c>
      <c r="C129" s="96" t="s">
        <v>512</v>
      </c>
      <c r="D129" s="79"/>
      <c r="E129" s="80"/>
      <c r="F129" s="40"/>
      <c r="H129" s="55"/>
      <c r="I129" s="97">
        <f>I95+I118</f>
        <v>0</v>
      </c>
      <c r="J129" s="98"/>
    </row>
    <row r="130" spans="2:11" ht="25.5" thickTop="1" thickBot="1">
      <c r="B130" s="62" t="s">
        <v>505</v>
      </c>
      <c r="C130" s="95"/>
      <c r="D130" s="70"/>
      <c r="E130" s="71"/>
      <c r="F130" s="40"/>
      <c r="G130" s="66"/>
      <c r="H130" s="58" t="s">
        <v>503</v>
      </c>
      <c r="I130" s="111">
        <f>SUM(I120:I129)</f>
        <v>28429250.600000001</v>
      </c>
      <c r="J130" s="112">
        <f>SUM(J120:J129)</f>
        <v>28429250.600000001</v>
      </c>
      <c r="K130" s="59">
        <f>I130-J130</f>
        <v>0</v>
      </c>
    </row>
    <row r="131" spans="2:11" ht="20.25" thickTop="1" thickBot="1">
      <c r="B131" s="84"/>
      <c r="C131" s="75"/>
      <c r="D131" s="100" t="s">
        <v>513</v>
      </c>
      <c r="E131" s="101">
        <f>SUM(E128:E130)</f>
        <v>0</v>
      </c>
      <c r="F131" s="40"/>
      <c r="I131" s="110"/>
      <c r="K131" s="40" t="s">
        <v>528</v>
      </c>
    </row>
    <row r="132" spans="2:11">
      <c r="B132" s="40"/>
      <c r="E132" s="102"/>
      <c r="F132" s="40"/>
    </row>
  </sheetData>
  <phoneticPr fontId="3"/>
  <pageMargins left="0.70866141732283472" right="0.70866141732283472" top="0.74803149606299213" bottom="0.74803149606299213" header="0.31496062992125984" footer="0.31496062992125984"/>
  <pageSetup paperSize="9" scale="27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【図解】見える化・具体的手順（MFグループ版）</vt:lpstr>
      <vt:lpstr>【B】コード表（自作）</vt:lpstr>
      <vt:lpstr>【C】データベース・MFグループ版(自作）</vt:lpstr>
      <vt:lpstr>【D】見える化-暴落・リバランス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村上 宏治</cp:lastModifiedBy>
  <dcterms:created xsi:type="dcterms:W3CDTF">2022-05-13T22:23:32Z</dcterms:created>
  <dcterms:modified xsi:type="dcterms:W3CDTF">2023-02-19T10:02:46Z</dcterms:modified>
</cp:coreProperties>
</file>